
<file path=[Content_Types].xml><?xml version="1.0" encoding="utf-8"?>
<Types xmlns="http://schemas.openxmlformats.org/package/2006/content-types">
  <Override PartName="/xl/revisions/revisionLog1631.xml" ContentType="application/vnd.openxmlformats-officedocument.spreadsheetml.revisionLog+xml"/>
  <Override PartName="/xl/revisions/revisionLog156111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5311.xml" ContentType="application/vnd.openxmlformats-officedocument.spreadsheetml.revisionLog+xml"/>
  <Override PartName="/xl/revisions/revisionLog165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54.xml" ContentType="application/vnd.openxmlformats-officedocument.spreadsheetml.revisionLog+xml"/>
  <Override PartName="/xl/revisions/revisionLog1226.xml" ContentType="application/vnd.openxmlformats-officedocument.spreadsheetml.revisionLog+xml"/>
  <Override PartName="/xl/revisions/revisionLog168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7211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5412.xml" ContentType="application/vnd.openxmlformats-officedocument.spreadsheetml.revisionLog+xml"/>
  <Override PartName="/xl/revisions/revisionLog1571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3522.xml" ContentType="application/vnd.openxmlformats-officedocument.spreadsheetml.revisionLog+xml"/>
  <Override PartName="/xl/revisions/revisionLog167111.xml" ContentType="application/vnd.openxmlformats-officedocument.spreadsheetml.revisionLog+xml"/>
  <Override PartName="/xl/revisions/revisionLog1352.xml" ContentType="application/vnd.openxmlformats-officedocument.spreadsheetml.revisionLog+xml"/>
  <Override PartName="/xl/revisions/revisionLog1502.xml" ContentType="application/vnd.openxmlformats-officedocument.spreadsheetml.revisionLog+xml"/>
  <Override PartName="/xl/revisions/revisionLog14812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661.xml" ContentType="application/vnd.openxmlformats-officedocument.spreadsheetml.revisionLog+xml"/>
  <Override PartName="/xl/revisions/revisionLog157111111.xml" ContentType="application/vnd.openxmlformats-officedocument.spreadsheetml.revisionLog+xml"/>
  <Override PartName="/xl/revisions/revisionLog15021.xml" ContentType="application/vnd.openxmlformats-officedocument.spreadsheetml.revisionLog+xml"/>
  <Override PartName="/xl/revisions/revisionLog155211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422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5811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541111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111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223.xml" ContentType="application/vnd.openxmlformats-officedocument.spreadsheetml.revisionLog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5911111.xml" ContentType="application/vnd.openxmlformats-officedocument.spreadsheetml.revisionLog+xml"/>
  <Override PartName="/xl/revisions/revisionLog1661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12112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5411111.xml" ContentType="application/vnd.openxmlformats-officedocument.spreadsheetml.revisionLog+xml"/>
  <Override PartName="/xl/revisions/revisionLog1335.xml" ContentType="application/vnd.openxmlformats-officedocument.spreadsheetml.revisionLog+xml"/>
  <Override PartName="/xl/revisions/revisionLog16611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25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812.xml" ContentType="application/vnd.openxmlformats-officedocument.spreadsheetml.revisionLog+xml"/>
  <Override PartName="/xl/revisions/revisionLog1174.xml" ContentType="application/vnd.openxmlformats-officedocument.spreadsheetml.revisionLog+xml"/>
  <Override PartName="/xl/revisions/revisionLog1591111.xml" ContentType="application/vnd.openxmlformats-officedocument.spreadsheetml.revisionLog+xml"/>
  <Override PartName="/xl/revisions/revisionLog1116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4021.xml" ContentType="application/vnd.openxmlformats-officedocument.spreadsheetml.revisionLog+xml"/>
  <Override PartName="/xl/revisions/revisionLog1691.xml" ContentType="application/vnd.openxmlformats-officedocument.spreadsheetml.revisionLog+xml"/>
  <Override PartName="/xl/revisions/revisionLog15521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4811.xml" ContentType="application/vnd.openxmlformats-officedocument.spreadsheetml.revisionLog+xml"/>
  <Override PartName="/xl/revisions/revisionLog150111.xml" ContentType="application/vnd.openxmlformats-officedocument.spreadsheetml.revisionLog+xml"/>
  <Override PartName="/xl/revisions/revisionLog15911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651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36211.xml" ContentType="application/vnd.openxmlformats-officedocument.spreadsheetml.revisionLog+xml"/>
  <Override PartName="/xl/revisions/revisionLog11422111.xml" ContentType="application/vnd.openxmlformats-officedocument.spreadsheetml.revisionLog+xml"/>
  <Override PartName="/xl/revisions/revisionLog1551111.xml" ContentType="application/vnd.openxmlformats-officedocument.spreadsheetml.revisionLog+xml"/>
  <Override PartName="/xl/revisions/revisionLog162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931.xml" ContentType="application/vnd.openxmlformats-officedocument.spreadsheetml.revisionLog+xml"/>
  <Override PartName="/xl/revisions/revisionLog1293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253.xml" ContentType="application/vnd.openxmlformats-officedocument.spreadsheetml.revisionLog+xml"/>
  <Override PartName="/xl/revisions/revisionLog1403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1741.xml" ContentType="application/vnd.openxmlformats-officedocument.spreadsheetml.revisionLog+xml"/>
  <Override PartName="/xl/revisions/revisionLog12261.xml" ContentType="application/vnd.openxmlformats-officedocument.spreadsheetml.revisionLog+xml"/>
  <Override PartName="/xl/revisions/revisionLog11741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46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5711111.xml" ContentType="application/vnd.openxmlformats-officedocument.spreadsheetml.revisionLog+xml"/>
  <Override PartName="/xl/revisions/revisionLog154111111.xml" ContentType="application/vnd.openxmlformats-officedocument.spreadsheetml.revisionLog+xml"/>
  <Override PartName="/xl/revisions/revisionLog15611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516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5421.xml" ContentType="application/vnd.openxmlformats-officedocument.spreadsheetml.revisionLog+xml"/>
  <Override PartName="/xl/revisions/revisionLog154111.xml" ContentType="application/vnd.openxmlformats-officedocument.spreadsheetml.revisionLog+xml"/>
  <Override PartName="/xl/revisions/revisionLog1181111.xml" ContentType="application/vnd.openxmlformats-officedocument.spreadsheetml.revisionLog+xml"/>
  <Override PartName="/xl/revisions/revisionLog1591.xml" ContentType="application/vnd.openxmlformats-officedocument.spreadsheetml.revisionLog+xml"/>
  <Override PartName="/xl/revisions/revisionLog16411111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6411.xml" ContentType="application/vnd.openxmlformats-officedocument.spreadsheetml.revisionLog+xml"/>
  <Override PartName="/xl/revisions/revisionLog147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551.xml" ContentType="application/vnd.openxmlformats-officedocument.spreadsheetml.revisionLog+xml"/>
  <Override PartName="/xl/revisions/revisionLog11921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01.xml" ContentType="application/vnd.openxmlformats-officedocument.spreadsheetml.revisionLog+xml"/>
  <Override PartName="/xl/revisions/revisionLog135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911111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21212.xml" ContentType="application/vnd.openxmlformats-officedocument.spreadsheetml.revisionLog+xml"/>
  <Override PartName="/xl/revisions/revisionLog1175.xml" ContentType="application/vnd.openxmlformats-officedocument.spreadsheetml.revisionLog+xml"/>
  <Override PartName="/xl/revisions/revisionLog158111.xml" ContentType="application/vnd.openxmlformats-officedocument.spreadsheetml.revisionLog+xml"/>
  <Override PartName="/xl/revisions/revisionLog16221.xml" ContentType="application/vnd.openxmlformats-officedocument.spreadsheetml.revisionLog+xml"/>
  <Override PartName="/xl/revisions/revisionLog117311.xml" ContentType="application/vnd.openxmlformats-officedocument.spreadsheetml.revisionLog+xml"/>
  <Override PartName="/xl/revisions/revisionLog1641111.xml" ContentType="application/vnd.openxmlformats-officedocument.spreadsheetml.revisionLog+xml"/>
  <Override PartName="/xl/revisions/revisionLog1332.xml" ContentType="application/vnd.openxmlformats-officedocument.spreadsheetml.revisionLog+xml"/>
  <Override PartName="/xl/revisions/revisionLog1681.xml" ContentType="application/vnd.openxmlformats-officedocument.spreadsheetml.revisionLog+xml"/>
  <Override PartName="/xl/revisions/revisionLog1174111.xml" ContentType="application/vnd.openxmlformats-officedocument.spreadsheetml.revisionLog+xml"/>
  <Override PartName="/xl/revisions/revisionLog160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4812.xml" ContentType="application/vnd.openxmlformats-officedocument.spreadsheetml.revisionLog+xml"/>
  <Override PartName="/xl/revisions/revisionLog15511.xml" ContentType="application/vnd.openxmlformats-officedocument.spreadsheetml.revisionLog+xml"/>
  <Override PartName="/xl/revisions/revisionLog12121.xml" ContentType="application/vnd.openxmlformats-officedocument.spreadsheetml.revisionLog+xml"/>
  <Override PartName="/xl/revisions/revisionLog1641.xml" ContentType="application/vnd.openxmlformats-officedocument.spreadsheetml.revisionLog+xml"/>
  <Override PartName="/xl/revisions/revisionLog150111111.xml" ContentType="application/vnd.openxmlformats-officedocument.spreadsheetml.revisionLog+xml"/>
  <Override PartName="/xl/revisions/revisionLog1113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5511111.xml" ContentType="application/vnd.openxmlformats-officedocument.spreadsheetml.revisionLog+xml"/>
  <Override PartName="/xl/revisions/revisionLog11422.xml" ContentType="application/vnd.openxmlformats-officedocument.spreadsheetml.revisionLog+xml"/>
  <Override PartName="/xl/revisions/revisionLog13621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601111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561111.xml" ContentType="application/vnd.openxmlformats-officedocument.spreadsheetml.revisionLog+xml"/>
  <Override PartName="/xl/revisions/revisionLog12933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511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1731.xml" ContentType="application/vnd.openxmlformats-officedocument.spreadsheetml.revisionLog+xml"/>
  <Override PartName="/xl/revisions/revisionLog1601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5011111.xml" ContentType="application/vnd.openxmlformats-officedocument.spreadsheetml.revisionLog+xml"/>
  <Override PartName="/xl/revisions/revisionLog1254.xml" ContentType="application/vnd.openxmlformats-officedocument.spreadsheetml.revisionLog+xml"/>
  <Override PartName="/xl/revisions/revisionLog127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6411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5311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52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581.xml" ContentType="application/vnd.openxmlformats-officedocument.spreadsheetml.revisionLog+xml"/>
  <Override PartName="/xl/revisions/revisionLog122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541.xml" ContentType="application/vnd.openxmlformats-officedocument.spreadsheetml.revisionLog+xml"/>
  <Override PartName="/xl/revisions/revisionLog12531.xml" ContentType="application/vnd.openxmlformats-officedocument.spreadsheetml.revisionLog+xml"/>
  <Override PartName="/xl/revisions/revisionLog15411.xml" ContentType="application/vnd.openxmlformats-officedocument.spreadsheetml.revisionLog+xml"/>
  <Override PartName="/xl/revisions/revisionLog1176.xml" ContentType="application/vnd.openxmlformats-officedocument.spreadsheetml.revisionLog+xml"/>
  <Override PartName="/xl/revisions/revisionLog1194.xml" ContentType="application/vnd.openxmlformats-officedocument.spreadsheetml.revisionLog+xml"/>
  <Override PartName="/xl/revisions/revisionLog1333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57111.xml" ContentType="application/vnd.openxmlformats-officedocument.spreadsheetml.revisionLog+xml"/>
  <Override PartName="/xl/revisions/revisionLog11511111.xml" ContentType="application/vnd.openxmlformats-officedocument.spreadsheetml.revisionLog+xml"/>
  <Override PartName="/xl/revisions/revisionLog125112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362.xml" ContentType="application/vnd.openxmlformats-officedocument.spreadsheetml.revisionLog+xml"/>
  <Override PartName="/xl/revisions/revisionLog11731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3331.xml" ContentType="application/vnd.openxmlformats-officedocument.spreadsheetml.revisionLog+xml"/>
  <Override PartName="/xl/revisions/revisionLog1351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311.xml" ContentType="application/vnd.openxmlformats-officedocument.spreadsheetml.revisionLog+xml"/>
  <Override PartName="/xl/revisions/revisionLog1671.xml" ContentType="application/vnd.openxmlformats-officedocument.spreadsheetml.revisionLog+xml"/>
  <Override PartName="/xl/revisions/revisionLog15811111.xml" ContentType="application/vnd.openxmlformats-officedocument.spreadsheetml.revisionLog+xml"/>
  <Override PartName="/xl/revisions/revisionLog11423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1951.xml" ContentType="application/vnd.openxmlformats-officedocument.spreadsheetml.revisionLog+xml"/>
  <Override PartName="/xl/revisions/revisionLog15311111.xml" ContentType="application/vnd.openxmlformats-officedocument.spreadsheetml.revisionLog+xml"/>
  <Override PartName="/xl/revisions/revisionLog1571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95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6011111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53111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6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212.xml" ContentType="application/vnd.openxmlformats-officedocument.spreadsheetml.revisionLog+xml"/>
  <Override PartName="/xl/revisions/revisionLog12212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911.xml" ContentType="application/vnd.openxmlformats-officedocument.spreadsheetml.revisionLog+xml"/>
  <Override PartName="/xl/revisions/revisionLog118111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195.xml" ContentType="application/vnd.openxmlformats-officedocument.spreadsheetml.revisionLog+xml"/>
  <Override PartName="/xl/revisions/revisionLog156111.xml" ContentType="application/vnd.openxmlformats-officedocument.spreadsheetml.revisionLog+xml"/>
  <Override PartName="/xl/revisions/revisionLog1661111.xml" ContentType="application/vnd.openxmlformats-officedocument.spreadsheetml.revisionLog+xml"/>
  <Override PartName="/xl/revisions/revisionLog1542.xml" ContentType="application/vnd.openxmlformats-officedocument.spreadsheetml.revisionLog+xml"/>
  <Override PartName="/xl/revisions/revisionLog15611111.xml" ContentType="application/vnd.openxmlformats-officedocument.spreadsheetml.revisionLog+xml"/>
  <Override PartName="/xl/revisions/revisionLog13012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731111.xml" ContentType="application/vnd.openxmlformats-officedocument.spreadsheetml.revisionLog+xml"/>
  <Override PartName="/xl/revisions/revisionLog1334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581111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571111111.xml" ContentType="application/vnd.openxmlformats-officedocument.spreadsheetml.revisionLog+xml"/>
  <Override PartName="/xl/revisions/revisionLog167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482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49111.xml" ContentType="application/vnd.openxmlformats-officedocument.spreadsheetml.revisionLog+xml"/>
  <Override PartName="/xl/revisions/revisionLog1193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482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601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27.xml" ContentType="application/vnd.openxmlformats-officedocument.spreadsheetml.revisionLog+xml"/>
  <Override PartName="/xl/revisions/revisionLog147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55.xml" ContentType="application/vnd.openxmlformats-officedocument.spreadsheetml.revisionLog+xml"/>
  <Override PartName="/xl/revisions/revisionLog1142211.xml" ContentType="application/vnd.openxmlformats-officedocument.spreadsheetml.revisionLog+xml"/>
  <Override PartName="/xl/revisions/revisionLog1402.xml" ContentType="application/vnd.openxmlformats-officedocument.spreadsheetml.revisionLog+xml"/>
  <Override PartName="/xl/revisions/revisionLog12515.xml" ContentType="application/vnd.openxmlformats-officedocument.spreadsheetml.revisionLog+xml"/>
  <Override PartName="/xl/revisions/revisionLog133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revisions/revisionLog111111.xml" ContentType="application/vnd.openxmlformats-officedocument.spreadsheetml.revisionLog+xml"/>
  <Override PartName="/xl/revisions/revisionLog149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55111.xml" ContentType="application/vnd.openxmlformats-officedocument.spreadsheetml.revisionLog+xml"/>
  <Override PartName="/xl/revisions/revisionLog1501111.xml" ContentType="application/vnd.openxmlformats-officedocument.spreadsheetml.revisionLog+xml"/>
  <Override PartName="/xl/revisions/revisionLog1531111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61111111.xml" ContentType="application/vnd.openxmlformats-officedocument.spreadsheetml.revisionLog+xml"/>
  <Override PartName="/xl/revisions/revisionLog1561.xml" ContentType="application/vnd.openxmlformats-officedocument.spreadsheetml.revisionLog+xml"/>
  <Override PartName="/xl/revisions/revisionLog157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8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48111.xml" ContentType="application/vnd.openxmlformats-officedocument.spreadsheetml.revisionLog+xml"/>
  <Override PartName="/xl/revisions/revisionLog1331.xml" ContentType="application/vnd.openxmlformats-officedocument.spreadsheetml.revisionLog+xml"/>
  <Override PartName="/docProps/core.xml" ContentType="application/vnd.openxmlformats-package.core-properties+xml"/>
  <Override PartName="/xl/revisions/revisionLog1651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5011.xml" ContentType="application/vnd.openxmlformats-officedocument.spreadsheetml.revisionLog+xml"/>
  <Override PartName="/xl/revisions/revisionLog12212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r:id="rId21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Мор!$A$1:$F$100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Юнг!$A$1:$F$99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Але!$19:$24,Але!$28:$36,Але!$46:$46,Але!$53:$53,Але!$55:$57,Але!$63:$64,Але!$69:$69,Але!$71:$71,Але!$73:$74,Але!$78:$82,Але!$85:$92,Але!$141:$141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Кад!$19:$24,Кад!$29:$35,Кад!$38:$38,Кад!$42:$42,Кад!$44:$44,Кад!$46:$49,Кад!$56:$56,Кад!$58:$60,Кад!$66:$67,Кад!$76:$77,Кад!$81:$85,Кад!$88:$95,Кад!$141:$141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Мор!$17:$24,Мор!$27:$27,Мор!$31:$35,Мор!$37:$37,Мор!$44:$44,Мор!$46:$47,Мор!$49:$50,Мор!$57:$57,Мор!$59:$61,Мор!$64:$65,Мор!$67:$68,Мор!$77:$78,Мор!$82:$87,Мор!$90:$96,Мор!$141:$141</definedName>
    <definedName name="Z_1718F1EE_9F48_4DBE_9531_3B70F9C4A5DD_.wvu.Rows" localSheetId="8" hidden="1">Мос!$19:$24,Мос!$29:$35,Мос!$44:$44,Мос!$46:$49,Мос!$57:$57,Мос!$59:$61,Мос!$67:$68,Мос!$77:$78,Мос!$80:$80,Мос!$83:$90,Мос!$93:$100,Мос!$141:$141</definedName>
    <definedName name="Z_1718F1EE_9F48_4DBE_9531_3B70F9C4A5DD_.wvu.Rows" localSheetId="9" hidden="1">Ори!$19:$24,Ори!$31:$35,Ори!$44:$44,Ори!$46:$46,Ори!$48:$50,Ори!$57:$57,Ори!$59:$61,Ори!$67:$68,Ори!$77:$78,Ори!$80:$80,Ори!$83:$87,Ори!$90:$97,Ори!$141:$141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район!$17:$18,район!$20:$20,район!$25:$25,район!$27:$31,район!$35:$35,район!$38:$38,район!$50:$51,район!$75:$75,район!$82:$82,район!$99:$99,район!$105:$105,район!$132:$134,район!$137:$138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1718F1EE_9F48_4DBE_9531_3B70F9C4A5DD_.wvu.Rows" localSheetId="10" hidden="1">Сят!$19:$24,Сят!$31:$35,Сят!$38:$38,Сят!$45:$48,Сят!$57:$57,Сят!$59:$61,Сят!$67:$68,Сят!$77:$78,Сят!$82:$86,Сят!$89:$96,Сят!$142:$142</definedName>
    <definedName name="Z_1718F1EE_9F48_4DBE_9531_3B70F9C4A5DD_.wvu.Rows" localSheetId="11" hidden="1">Тор!$19:$24,Тор!$32:$36,Тор!$39:$39,Тор!$46:$47,Тор!$50:$50,Тор!$57:$57,Тор!$59:$61,Тор!$67:$68,Тор!$74:$74,Тор!$78:$79,Тор!$83:$95,Тор!$142:$142</definedName>
    <definedName name="Z_1718F1EE_9F48_4DBE_9531_3B70F9C4A5DD_.wvu.Rows" localSheetId="12" hidden="1">Хор!$19:$24,Хор!$28:$36,Хор!$40:$40,Хор!$44:$44,Хор!$46:$48,Хор!$55:$55,Хор!$57:$59,Хор!$65:$66,Хор!$71:$71,Хор!$75:$76,Хор!$80:$84,Хор!$87:$94,Хор!$141:$141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Чум!$19:$24,Чум!$31:$39,Чум!$46:$49,Чум!$57:$57,Чум!$59:$61,Чум!$67:$68,Чум!$77:$78,Чум!$82:$86,Чум!$89:$96,Чум!$141:$141</definedName>
    <definedName name="Z_1718F1EE_9F48_4DBE_9531_3B70F9C4A5DD_.wvu.Rows" localSheetId="14" hidden="1">Шать!$19:$19,Шать!$22:$25,Шать!$46:$49,Шать!$57:$57,Шать!$59:$61,Шать!$67:$68,Шать!$77:$78,Шать!$82:$86,Шать!$89:$96,Шать!$141:$141</definedName>
    <definedName name="Z_1718F1EE_9F48_4DBE_9531_3B70F9C4A5DD_.wvu.Rows" localSheetId="15" hidden="1">Юнг!$19:$24,Юнг!$31:$35,Юнг!$38:$38,Юнг!$45:$47,Юнг!$49:$49,Юнг!$56:$56,Юнг!$58:$60,Юнг!$66:$68,Юнг!$76:$77,Юнг!$81:$85,Юнг!$88:$95,Юнг!$141:$141</definedName>
    <definedName name="Z_1718F1EE_9F48_4DBE_9531_3B70F9C4A5DD_.wvu.Rows" localSheetId="16" hidden="1">Юсь!$19:$24,Юсь!$31:$33,Юсь!$36:$36,Юсь!$44:$50,Юсь!$58:$58,Юсь!$60:$62,Юсь!$68:$69,Юсь!$78:$79,Юсь!$83:$87,Юсь!$90:$97,Юсь!$141:$141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Яро!$19:$24,Яро!$28:$33,Яро!$43:$44,Яро!$46:$47,Яро!$54:$54,Яро!$56:$57,Яро!$64:$65,Яро!$74:$75,Яро!$79:$83,Яро!$86:$93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Мор!$A$1:$F$100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Юнг!$A$1:$F$99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Але!$19:$24,Але!$44:$44,Але!$46:$46,Але!$53:$53,Але!$55:$56,Але!$63:$64,Але!$73:$74,Але!$78:$92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Кад!$19:$24,Кад!$44:$44,Кад!$56:$56,Кад!$58:$59,Кад!$66:$67,Кад!$82:$84,Кад!$88:$95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Мор!$21:$21,Мор!$23:$23,Мор!$37:$37,Мор!$44:$44,Мор!$47:$47,Мор!$49:$50,Мор!$57:$57,Мор!$59:$60,Мор!$67:$68,Мор!$82:$87,Мор!$90:$96</definedName>
    <definedName name="Z_3DCB9AAA_F09C_4EA6_B992_F93E466D374A_.wvu.Rows" localSheetId="8" hidden="1">Мос!$19:$24,Мос!$44:$44,Мос!$57:$57,Мос!$59:$60,Мос!$67:$68,Мос!$80:$80,Мос!$82:$88,Мос!$93:$98</definedName>
    <definedName name="Z_3DCB9AAA_F09C_4EA6_B992_F93E466D374A_.wvu.Rows" localSheetId="9" hidden="1">Ори!$19:$24,Ори!$32:$32,Ори!$44:$44,Ори!$48:$50,Ори!$57:$57,Ори!$59:$60,Ори!$67:$68,Ори!$77:$78,Ори!$80:$80,Ори!$82:$86,Ори!$90:$97</definedName>
    <definedName name="Z_3DCB9AAA_F09C_4EA6_B992_F93E466D374A_.wvu.Rows" localSheetId="2" hidden="1">район!$17:$18,район!$20:$20,район!$28:$30,район!$50:$51,район!$75:$75,район!$82:$82,район!$99:$99,район!$105:$105,район!$132:$134</definedName>
    <definedName name="Z_3DCB9AAA_F09C_4EA6_B992_F93E466D374A_.wvu.Rows" localSheetId="1" hidden="1">Справка!$33:$33</definedName>
    <definedName name="Z_3DCB9AAA_F09C_4EA6_B992_F93E466D374A_.wvu.Rows" localSheetId="4" hidden="1">Сун!$19:$24,Сун!$49:$51,Сун!$58:$58,Сун!$60:$61,Сун!$68:$69,Сун!$78:$79,Сун!$81:$84,Сун!$87:$88,Сун!$92:$96</definedName>
    <definedName name="Z_3DCB9AAA_F09C_4EA6_B992_F93E466D374A_.wvu.Rows" localSheetId="10" hidden="1">Сят!$19:$19,Сят!$45:$47,Сят!$57:$57,Сят!$59:$60,Сят!$67:$68,Сят!$82:$85,Сят!$89:$96</definedName>
    <definedName name="Z_3DCB9AAA_F09C_4EA6_B992_F93E466D374A_.wvu.Rows" localSheetId="11" hidden="1">Тор!$19:$19,Тор!$50:$50,Тор!$57:$57,Тор!$59:$60,Тор!$67:$68,Тор!$74:$74,Тор!$78:$79,Тор!$82:$93</definedName>
    <definedName name="Z_3DCB9AAA_F09C_4EA6_B992_F93E466D374A_.wvu.Rows" localSheetId="12" hidden="1">Хор!$19:$24,Хор!$32:$32,Хор!$40:$40,Хор!$44:$44,Хор!$55:$55,Хор!$57:$58,Хор!$65:$66,Хор!$80:$84,Хор!$87:$94</definedName>
    <definedName name="Z_3DCB9AAA_F09C_4EA6_B992_F93E466D374A_.wvu.Rows" localSheetId="13" hidden="1">Чум!$19:$19,Чум!$21:$21,Чум!$23:$24,Чум!$47:$49,Чум!$57:$57,Чум!$59:$60,Чум!$67:$68,Чум!$82:$86,Чум!$89:$96</definedName>
    <definedName name="Z_3DCB9AAA_F09C_4EA6_B992_F93E466D374A_.wvu.Rows" localSheetId="14" hidden="1">Шать!$19:$24,Шать!$47:$49,Шать!$57:$57,Шать!$59:$60,Шать!$67:$68,Шать!$77:$78,Шать!$82:$86,Шать!$89:$96</definedName>
    <definedName name="Z_3DCB9AAA_F09C_4EA6_B992_F93E466D374A_.wvu.Rows" localSheetId="15" hidden="1">Юнг!$19:$24,Юнг!$32:$32,Юнг!$46:$46,Юнг!$49:$49,Юнг!$56:$56,Юнг!$58:$59,Юнг!$66:$67,Юнг!$81:$85,Юнг!$88:$95</definedName>
    <definedName name="Z_3DCB9AAA_F09C_4EA6_B992_F93E466D374A_.wvu.Rows" localSheetId="16" hidden="1">Юсь!$20:$24,Юсь!$40:$40,Юсь!$44:$49,Юсь!$58:$58,Юсь!$60:$61,Юсь!$68:$69,Юсь!$78:$79,Юсь!$82:$87,Юсь!$90:$97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Яро!$19:$24,Яро!$29:$30,Яро!$32:$32,Яро!$43:$43,Яро!$54:$54,Яро!$56:$57,Яро!$64:$65,Яро!$74:$75,Яро!$79:$84,Яро!$86:$93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Мор!$A$1:$F$100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Юнг!$A$1:$F$99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Але!$19:$24,Але!$31:$33,Але!$36:$36,Але!$44:$44,Але!$46:$46,Але!$53:$53,Але!$55:$57,Але!$63:$64,Але!$73:$74,Але!$78:$82,Але!$85:$92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Кад!$19:$24,Кад!$31:$35,Кад!$38:$38,Кад!$44:$44,Кад!$46:$46,Кад!$48:$49,Кад!$56:$56,Кад!$58:$60,Кад!$66:$67,Кад!$76:$77,Кад!$81:$85,Кад!$88:$95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Мор!$17:$24,Мор!$37:$37,Мор!$44:$44,Мор!$46:$47,Мор!$49:$50,Мор!$57:$57,Мор!$59:$60,Мор!$64:$65,Мор!$67:$68,Мор!$77:$78,Мор!$82:$87,Мор!$90:$96</definedName>
    <definedName name="Z_42584DC0_1D41_4C93_9B38_C388E7B8DAC4_.wvu.Rows" localSheetId="8" hidden="1">Мос!$19:$24,Мос!$29:$35,Мос!$44:$44,Мос!$46:$49,Мос!$57:$57,Мос!$59:$60,Мос!$67:$68,Мос!$77:$78,Мос!$80:$80,Мос!$83:$90,Мос!$93:$100</definedName>
    <definedName name="Z_42584DC0_1D41_4C93_9B38_C388E7B8DAC4_.wvu.Rows" localSheetId="9" hidden="1">Ори!$19:$24,Ори!$31:$35,Ори!$38:$38,Ори!$44:$44,Ори!$46:$46,Ори!$48:$50,Ори!$57:$57,Ори!$59:$61,Ори!$67:$68,Ори!$77:$78,Ори!$80:$80,Ори!$83:$87,Ори!$90:$97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$105:$105,район!$112:$112,район!$132:$134,район!$137:$138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Сун!$19:$24,Сун!$34:$39,Сун!$49:$51,Сун!$58:$58,Сун!$60:$63,Сун!$68:$69,Сун!$78:$79,Сун!$81:$81,Сун!$84:$84,Сун!$86:$88,Сун!$92:$99</definedName>
    <definedName name="Z_42584DC0_1D41_4C93_9B38_C388E7B8DAC4_.wvu.Rows" localSheetId="10" hidden="1">Сят!$19:$24,Сят!$31:$35,Сят!$45:$48,Сят!$57:$57,Сят!$59:$60,Сят!$67:$68,Сят!$77:$78,Сят!$82:$86,Сят!$89:$96</definedName>
    <definedName name="Z_42584DC0_1D41_4C93_9B38_C388E7B8DAC4_.wvu.Rows" localSheetId="11" hidden="1">Тор!$19:$24,Тор!$32:$36,Тор!$46:$47,Тор!$50:$50,Тор!$57:$57,Тор!$59:$60,Тор!$67:$68,Тор!$74:$74,Тор!$78:$79,Тор!$83:$95</definedName>
    <definedName name="Z_42584DC0_1D41_4C93_9B38_C388E7B8DAC4_.wvu.Rows" localSheetId="12" hidden="1">Хор!$19:$24,Хор!$28:$36,Хор!$40:$40,Хор!$44:$44,Хор!$46:$48,Хор!$55:$55,Хор!$57:$59,Хор!$65:$66,Хор!$71:$71,Хор!$75:$76,Хор!$80:$84,Хор!$87:$94</definedName>
    <definedName name="Z_42584DC0_1D41_4C93_9B38_C388E7B8DAC4_.wvu.Rows" localSheetId="13" hidden="1">Чум!$19:$24,Чум!$31:$36,Чум!$47:$49,Чум!$57:$57,Чум!$59:$61,Чум!$67:$68,Чум!$77:$78,Чум!$82:$86,Чум!$89:$96</definedName>
    <definedName name="Z_42584DC0_1D41_4C93_9B38_C388E7B8DAC4_.wvu.Rows" localSheetId="14" hidden="1">Шать!$19:$24,Шать!$32:$33,Шать!$35:$35,Шать!$38:$38,Шать!$46:$49,Шать!$57:$57,Шать!$59:$61,Шать!$67:$68,Шать!$77:$78,Шать!$82:$86,Шать!$89:$96</definedName>
    <definedName name="Z_42584DC0_1D41_4C93_9B38_C388E7B8DAC4_.wvu.Rows" localSheetId="15" hidden="1">Юнг!$19:$24,Юнг!$31:$38,Юнг!$45:$46,Юнг!$49:$49,Юнг!$56:$56,Юнг!$58:$60,Юнг!$66:$68,Юнг!$76:$77,Юнг!$81:$85,Юнг!$88:$95</definedName>
    <definedName name="Z_42584DC0_1D41_4C93_9B38_C388E7B8DAC4_.wvu.Rows" localSheetId="16" hidden="1">Юсь!$19:$24,Юсь!$31:$33,Юсь!$36:$36,Юсь!$40:$40,Юсь!$44:$49,Юсь!$58:$58,Юсь!$60:$62,Юсь!$68:$69,Юсь!$78:$79,Юсь!$83:$87,Юсь!$90:$97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Яро!$19:$24,Яро!$28:$36,Яро!$43:$44,Яро!$46:$47,Яро!$54:$54,Яро!$56:$58,Яро!$64:$65,Яро!$74:$75,Яро!$79:$83,Яро!$86:$93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Мор!$A$1:$F$100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Юнг!$A$1:$F$99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Але!$19:$24,Але!$44:$44,Але!$46:$46,Але!$53:$53,Але!$55:$56,Але!$63:$64,Але!$73:$74,Але!$78:$82,Але!$86:$88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Кад!$19:$24,Кад!$44:$44,Кад!$56:$56,Кад!$58:$59,Кад!$66:$67,Кад!$82:$84,Кад!$88:$95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Мор!$21:$21,Мор!$23:$23,Мор!$37:$37,Мор!$44:$44,Мор!$47:$47,Мор!$49:$50,Мор!$57:$57,Мор!$59:$60,Мор!$67:$68,Мор!$82:$87,Мор!$90:$96</definedName>
    <definedName name="Z_5BFCA170_DEAE_4D2C_98A0_1E68B427AC01_.wvu.Rows" localSheetId="8" hidden="1">Мос!$19:$24,Мос!$44:$44,Мос!$57:$57,Мос!$59:$60,Мос!$67:$68,Мос!$80:$80,Мос!$82:$88,Мос!$93:$98</definedName>
    <definedName name="Z_5BFCA170_DEAE_4D2C_98A0_1E68B427AC01_.wvu.Rows" localSheetId="9" hidden="1">Ори!$19:$24,Ори!$32:$32,Ори!$44:$44,Ори!$48:$50,Ори!$57:$57,Ори!$59:$60,Ори!$67:$68,Ори!$77:$78,Ори!$80:$80,Ори!$82:$86,Ори!$90:$97</definedName>
    <definedName name="Z_5BFCA170_DEAE_4D2C_98A0_1E68B427AC01_.wvu.Rows" localSheetId="2" hidden="1">район!$17:$18,район!$20:$20,район!$28:$30,район!$50:$51,район!$75:$75,район!$82:$82,район!$99:$99,район!$105:$105,район!$132:$134</definedName>
    <definedName name="Z_5BFCA170_DEAE_4D2C_98A0_1E68B427AC01_.wvu.Rows" localSheetId="1" hidden="1">Справка!$33:$33</definedName>
    <definedName name="Z_5BFCA170_DEAE_4D2C_98A0_1E68B427AC01_.wvu.Rows" localSheetId="4" hidden="1">Сун!$19:$24,Сун!$49:$51,Сун!$58:$58,Сун!$60:$61,Сун!$68:$69,Сун!$78:$79,Сун!$81:$81,Сун!$87:$88,Сун!$92:$96</definedName>
    <definedName name="Z_5BFCA170_DEAE_4D2C_98A0_1E68B427AC01_.wvu.Rows" localSheetId="10" hidden="1">Сят!$19:$19,Сят!$45:$47,Сят!$57:$57,Сят!$59:$60,Сят!$67:$68,Сят!$82:$85,Сят!$89:$96</definedName>
    <definedName name="Z_5BFCA170_DEAE_4D2C_98A0_1E68B427AC01_.wvu.Rows" localSheetId="11" hidden="1">Тор!$19:$19,Тор!$50:$50,Тор!$57:$57,Тор!$59:$60,Тор!$67:$68,Тор!$74:$74,Тор!$78:$79,Тор!$82:$93</definedName>
    <definedName name="Z_5BFCA170_DEAE_4D2C_98A0_1E68B427AC01_.wvu.Rows" localSheetId="12" hidden="1">Хор!$19:$24,Хор!$32:$32,Хор!$40:$40,Хор!$44:$44,Хор!$55:$55,Хор!$57:$58,Хор!$65:$66,Хор!$80:$84,Хор!$87:$94</definedName>
    <definedName name="Z_5BFCA170_DEAE_4D2C_98A0_1E68B427AC01_.wvu.Rows" localSheetId="13" hidden="1">Чум!$19:$19,Чум!$21:$21,Чум!$23:$24,Чум!$47:$49,Чум!$57:$57,Чум!$59:$60,Чум!$67:$68,Чум!$82:$86,Чум!$89:$96</definedName>
    <definedName name="Z_5BFCA170_DEAE_4D2C_98A0_1E68B427AC01_.wvu.Rows" localSheetId="14" hidden="1">Шать!$19:$24,Шать!$47:$49,Шать!$57:$57,Шать!$59:$60,Шать!$67:$68,Шать!$77:$78,Шать!$82:$86,Шать!$89:$96</definedName>
    <definedName name="Z_5BFCA170_DEAE_4D2C_98A0_1E68B427AC01_.wvu.Rows" localSheetId="15" hidden="1">Юнг!$19:$24,Юнг!$32:$32,Юнг!$49:$49,Юнг!$56:$56,Юнг!$58:$59,Юнг!$66:$67,Юнг!$81:$85,Юнг!$88:$95</definedName>
    <definedName name="Z_5BFCA170_DEAE_4D2C_98A0_1E68B427AC01_.wvu.Rows" localSheetId="16" hidden="1">Юсь!$20:$24,Юсь!$40:$40,Юсь!$44:$49,Юсь!$58:$58,Юсь!$60:$61,Юсь!$68:$69,Юсь!$78:$79,Юсь!$82:$87,Юсь!$90:$97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Яро!$19:$24,Яро!$29:$30,Яро!$32:$32,Яро!$43:$43,Яро!$54:$54,Яро!$56:$57,Яро!$64:$65,Яро!$74:$75,Яро!$79:$84,Яро!$86:$93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Мор!$A$1:$F$100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Юнг!$A$1:$F$99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Але!$19:$24,Але!$28:$33,Але!$36:$36,Але!$46:$46,Але!$53:$53,Але!$55:$57,Але!$63:$64,Але!$73:$74,Але!$78:$82,Але!$85:$92,Але!$141:$141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Кад!$19:$24,Кад!$31:$35,Кад!$38:$38,Кад!$42:$42,Кад!$44:$44,Кад!$46:$46,Кад!$48:$49,Кад!$56:$56,Кад!$58:$60,Кад!$66:$67,Кад!$76:$77,Кад!$81:$85,Кад!$88:$95,Кад!$141:$141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Мор!$17:$24,Мор!$27:$27,Мор!$31:$35,Мор!$37:$37,Мор!$44:$44,Мор!$46:$47,Мор!$49:$50,Мор!$57:$57,Мор!$59:$60,Мор!$64:$65,Мор!$67:$68,Мор!$77:$78,Мор!$82:$87,Мор!$90:$96,Мор!$141:$141</definedName>
    <definedName name="Z_A54C432C_6C68_4B53_A75C_446EB3A61B2B_.wvu.Rows" localSheetId="8" hidden="1">Мос!$19:$24,Мос!$29:$35,Мос!$44:$44,Мос!$46:$49,Мос!$57:$57,Мос!$59:$60,Мос!$67:$68,Мос!$77:$78,Мос!$80:$80,Мос!$83:$90,Мос!$93:$100,Мос!$141:$141</definedName>
    <definedName name="Z_A54C432C_6C68_4B53_A75C_446EB3A61B2B_.wvu.Rows" localSheetId="9" hidden="1">Ори!$19:$24,Ори!$31:$35,Ори!$44:$44,Ори!$46:$46,Ори!$48:$50,Ори!$57:$57,Ори!$59:$60,Ори!$67:$68,Ори!$77:$78,Ори!$80:$80,Ори!$83:$87,Ори!$90:$97,Ори!$141:$141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район!$17:$18,район!$20:$20,район!$25:$25,район!$27:$31,район!$35:$35,район!$38:$38,район!$50:$51,район!$62:$62,район!$75:$75,район!$82:$82,район!$99:$99,район!$105:$105,район!$132:$134,район!$137:$138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Сун!$19:$24,Сун!$34:$39,Сун!$43:$43,Сун!$45:$45,Сун!$47:$47,Сун!$49:$51,Сун!$58:$58,Сун!$60:$62,Сун!$68:$69,Сун!$78:$79,Сун!$81:$81,Сун!$84:$84,Сун!$86:$88,Сун!$92:$99,Сун!$141:$141</definedName>
    <definedName name="Z_A54C432C_6C68_4B53_A75C_446EB3A61B2B_.wvu.Rows" localSheetId="10" hidden="1">Сят!$19:$24,Сят!$31:$35,Сят!$38:$38,Сят!$45:$48,Сят!$57:$57,Сят!$59:$60,Сят!$67:$68,Сят!$77:$78,Сят!$82:$86,Сят!$89:$96,Сят!$142:$142</definedName>
    <definedName name="Z_A54C432C_6C68_4B53_A75C_446EB3A61B2B_.wvu.Rows" localSheetId="11" hidden="1">Тор!$19:$24,Тор!$32:$36,Тор!$39:$39,Тор!$46:$47,Тор!$50:$50,Тор!$57:$57,Тор!$59:$60,Тор!$67:$68,Тор!$74:$74,Тор!$78:$79,Тор!$83:$95,Тор!$142:$142</definedName>
    <definedName name="Z_A54C432C_6C68_4B53_A75C_446EB3A61B2B_.wvu.Rows" localSheetId="12" hidden="1">Хор!$19:$24,Хор!$28:$33,Хор!$40:$40,Хор!$44:$44,Хор!$46:$48,Хор!$55:$55,Хор!$57:$59,Хор!$65:$66,Хор!$71:$71,Хор!$75:$76,Хор!$80:$84,Хор!$87:$94,Хор!$141:$141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Чум!$19:$24,Чум!$31:$36,Чум!$46:$49,Чум!$57:$57,Чум!$59:$61,Чум!$67:$68,Чум!$77:$78,Чум!$82:$86,Чум!$89:$96,Чум!$141:$141</definedName>
    <definedName name="Z_A54C432C_6C68_4B53_A75C_446EB3A61B2B_.wvu.Rows" localSheetId="14" hidden="1">Шать!$19:$25,Шать!$31:$33,Шать!$46:$49,Шать!$57:$57,Шать!$59:$60,Шать!$67:$68,Шать!$77:$78,Шать!$83:$85,Шать!$89:$96,Шать!$141:$141</definedName>
    <definedName name="Z_A54C432C_6C68_4B53_A75C_446EB3A61B2B_.wvu.Rows" localSheetId="15" hidden="1">Юнг!$19:$24,Юнг!$33:$33,Юнг!$38:$38,Юнг!$46:$47,Юнг!$56:$56,Юнг!$58:$60,Юнг!$66:$68,Юнг!$76:$77,Юнг!$81:$85,Юнг!$88:$95,Юнг!$141:$141</definedName>
    <definedName name="Z_A54C432C_6C68_4B53_A75C_446EB3A61B2B_.wvu.Rows" localSheetId="16" hidden="1">Юсь!$19:$24,Юсь!$31:$33,Юсь!$36:$36,Юсь!$40:$40,Юсь!$44:$50,Юсь!$58:$58,Юсь!$60:$61,Юсь!$68:$69,Юсь!$78:$79,Юсь!$83:$87,Юсь!$90:$97,Юсь!$141:$141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Яро!$19:$24,Яро!$28:$36,Яро!$43:$43,Яро!$46:$46,Яро!$54:$54,Яро!$56:$58,Яро!$64:$65,Яро!$74:$74,Яро!$79:$83,Яро!$86:$93</definedName>
    <definedName name="Z_B30CE22D_C12F_4E12_8BB9_3AAE0A6991CC_.wvu.Cols" localSheetId="1" hidden="1">Справка!$AV:$AX,Справка!$BB:$BD,Справка!$BH:$BP,Справка!$BT:$BY,Справка!$CX:$DF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Мор!$A$1:$F$100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Сун!$A$1:$F$103</definedName>
    <definedName name="Z_B30CE22D_C12F_4E12_8BB9_3AAE0A6991CC_.wvu.PrintArea" localSheetId="11" hidden="1">Тор!$A$1:$F$101</definedName>
    <definedName name="Z_B30CE22D_C12F_4E12_8BB9_3AAE0A6991CC_.wvu.PrintArea" localSheetId="15" hidden="1">Юнг!$A$1:$F$99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Але!$19:$24,Але!$28:$33,Але!$36:$36,Але!$46:$46,Але!$53:$53,Але!$55:$57,Але!$63:$64,Але!$73:$74,Але!$78:$82,Але!$85:$92,Але!$141:$141</definedName>
    <definedName name="Z_B30CE22D_C12F_4E12_8BB9_3AAE0A6991CC_.wvu.Rows" localSheetId="5" hidden="1">Иль!$19:$24,Иль!$30:$39,Иль!$58:$58,Иль!$60:$62,Иль!$68:$69,Иль!$78:$79,Иль!$81:$81,Иль!$86:$90,Иль!$93:$100,Иль!$143:$143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Кад!$19:$24,Кад!$31:$35,Кад!$38:$38,Кад!$42:$42,Кад!$44:$44,Кад!$46:$46,Кад!$48:$49,Кад!$56:$56,Кад!$58:$60,Кад!$66:$67,Кад!$76:$77,Кад!$81:$85,Кад!$88:$95,Кад!$141:$141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Мор!$17:$24,Мор!$27:$27,Мор!$31:$33,Мор!$44:$44,Мор!$46:$47,Мор!$49:$50,Мор!$57:$57,Мор!$59:$60,Мор!$64:$65,Мор!$67:$68,Мор!$77:$78,Мор!$82:$87,Мор!$90:$96,Мор!$141:$141</definedName>
    <definedName name="Z_B30CE22D_C12F_4E12_8BB9_3AAE0A6991CC_.wvu.Rows" localSheetId="8" hidden="1">Мос!$19:$24,Мос!$29:$35,Мос!$44:$44,Мос!$49:$49,Мос!$57:$57,Мос!$59:$60,Мос!$67:$68,Мос!$77:$78,Мос!$80:$80,Мос!$83:$90,Мос!$93:$100,Мос!$141:$141</definedName>
    <definedName name="Z_B30CE22D_C12F_4E12_8BB9_3AAE0A6991CC_.wvu.Rows" localSheetId="9" hidden="1">Ори!$19:$24,Ори!$31:$35,Ори!$44:$44,Ори!$46:$46,Ори!$48:$50,Ори!$57:$57,Ори!$59:$60,Ори!$67:$68,Ори!$77:$78,Ори!$80:$80,Ори!$83:$87,Ори!$90:$97,Ори!$141:$141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район!$17:$18,район!$20:$20,район!$27:$31,район!$35:$35,район!$38:$38,район!$50:$51,район!$62:$62,район!$75:$75,район!$82:$82,район!$99:$99,район!$105:$105,район!$132:$134,район!$137:$138</definedName>
    <definedName name="Z_B30CE22D_C12F_4E12_8BB9_3AAE0A6991CC_.wvu.Rows" localSheetId="1" hidden="1">Справка!$33:$33</definedName>
    <definedName name="Z_B30CE22D_C12F_4E12_8BB9_3AAE0A6991CC_.wvu.Rows" localSheetId="4" hidden="1">Сун!$19:$24,Сун!$34:$36,Сун!$45:$45,Сун!$47:$47,Сун!$49:$51,Сун!$58:$58,Сун!$60:$62,Сун!$68:$69,Сун!$78:$79,Сун!$81:$81,Сун!$84:$84,Сун!$86:$88,Сун!$92:$99,Сун!$141:$141</definedName>
    <definedName name="Z_B30CE22D_C12F_4E12_8BB9_3AAE0A6991CC_.wvu.Rows" localSheetId="10" hidden="1">Сят!$19:$24,Сят!$31:$33,Сят!$38:$38,Сят!$45:$48,Сят!$57:$57,Сят!$59:$60,Сят!$67:$68,Сят!$77:$78,Сят!$82:$86,Сят!$89:$96,Сят!$142:$142</definedName>
    <definedName name="Z_B30CE22D_C12F_4E12_8BB9_3AAE0A6991CC_.wvu.Rows" localSheetId="11" hidden="1">Тор!$19:$24,Тор!$32:$36,Тор!$39:$39,Тор!$50:$50,Тор!$57:$57,Тор!$59:$60,Тор!$67:$68,Тор!$74:$74,Тор!$78:$79,Тор!$83:$95,Тор!$142:$142</definedName>
    <definedName name="Z_B30CE22D_C12F_4E12_8BB9_3AAE0A6991CC_.wvu.Rows" localSheetId="12" hidden="1">Хор!$19:$24,Хор!$28:$36,Хор!$40:$40,Хор!$44:$44,Хор!$46:$48,Хор!$55:$55,Хор!$57:$59,Хор!$65:$66,Хор!$71:$71,Хор!$75:$76,Хор!$80:$84,Хор!$87:$94,Хор!$141:$141</definedName>
    <definedName name="Z_B30CE22D_C12F_4E12_8BB9_3AAE0A6991CC_.wvu.Rows" localSheetId="13" hidden="1">Чум!$19:$24,Чум!$31:$36,Чум!$46:$49,Чум!$57:$57,Чум!$59:$61,Чум!$67:$68,Чум!$77:$78,Чум!$82:$86,Чум!$89:$96,Чум!$141:$141</definedName>
    <definedName name="Z_B30CE22D_C12F_4E12_8BB9_3AAE0A6991CC_.wvu.Rows" localSheetId="14" hidden="1">Шать!$19:$25,Шать!$31:$33,Шать!$46:$49,Шать!$57:$57,Шать!$59:$60,Шать!$67:$68,Шать!$77:$78,Шать!$83:$85,Шать!$89:$96,Шать!$141:$141</definedName>
    <definedName name="Z_B30CE22D_C12F_4E12_8BB9_3AAE0A6991CC_.wvu.Rows" localSheetId="15" hidden="1">Юнг!$19:$24,Юнг!$31:$33,Юнг!$38:$38,Юнг!$46:$46,Юнг!$56:$56,Юнг!$58:$60,Юнг!$66:$68,Юнг!$76:$77,Юнг!$81:$85,Юнг!$88:$95,Юнг!$141:$141</definedName>
    <definedName name="Z_B30CE22D_C12F_4E12_8BB9_3AAE0A6991CC_.wvu.Rows" localSheetId="16" hidden="1">Юсь!$19:$24,Юсь!$31:$33,Юсь!$36:$36,Юсь!$44:$50,Юсь!$58:$58,Юсь!$60:$61,Юсь!$68:$69,Юсь!$78:$79,Юсь!$83:$87,Юсь!$90:$97,Юсь!$141:$141</definedName>
    <definedName name="Z_B30CE22D_C12F_4E12_8BB9_3AAE0A6991CC_.wvu.Rows" localSheetId="17" hidden="1">Яра!$19:$24,Яра!$32:$34,Яра!$46:$50,Яра!$58:$58,Яра!$60:$62,Яра!$68:$69,Яра!$79:$80,Яра!$84:$88,Яра!$91:$98,Яра!$143:$143</definedName>
    <definedName name="Z_B30CE22D_C12F_4E12_8BB9_3AAE0A6991CC_.wvu.Rows" localSheetId="18" hidden="1">Яро!$19:$24,Яро!$28:$36,Яро!$43:$44,Яро!$46:$46,Яро!$54:$54,Яро!$56:$58,Яро!$64:$65,Яро!$74:$74,Яро!$79:$83,Яро!$86:$93</definedName>
    <definedName name="_xlnm.Print_Area" localSheetId="5">Иль!$A$1:$F$104</definedName>
    <definedName name="_xlnm.Print_Area" localSheetId="0">Консол!$A$1:$K$50</definedName>
    <definedName name="_xlnm.Print_Area" localSheetId="7">Мор!$A$1:$F$100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Юнг!$A$1:$F$99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2 - Личное представление" guid="{B30CE22D-C12F-4E12-8BB9-3AAE0A6991CC}" mergeInterval="0" personalView="1" maximized="1" xWindow="1" yWindow="1" windowWidth="1916" windowHeight="859" tabRatio="695" activeSheetId="3"/>
  </customWorkbookViews>
</workbook>
</file>

<file path=xl/calcChain.xml><?xml version="1.0" encoding="utf-8"?>
<calcChain xmlns="http://schemas.openxmlformats.org/spreadsheetml/2006/main">
  <c r="D40" i="16"/>
  <c r="CV26" i="2"/>
  <c r="AT18"/>
  <c r="AQ18"/>
  <c r="D26" i="6" l="1"/>
  <c r="C34" i="11"/>
  <c r="BN21" i="2" s="1"/>
  <c r="C81" i="12"/>
  <c r="C38" i="17"/>
  <c r="D12" i="19"/>
  <c r="D33" i="3"/>
  <c r="E40"/>
  <c r="F40"/>
  <c r="D67" i="18" l="1"/>
  <c r="E42" i="13"/>
  <c r="D81" i="12"/>
  <c r="D64"/>
  <c r="D67" i="6"/>
  <c r="C67"/>
  <c r="E72"/>
  <c r="F72"/>
  <c r="C67" i="4"/>
  <c r="D67"/>
  <c r="D98" i="3"/>
  <c r="D104" l="1"/>
  <c r="G32" i="1" s="1"/>
  <c r="CO19" i="2"/>
  <c r="C40" i="9"/>
  <c r="E48"/>
  <c r="C33" i="3"/>
  <c r="D5" i="5"/>
  <c r="D38" i="14"/>
  <c r="C29" i="12"/>
  <c r="C42" i="18"/>
  <c r="C39" i="19"/>
  <c r="J15" i="2"/>
  <c r="E103" i="3"/>
  <c r="F103"/>
  <c r="D12" i="7"/>
  <c r="CD14" i="2"/>
  <c r="CS17"/>
  <c r="CD17"/>
  <c r="C78" i="19"/>
  <c r="C38" i="4"/>
  <c r="AT28" i="2"/>
  <c r="F28" i="18"/>
  <c r="E28"/>
  <c r="D26"/>
  <c r="C67"/>
  <c r="F72"/>
  <c r="E72"/>
  <c r="D73"/>
  <c r="F29"/>
  <c r="E29"/>
  <c r="C115" i="3"/>
  <c r="C98"/>
  <c r="E93"/>
  <c r="F86" i="15"/>
  <c r="E86"/>
  <c r="F85"/>
  <c r="E85"/>
  <c r="F84"/>
  <c r="E84"/>
  <c r="F83"/>
  <c r="E83"/>
  <c r="D80" i="14"/>
  <c r="C42"/>
  <c r="CR17" i="2"/>
  <c r="C40" i="7"/>
  <c r="D41" i="6"/>
  <c r="C41"/>
  <c r="CS16" i="2"/>
  <c r="CR16"/>
  <c r="BQ14"/>
  <c r="E51" i="6"/>
  <c r="F51"/>
  <c r="C42"/>
  <c r="D67" i="5"/>
  <c r="C42"/>
  <c r="C16"/>
  <c r="D38" i="4"/>
  <c r="BR14" i="2"/>
  <c r="CV22"/>
  <c r="CV21"/>
  <c r="D124" i="3"/>
  <c r="D73"/>
  <c r="D41" i="12"/>
  <c r="E49"/>
  <c r="F49"/>
  <c r="D40" i="11"/>
  <c r="BR25" i="2" l="1"/>
  <c r="CS23"/>
  <c r="CS19"/>
  <c r="CS18"/>
  <c r="CS14" l="1"/>
  <c r="C73" i="3"/>
  <c r="D38" i="13"/>
  <c r="D40" i="10"/>
  <c r="D40" i="9"/>
  <c r="D40" i="8"/>
  <c r="D17" i="15"/>
  <c r="E11" i="3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9"/>
  <c r="CR18"/>
  <c r="CT18" s="1"/>
  <c r="CS15"/>
  <c r="CR15"/>
  <c r="F79" i="13"/>
  <c r="F90" i="18"/>
  <c r="C75" i="17"/>
  <c r="E51"/>
  <c r="F51"/>
  <c r="C73" i="16"/>
  <c r="C40"/>
  <c r="E40" s="1"/>
  <c r="E50" i="15"/>
  <c r="F50"/>
  <c r="C41" i="14"/>
  <c r="F41" s="1"/>
  <c r="E50"/>
  <c r="F50"/>
  <c r="E75" i="12"/>
  <c r="E72"/>
  <c r="E31"/>
  <c r="F31"/>
  <c r="D29"/>
  <c r="C81" i="11"/>
  <c r="C40"/>
  <c r="E40" s="1"/>
  <c r="E49"/>
  <c r="F49"/>
  <c r="C40" i="10"/>
  <c r="F40" s="1"/>
  <c r="E79" i="9"/>
  <c r="E50"/>
  <c r="F50"/>
  <c r="E47" i="8"/>
  <c r="F47"/>
  <c r="E48"/>
  <c r="F48"/>
  <c r="E49"/>
  <c r="F49"/>
  <c r="E50"/>
  <c r="F50"/>
  <c r="C40"/>
  <c r="F40" s="1"/>
  <c r="E28" i="3"/>
  <c r="E29"/>
  <c r="E30"/>
  <c r="E31"/>
  <c r="F80" i="5"/>
  <c r="F75"/>
  <c r="C26"/>
  <c r="D41"/>
  <c r="E48"/>
  <c r="F48"/>
  <c r="C41"/>
  <c r="E48" i="12"/>
  <c r="F48"/>
  <c r="E67" i="3"/>
  <c r="E62"/>
  <c r="E57"/>
  <c r="E38"/>
  <c r="G24" i="1"/>
  <c r="E80" i="3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D109" i="3"/>
  <c r="G33" i="1" s="1"/>
  <c r="C109" i="3"/>
  <c r="F33" i="1" s="1"/>
  <c r="E111" i="3"/>
  <c r="E112"/>
  <c r="E102"/>
  <c r="E91"/>
  <c r="E74"/>
  <c r="E75"/>
  <c r="E70"/>
  <c r="E71"/>
  <c r="E60"/>
  <c r="D52"/>
  <c r="G20" i="1" s="1"/>
  <c r="E34" i="3"/>
  <c r="E35"/>
  <c r="E25"/>
  <c r="C67" i="17"/>
  <c r="D20" i="14"/>
  <c r="AK24" i="2" s="1"/>
  <c r="E74" i="11"/>
  <c r="E34" i="10"/>
  <c r="F34"/>
  <c r="E35"/>
  <c r="F35"/>
  <c r="D80" i="8"/>
  <c r="EL18" i="2" s="1"/>
  <c r="C76" i="8"/>
  <c r="EH18" i="2" s="1"/>
  <c r="C71" i="8"/>
  <c r="EE18" i="2" s="1"/>
  <c r="E35" i="11"/>
  <c r="F35"/>
  <c r="E34"/>
  <c r="F34"/>
  <c r="E33"/>
  <c r="C7" i="8"/>
  <c r="D7" i="5"/>
  <c r="C52" i="4"/>
  <c r="D12"/>
  <c r="BP23" i="2"/>
  <c r="BO21"/>
  <c r="BP21" s="1"/>
  <c r="D96" i="12"/>
  <c r="ER22" i="2" s="1"/>
  <c r="F35" i="16"/>
  <c r="E35"/>
  <c r="D34"/>
  <c r="E34" s="1"/>
  <c r="D12" i="13"/>
  <c r="D5"/>
  <c r="D78"/>
  <c r="EL23" i="2" s="1"/>
  <c r="D74" i="13"/>
  <c r="EI23" i="2" s="1"/>
  <c r="D62" i="13"/>
  <c r="D69"/>
  <c r="EF23" i="2" s="1"/>
  <c r="D54" i="13"/>
  <c r="D26"/>
  <c r="E82" i="3"/>
  <c r="AQ27" i="2"/>
  <c r="AQ25"/>
  <c r="AQ19"/>
  <c r="AR19" s="1"/>
  <c r="AQ17"/>
  <c r="AT29"/>
  <c r="AU29" s="1"/>
  <c r="BU35"/>
  <c r="E87" i="16"/>
  <c r="C80" i="14"/>
  <c r="EK24" i="2" s="1"/>
  <c r="E15" i="14"/>
  <c r="C74" i="13"/>
  <c r="EH23" i="2" s="1"/>
  <c r="E42" i="10"/>
  <c r="F42"/>
  <c r="BO19" i="2"/>
  <c r="BP19" s="1"/>
  <c r="F74" i="9"/>
  <c r="F35"/>
  <c r="E35"/>
  <c r="D34"/>
  <c r="C34"/>
  <c r="AZ15" i="2"/>
  <c r="AZ17"/>
  <c r="AZ19"/>
  <c r="AZ20"/>
  <c r="AZ21"/>
  <c r="AZ24"/>
  <c r="AZ26"/>
  <c r="AZ27"/>
  <c r="AZ28"/>
  <c r="D69" i="3"/>
  <c r="G21" i="1" s="1"/>
  <c r="F67" i="3"/>
  <c r="E36" i="18"/>
  <c r="F36"/>
  <c r="E48" i="16"/>
  <c r="F48"/>
  <c r="E46"/>
  <c r="E47"/>
  <c r="E42"/>
  <c r="F42"/>
  <c r="C34" i="15"/>
  <c r="BN25" i="2" s="1"/>
  <c r="E36" i="15"/>
  <c r="F36"/>
  <c r="D34"/>
  <c r="BO25" i="2" s="1"/>
  <c r="E70" i="14"/>
  <c r="D34"/>
  <c r="BO24" i="2" s="1"/>
  <c r="C34" i="14"/>
  <c r="E36" i="12"/>
  <c r="F36"/>
  <c r="C35"/>
  <c r="E42" i="11"/>
  <c r="F42"/>
  <c r="E42" i="8"/>
  <c r="F42"/>
  <c r="E85" i="7"/>
  <c r="D36"/>
  <c r="BR17" i="2" s="1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7" i="14"/>
  <c r="ER24" i="2" s="1"/>
  <c r="D36" i="8"/>
  <c r="BR18" i="2" s="1"/>
  <c r="E27" i="19"/>
  <c r="E56" i="16"/>
  <c r="E57"/>
  <c r="E58"/>
  <c r="E59"/>
  <c r="AQ29" i="2"/>
  <c r="AQ14"/>
  <c r="CL18"/>
  <c r="AS17"/>
  <c r="AA24"/>
  <c r="D115" i="3"/>
  <c r="G35" i="1" s="1"/>
  <c r="D35" s="1"/>
  <c r="F118" i="3"/>
  <c r="E118"/>
  <c r="D66" i="8"/>
  <c r="EC18" i="2" s="1"/>
  <c r="C66" i="8"/>
  <c r="EB18" i="2" s="1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7" i="15"/>
  <c r="ER25" i="2" s="1"/>
  <c r="D20" i="12"/>
  <c r="AK22" i="2" s="1"/>
  <c r="AL22" s="1"/>
  <c r="C20" i="12"/>
  <c r="D26" i="5"/>
  <c r="C31" i="4"/>
  <c r="AP27" i="2"/>
  <c r="AZ14"/>
  <c r="CO28"/>
  <c r="CO26"/>
  <c r="CC26"/>
  <c r="CO24"/>
  <c r="CO23"/>
  <c r="CO22"/>
  <c r="CO16"/>
  <c r="D26" i="19"/>
  <c r="D53"/>
  <c r="D68"/>
  <c r="EF29" i="2" s="1"/>
  <c r="D65" i="16"/>
  <c r="D63"/>
  <c r="D55"/>
  <c r="D75"/>
  <c r="D70"/>
  <c r="EF26" i="2" s="1"/>
  <c r="D66" i="15"/>
  <c r="EC25" i="2" s="1"/>
  <c r="D7" i="7"/>
  <c r="D40"/>
  <c r="F40" s="1"/>
  <c r="D26"/>
  <c r="D17" i="5"/>
  <c r="EF14" i="2"/>
  <c r="DQ20"/>
  <c r="DQ17"/>
  <c r="D5" i="15"/>
  <c r="D5" i="9"/>
  <c r="C35" i="18"/>
  <c r="BN28" i="2" s="1"/>
  <c r="C34" i="8"/>
  <c r="AP18" i="2"/>
  <c r="AT19"/>
  <c r="AS18"/>
  <c r="E41" i="3"/>
  <c r="F41"/>
  <c r="C52"/>
  <c r="F20" i="1" s="1"/>
  <c r="DZ22" i="2"/>
  <c r="AQ21"/>
  <c r="D65" i="17"/>
  <c r="D56" i="15"/>
  <c r="D37" i="12"/>
  <c r="BR22" i="2" s="1"/>
  <c r="E15" i="5"/>
  <c r="E16"/>
  <c r="D60" i="4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2"/>
  <c r="I14" i="2"/>
  <c r="AP26"/>
  <c r="AP25"/>
  <c r="AP24"/>
  <c r="AP22"/>
  <c r="AP17"/>
  <c r="AP14"/>
  <c r="AS26"/>
  <c r="AS22"/>
  <c r="AS21"/>
  <c r="D21" i="3"/>
  <c r="G11" i="1" s="1"/>
  <c r="D11" s="1"/>
  <c r="D5" i="3"/>
  <c r="G5" i="1" s="1"/>
  <c r="D129" i="3"/>
  <c r="G38" i="1" s="1"/>
  <c r="C96" i="12"/>
  <c r="EQ22" i="2" s="1"/>
  <c r="D7" i="16"/>
  <c r="E42" i="9"/>
  <c r="F42"/>
  <c r="D83" i="4"/>
  <c r="ER14" i="2" s="1"/>
  <c r="C83" i="4"/>
  <c r="D76"/>
  <c r="EL14" i="2" s="1"/>
  <c r="C76" i="4"/>
  <c r="D72"/>
  <c r="C72"/>
  <c r="EH14" i="2" s="1"/>
  <c r="D62" i="4"/>
  <c r="C62"/>
  <c r="EB14" i="2" s="1"/>
  <c r="C60" i="4"/>
  <c r="D52"/>
  <c r="D36" i="16"/>
  <c r="D139" i="3"/>
  <c r="G41" i="1" s="1"/>
  <c r="D16" i="3"/>
  <c r="D17" i="19"/>
  <c r="D32" i="5"/>
  <c r="BF15" i="2" s="1"/>
  <c r="D66" i="11"/>
  <c r="D64"/>
  <c r="D56"/>
  <c r="DK21" i="2" s="1"/>
  <c r="D86" i="7"/>
  <c r="ER17" i="2" s="1"/>
  <c r="D81" i="7"/>
  <c r="EO17" i="2" s="1"/>
  <c r="D79" i="7"/>
  <c r="EL17" i="2" s="1"/>
  <c r="D75" i="7"/>
  <c r="EI17" i="2" s="1"/>
  <c r="D70" i="7"/>
  <c r="D65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88" i="3"/>
  <c r="G29" i="1" s="1"/>
  <c r="C139" i="3"/>
  <c r="F139" s="1"/>
  <c r="D26" i="16"/>
  <c r="D7" i="4"/>
  <c r="D66" i="9"/>
  <c r="D56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7" i="17"/>
  <c r="EI27" i="2" s="1"/>
  <c r="D77" i="12"/>
  <c r="D71" i="9"/>
  <c r="E55" i="3"/>
  <c r="D23"/>
  <c r="G12" i="1" s="1"/>
  <c r="BU33" i="2"/>
  <c r="DF33"/>
  <c r="D47" i="3"/>
  <c r="D42"/>
  <c r="C88" i="17"/>
  <c r="EQ27" i="2" s="1"/>
  <c r="DP14"/>
  <c r="D26" i="17"/>
  <c r="D32" i="18"/>
  <c r="D14" i="4"/>
  <c r="C78" i="13"/>
  <c r="EK23" i="2" s="1"/>
  <c r="C26" i="11"/>
  <c r="C26" i="8"/>
  <c r="C32" i="6"/>
  <c r="E67" i="18"/>
  <c r="C64" i="15"/>
  <c r="C80" i="8"/>
  <c r="E82"/>
  <c r="F82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4" i="8"/>
  <c r="EU18" i="2" s="1"/>
  <c r="D65" i="6"/>
  <c r="D65" i="5"/>
  <c r="CO27" i="2"/>
  <c r="D80" i="11"/>
  <c r="EL21" i="2" s="1"/>
  <c r="D64" i="9"/>
  <c r="F44" i="17"/>
  <c r="F45"/>
  <c r="F47"/>
  <c r="F48"/>
  <c r="F49"/>
  <c r="F50"/>
  <c r="E44"/>
  <c r="E45"/>
  <c r="E47"/>
  <c r="E48"/>
  <c r="E49"/>
  <c r="E50"/>
  <c r="D17" i="18"/>
  <c r="D12" i="3"/>
  <c r="CP21" i="2"/>
  <c r="E74" i="12"/>
  <c r="F74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C129" i="3"/>
  <c r="F38" i="1" s="1"/>
  <c r="C124" i="3"/>
  <c r="F37" i="1" s="1"/>
  <c r="D121" i="3"/>
  <c r="G36" i="1" s="1"/>
  <c r="C121" i="3"/>
  <c r="F36" i="1" s="1"/>
  <c r="C132" i="3"/>
  <c r="E132" s="1"/>
  <c r="D113"/>
  <c r="C104"/>
  <c r="F32" i="1" s="1"/>
  <c r="D96" i="3"/>
  <c r="G30" i="1" s="1"/>
  <c r="E98" i="3"/>
  <c r="C88"/>
  <c r="F29" i="1" s="1"/>
  <c r="C7" i="3"/>
  <c r="F6" i="1" s="1"/>
  <c r="D12" i="6"/>
  <c r="C89" i="9"/>
  <c r="EN19" i="2" s="1"/>
  <c r="D67" i="17"/>
  <c r="EC27" i="2" s="1"/>
  <c r="F77" i="11"/>
  <c r="F78"/>
  <c r="E77"/>
  <c r="E78"/>
  <c r="D89" i="9"/>
  <c r="EO19" i="2" s="1"/>
  <c r="F85" i="9"/>
  <c r="F86"/>
  <c r="F87"/>
  <c r="F88"/>
  <c r="F90"/>
  <c r="E85"/>
  <c r="E86"/>
  <c r="E87"/>
  <c r="E88"/>
  <c r="E90"/>
  <c r="D7" i="3"/>
  <c r="G6" i="1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C26"/>
  <c r="F27"/>
  <c r="E28"/>
  <c r="F28"/>
  <c r="C29"/>
  <c r="D29"/>
  <c r="E30"/>
  <c r="F30"/>
  <c r="E32"/>
  <c r="F32"/>
  <c r="E33"/>
  <c r="F33"/>
  <c r="C34"/>
  <c r="BQ29" i="2" s="1"/>
  <c r="D34" i="19"/>
  <c r="BR29" i="2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C63"/>
  <c r="D63"/>
  <c r="EC29" i="2" s="1"/>
  <c r="E64" i="19"/>
  <c r="F64"/>
  <c r="E65"/>
  <c r="F65"/>
  <c r="E66"/>
  <c r="F66"/>
  <c r="E67"/>
  <c r="F67"/>
  <c r="E69"/>
  <c r="F69"/>
  <c r="E70"/>
  <c r="F70"/>
  <c r="E72"/>
  <c r="F72"/>
  <c r="D73"/>
  <c r="EI29" i="2" s="1"/>
  <c r="E74" i="19"/>
  <c r="F74"/>
  <c r="E75"/>
  <c r="F75"/>
  <c r="E76"/>
  <c r="C77"/>
  <c r="D77"/>
  <c r="EL29" i="2" s="1"/>
  <c r="E78" i="19"/>
  <c r="F78"/>
  <c r="C79"/>
  <c r="EN29" i="2" s="1"/>
  <c r="D79" i="19"/>
  <c r="EO29" i="2" s="1"/>
  <c r="E80" i="19"/>
  <c r="F80"/>
  <c r="E81"/>
  <c r="F81"/>
  <c r="E82"/>
  <c r="F82"/>
  <c r="F83"/>
  <c r="C84"/>
  <c r="EQ29" i="2" s="1"/>
  <c r="D84" i="19"/>
  <c r="ER29" i="2" s="1"/>
  <c r="E85" i="19"/>
  <c r="F85"/>
  <c r="E86"/>
  <c r="F86"/>
  <c r="E87"/>
  <c r="E88"/>
  <c r="E89"/>
  <c r="C90"/>
  <c r="D90"/>
  <c r="EU29" i="2" s="1"/>
  <c r="E91" i="19"/>
  <c r="F91"/>
  <c r="E92"/>
  <c r="F92"/>
  <c r="E93"/>
  <c r="F93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2"/>
  <c r="EF27" i="2" s="1"/>
  <c r="E74" i="17"/>
  <c r="F74"/>
  <c r="E75"/>
  <c r="F75"/>
  <c r="E76"/>
  <c r="F76"/>
  <c r="C77"/>
  <c r="EH27" i="2" s="1"/>
  <c r="E78" i="17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2"/>
  <c r="F72"/>
  <c r="E73"/>
  <c r="F73"/>
  <c r="E74"/>
  <c r="F74"/>
  <c r="C75"/>
  <c r="EH26" i="2" s="1"/>
  <c r="E76" i="16"/>
  <c r="F76"/>
  <c r="E77"/>
  <c r="F77"/>
  <c r="E78"/>
  <c r="F78"/>
  <c r="C79"/>
  <c r="EK26" i="2" s="1"/>
  <c r="D79" i="16"/>
  <c r="EL26" i="2" s="1"/>
  <c r="E80" i="16"/>
  <c r="F80"/>
  <c r="C81"/>
  <c r="EN26" i="2" s="1"/>
  <c r="D81" i="16"/>
  <c r="E82"/>
  <c r="F82"/>
  <c r="E83"/>
  <c r="F83"/>
  <c r="E84"/>
  <c r="F84"/>
  <c r="F85"/>
  <c r="C86"/>
  <c r="EQ26" i="2" s="1"/>
  <c r="D86" i="16"/>
  <c r="F87"/>
  <c r="E88"/>
  <c r="F88"/>
  <c r="E89"/>
  <c r="E90"/>
  <c r="E91"/>
  <c r="C92"/>
  <c r="ET26" i="2" s="1"/>
  <c r="D92" i="16"/>
  <c r="EU26" i="2" s="1"/>
  <c r="E93" i="16"/>
  <c r="F93"/>
  <c r="E94"/>
  <c r="F94"/>
  <c r="E95"/>
  <c r="F95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E30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C66"/>
  <c r="E67"/>
  <c r="F67"/>
  <c r="E68"/>
  <c r="F68"/>
  <c r="E69"/>
  <c r="F69"/>
  <c r="E70"/>
  <c r="F70"/>
  <c r="D71"/>
  <c r="EF25" i="2" s="1"/>
  <c r="E72" i="15"/>
  <c r="F72"/>
  <c r="E73"/>
  <c r="F73"/>
  <c r="F74"/>
  <c r="E75"/>
  <c r="F75"/>
  <c r="D76"/>
  <c r="EI25" i="2" s="1"/>
  <c r="E77" i="15"/>
  <c r="F77"/>
  <c r="E78"/>
  <c r="F78"/>
  <c r="C80"/>
  <c r="EK25" i="2" s="1"/>
  <c r="D80" i="15"/>
  <c r="EL25" i="2" s="1"/>
  <c r="E81" i="15"/>
  <c r="F81"/>
  <c r="C82"/>
  <c r="EN25" i="2" s="1"/>
  <c r="D82" i="15"/>
  <c r="C87"/>
  <c r="EQ25" i="2" s="1"/>
  <c r="E88" i="15"/>
  <c r="F88"/>
  <c r="E89"/>
  <c r="F89"/>
  <c r="E90"/>
  <c r="E91"/>
  <c r="E92"/>
  <c r="C93"/>
  <c r="ET25" i="2" s="1"/>
  <c r="D93" i="15"/>
  <c r="EU25" i="2" s="1"/>
  <c r="E94" i="15"/>
  <c r="F94"/>
  <c r="E95"/>
  <c r="F95"/>
  <c r="E96"/>
  <c r="F96"/>
  <c r="D7" i="14"/>
  <c r="D14"/>
  <c r="D17"/>
  <c r="F17" s="1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E44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C66"/>
  <c r="EB24" i="2" s="1"/>
  <c r="E67" i="14"/>
  <c r="F67"/>
  <c r="E68"/>
  <c r="F68"/>
  <c r="E69"/>
  <c r="F69"/>
  <c r="F70"/>
  <c r="D71"/>
  <c r="EF24" i="2" s="1"/>
  <c r="E72" i="14"/>
  <c r="F72"/>
  <c r="E73"/>
  <c r="F73"/>
  <c r="E74"/>
  <c r="E75"/>
  <c r="F75"/>
  <c r="D76"/>
  <c r="EI24" i="2" s="1"/>
  <c r="E78" i="14"/>
  <c r="F78"/>
  <c r="E79"/>
  <c r="F79"/>
  <c r="EL24" i="2"/>
  <c r="E81" i="14"/>
  <c r="F81"/>
  <c r="C82"/>
  <c r="EN24" i="2" s="1"/>
  <c r="D82" i="14"/>
  <c r="EO24" i="2" s="1"/>
  <c r="E83" i="14"/>
  <c r="F83"/>
  <c r="E84"/>
  <c r="F84"/>
  <c r="E85"/>
  <c r="F85"/>
  <c r="F86"/>
  <c r="C87"/>
  <c r="EQ24" i="2" s="1"/>
  <c r="E88" i="14"/>
  <c r="F88"/>
  <c r="E89"/>
  <c r="F89"/>
  <c r="E90"/>
  <c r="E91"/>
  <c r="E92"/>
  <c r="C93"/>
  <c r="D93"/>
  <c r="EU24" i="2" s="1"/>
  <c r="E94" i="14"/>
  <c r="F94"/>
  <c r="E95"/>
  <c r="F95"/>
  <c r="E96"/>
  <c r="F96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C64"/>
  <c r="EB23" i="2" s="1"/>
  <c r="D64" i="13"/>
  <c r="EC23" i="2" s="1"/>
  <c r="E65" i="13"/>
  <c r="F65"/>
  <c r="E66"/>
  <c r="F66"/>
  <c r="E67"/>
  <c r="F67"/>
  <c r="E68"/>
  <c r="F68"/>
  <c r="C69"/>
  <c r="E71"/>
  <c r="F71"/>
  <c r="E72"/>
  <c r="F72"/>
  <c r="E73"/>
  <c r="F73"/>
  <c r="E75"/>
  <c r="F75"/>
  <c r="E76"/>
  <c r="F76"/>
  <c r="E77"/>
  <c r="F77"/>
  <c r="E79"/>
  <c r="C80"/>
  <c r="EN23" i="2" s="1"/>
  <c r="D80" i="13"/>
  <c r="E81"/>
  <c r="F81"/>
  <c r="E82"/>
  <c r="F82"/>
  <c r="E83"/>
  <c r="F83"/>
  <c r="F84"/>
  <c r="C85"/>
  <c r="EQ23" i="2" s="1"/>
  <c r="D85" i="13"/>
  <c r="ER23" i="2" s="1"/>
  <c r="E86" i="13"/>
  <c r="F86"/>
  <c r="E87"/>
  <c r="F87"/>
  <c r="E88"/>
  <c r="E89"/>
  <c r="E90"/>
  <c r="C91"/>
  <c r="ET23" i="2" s="1"/>
  <c r="D91" i="13"/>
  <c r="EU23" i="2" s="1"/>
  <c r="E92" i="13"/>
  <c r="F92"/>
  <c r="E93"/>
  <c r="F93"/>
  <c r="E94"/>
  <c r="F94"/>
  <c r="D5" i="12"/>
  <c r="D7"/>
  <c r="D12"/>
  <c r="D14"/>
  <c r="E14" s="1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C66"/>
  <c r="EB22" i="2" s="1"/>
  <c r="D66" i="12"/>
  <c r="EC22" i="2" s="1"/>
  <c r="E67" i="12"/>
  <c r="F67"/>
  <c r="E68"/>
  <c r="F68"/>
  <c r="E69"/>
  <c r="F69"/>
  <c r="E70"/>
  <c r="F70"/>
  <c r="D71"/>
  <c r="EF22" i="2" s="1"/>
  <c r="F72" i="12"/>
  <c r="E73"/>
  <c r="F73"/>
  <c r="F75"/>
  <c r="F76"/>
  <c r="C77"/>
  <c r="EH22" i="2" s="1"/>
  <c r="E78" i="12"/>
  <c r="F78"/>
  <c r="E79"/>
  <c r="F79"/>
  <c r="E80"/>
  <c r="F80"/>
  <c r="E82"/>
  <c r="F82"/>
  <c r="C83"/>
  <c r="EN22" i="2" s="1"/>
  <c r="D83" i="12"/>
  <c r="EO22" i="2" s="1"/>
  <c r="E84" i="12"/>
  <c r="F84"/>
  <c r="E85"/>
  <c r="F85"/>
  <c r="E86"/>
  <c r="F86"/>
  <c r="F87"/>
  <c r="C88"/>
  <c r="D88"/>
  <c r="E89"/>
  <c r="F89"/>
  <c r="E90"/>
  <c r="F90"/>
  <c r="E91"/>
  <c r="E92"/>
  <c r="E93"/>
  <c r="E94"/>
  <c r="F94"/>
  <c r="E95"/>
  <c r="F95"/>
  <c r="E97"/>
  <c r="F97"/>
  <c r="D5" i="11"/>
  <c r="D7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26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E65"/>
  <c r="F65"/>
  <c r="C66"/>
  <c r="EB21" i="2" s="1"/>
  <c r="E67" i="11"/>
  <c r="F67"/>
  <c r="E68"/>
  <c r="F68"/>
  <c r="E69"/>
  <c r="F69"/>
  <c r="E70"/>
  <c r="F70"/>
  <c r="D71"/>
  <c r="EF21" i="2" s="1"/>
  <c r="E73" i="11"/>
  <c r="F73"/>
  <c r="E75"/>
  <c r="F75"/>
  <c r="C76"/>
  <c r="EH21" i="2" s="1"/>
  <c r="D76" i="11"/>
  <c r="E79"/>
  <c r="F79"/>
  <c r="F81"/>
  <c r="C82"/>
  <c r="EN21" i="2" s="1"/>
  <c r="D82" i="11"/>
  <c r="E83"/>
  <c r="F83"/>
  <c r="E84"/>
  <c r="F84"/>
  <c r="E85"/>
  <c r="F85"/>
  <c r="F86"/>
  <c r="C87"/>
  <c r="EQ21" i="2" s="1"/>
  <c r="D87" i="11"/>
  <c r="ER21" i="2" s="1"/>
  <c r="E88" i="11"/>
  <c r="F88"/>
  <c r="E89"/>
  <c r="F89"/>
  <c r="E90"/>
  <c r="E91"/>
  <c r="E92"/>
  <c r="C93"/>
  <c r="ET21" i="2" s="1"/>
  <c r="D93" i="11"/>
  <c r="EU21" i="2" s="1"/>
  <c r="E94" i="11"/>
  <c r="F94"/>
  <c r="E95"/>
  <c r="F95"/>
  <c r="E96"/>
  <c r="F96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C66"/>
  <c r="EB20" i="2" s="1"/>
  <c r="D66" i="10"/>
  <c r="EC20" i="2" s="1"/>
  <c r="E67" i="10"/>
  <c r="F67"/>
  <c r="E68"/>
  <c r="F68"/>
  <c r="E69"/>
  <c r="F69"/>
  <c r="E70"/>
  <c r="F70"/>
  <c r="D71"/>
  <c r="E72"/>
  <c r="F72"/>
  <c r="E73"/>
  <c r="E74"/>
  <c r="F74"/>
  <c r="E75"/>
  <c r="F75"/>
  <c r="C76"/>
  <c r="EH20" i="2" s="1"/>
  <c r="D76" i="10"/>
  <c r="E77"/>
  <c r="F77"/>
  <c r="E78"/>
  <c r="F78"/>
  <c r="E79"/>
  <c r="F79"/>
  <c r="E80"/>
  <c r="F80"/>
  <c r="C81"/>
  <c r="D81"/>
  <c r="EL20" i="2" s="1"/>
  <c r="E82" i="10"/>
  <c r="F82"/>
  <c r="C83"/>
  <c r="EN20" i="2" s="1"/>
  <c r="D83" i="10"/>
  <c r="EO20" i="2" s="1"/>
  <c r="E84" i="10"/>
  <c r="F84"/>
  <c r="E85"/>
  <c r="F85"/>
  <c r="E86"/>
  <c r="F86"/>
  <c r="F87"/>
  <c r="C88"/>
  <c r="EQ20" i="2" s="1"/>
  <c r="D88" i="10"/>
  <c r="ER20" i="2" s="1"/>
  <c r="E89" i="10"/>
  <c r="F89"/>
  <c r="E90"/>
  <c r="F90"/>
  <c r="E91"/>
  <c r="E92"/>
  <c r="E93"/>
  <c r="C94"/>
  <c r="ET20" i="2" s="1"/>
  <c r="D94" i="10"/>
  <c r="E95"/>
  <c r="F95"/>
  <c r="E96"/>
  <c r="F96"/>
  <c r="E97"/>
  <c r="F97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E65"/>
  <c r="F65"/>
  <c r="C66"/>
  <c r="EB19" i="2" s="1"/>
  <c r="E67" i="9"/>
  <c r="F67"/>
  <c r="E68"/>
  <c r="F68"/>
  <c r="E69"/>
  <c r="F69"/>
  <c r="E70"/>
  <c r="F70"/>
  <c r="C71"/>
  <c r="E72"/>
  <c r="F72"/>
  <c r="E73"/>
  <c r="F73"/>
  <c r="E75"/>
  <c r="F75"/>
  <c r="C76"/>
  <c r="D76"/>
  <c r="EI19" i="2" s="1"/>
  <c r="E77" i="9"/>
  <c r="F77"/>
  <c r="E78"/>
  <c r="F78"/>
  <c r="F79"/>
  <c r="E80"/>
  <c r="F80"/>
  <c r="C81"/>
  <c r="EK19" i="2" s="1"/>
  <c r="D81" i="9"/>
  <c r="E82"/>
  <c r="F82"/>
  <c r="E83"/>
  <c r="F83"/>
  <c r="C84"/>
  <c r="D84"/>
  <c r="C91"/>
  <c r="D91"/>
  <c r="ER19" i="2" s="1"/>
  <c r="E92" i="9"/>
  <c r="F92"/>
  <c r="E93"/>
  <c r="F93"/>
  <c r="E94"/>
  <c r="E95"/>
  <c r="E96"/>
  <c r="C97"/>
  <c r="ET19" i="2" s="1"/>
  <c r="D97" i="9"/>
  <c r="EU19" i="2" s="1"/>
  <c r="E98" i="9"/>
  <c r="F98"/>
  <c r="E99"/>
  <c r="F99"/>
  <c r="E100"/>
  <c r="F100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1"/>
  <c r="EF18" i="2" s="1"/>
  <c r="E72" i="8"/>
  <c r="F72"/>
  <c r="F73"/>
  <c r="E74"/>
  <c r="F74"/>
  <c r="E75"/>
  <c r="F75"/>
  <c r="D76"/>
  <c r="EI18" i="2" s="1"/>
  <c r="E77" i="8"/>
  <c r="F77"/>
  <c r="E78"/>
  <c r="F78"/>
  <c r="E81"/>
  <c r="F81"/>
  <c r="C83"/>
  <c r="EN18" i="2" s="1"/>
  <c r="D83" i="8"/>
  <c r="E84"/>
  <c r="F84"/>
  <c r="E85"/>
  <c r="F85"/>
  <c r="E86"/>
  <c r="F86"/>
  <c r="F87"/>
  <c r="C88"/>
  <c r="EQ18" i="2" s="1"/>
  <c r="D88" i="8"/>
  <c r="ER18" i="2" s="1"/>
  <c r="E89" i="8"/>
  <c r="F89"/>
  <c r="E90"/>
  <c r="F90"/>
  <c r="E91"/>
  <c r="E92"/>
  <c r="E93"/>
  <c r="C94"/>
  <c r="ET18" i="2" s="1"/>
  <c r="E95" i="8"/>
  <c r="F95"/>
  <c r="E96"/>
  <c r="F96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1"/>
  <c r="F71"/>
  <c r="E73"/>
  <c r="F73"/>
  <c r="E74"/>
  <c r="F74"/>
  <c r="E76"/>
  <c r="F76"/>
  <c r="E77"/>
  <c r="F77"/>
  <c r="E78"/>
  <c r="C79"/>
  <c r="E80"/>
  <c r="F80"/>
  <c r="C81"/>
  <c r="E82"/>
  <c r="F82"/>
  <c r="E83"/>
  <c r="F83"/>
  <c r="E84"/>
  <c r="F84"/>
  <c r="F85"/>
  <c r="C86"/>
  <c r="EQ17" i="2" s="1"/>
  <c r="E87" i="7"/>
  <c r="F87"/>
  <c r="E88"/>
  <c r="F88"/>
  <c r="E89"/>
  <c r="E90"/>
  <c r="E91"/>
  <c r="C92"/>
  <c r="ET17" i="2" s="1"/>
  <c r="D92" i="7"/>
  <c r="E93"/>
  <c r="F93"/>
  <c r="E94"/>
  <c r="F94"/>
  <c r="E95"/>
  <c r="F95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D30"/>
  <c r="E31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C67"/>
  <c r="F67" s="1"/>
  <c r="E68"/>
  <c r="F68"/>
  <c r="E69"/>
  <c r="F69"/>
  <c r="E70"/>
  <c r="F70"/>
  <c r="E71"/>
  <c r="F71"/>
  <c r="D72"/>
  <c r="EF15" i="2" s="1"/>
  <c r="E73" i="5"/>
  <c r="F73"/>
  <c r="E74"/>
  <c r="F74"/>
  <c r="E75"/>
  <c r="E76"/>
  <c r="F76"/>
  <c r="C77"/>
  <c r="D77"/>
  <c r="EI15" i="2" s="1"/>
  <c r="E78" i="5"/>
  <c r="F78"/>
  <c r="E79"/>
  <c r="F79"/>
  <c r="E80"/>
  <c r="E81"/>
  <c r="F81"/>
  <c r="C82"/>
  <c r="EK15" i="2" s="1"/>
  <c r="D82" i="5"/>
  <c r="E83"/>
  <c r="F83"/>
  <c r="E84"/>
  <c r="F84"/>
  <c r="C85"/>
  <c r="EN15" i="2" s="1"/>
  <c r="D85" i="5"/>
  <c r="EO15" i="2" s="1"/>
  <c r="E86" i="5"/>
  <c r="F86"/>
  <c r="E87"/>
  <c r="F87"/>
  <c r="E88"/>
  <c r="F88"/>
  <c r="E89"/>
  <c r="F89"/>
  <c r="C90"/>
  <c r="EQ15" i="2" s="1"/>
  <c r="D90" i="5"/>
  <c r="ER15" i="2" s="1"/>
  <c r="E91" i="5"/>
  <c r="F91"/>
  <c r="E92"/>
  <c r="F92"/>
  <c r="E93"/>
  <c r="E94"/>
  <c r="E95"/>
  <c r="E96"/>
  <c r="F96"/>
  <c r="E97"/>
  <c r="F97"/>
  <c r="E98"/>
  <c r="F98"/>
  <c r="E99"/>
  <c r="F99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E30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8"/>
  <c r="F68"/>
  <c r="E69"/>
  <c r="F69"/>
  <c r="E70"/>
  <c r="F70"/>
  <c r="E71"/>
  <c r="F71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89" s="1"/>
  <c r="E90"/>
  <c r="F90"/>
  <c r="E91"/>
  <c r="F91"/>
  <c r="E92"/>
  <c r="F92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F9" i="1" s="1"/>
  <c r="E17" i="3"/>
  <c r="F17"/>
  <c r="E18"/>
  <c r="F18"/>
  <c r="E19"/>
  <c r="F19"/>
  <c r="E20"/>
  <c r="F20"/>
  <c r="C21"/>
  <c r="F11" i="1" s="1"/>
  <c r="C11" s="1"/>
  <c r="E22" i="3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2"/>
  <c r="F16" i="1" s="1"/>
  <c r="C16" s="1"/>
  <c r="E43" i="3"/>
  <c r="F43"/>
  <c r="C44"/>
  <c r="F17" i="1" s="1"/>
  <c r="D44" i="3"/>
  <c r="G17" i="1" s="1"/>
  <c r="E45" i="3"/>
  <c r="F45"/>
  <c r="F46"/>
  <c r="C47"/>
  <c r="F18" i="1" s="1"/>
  <c r="D50" i="3"/>
  <c r="G19" i="1" s="1"/>
  <c r="D19" s="1"/>
  <c r="E48" i="3"/>
  <c r="F48"/>
  <c r="E49"/>
  <c r="F49"/>
  <c r="C50"/>
  <c r="E51"/>
  <c r="F51"/>
  <c r="E53"/>
  <c r="F53"/>
  <c r="E54"/>
  <c r="F54"/>
  <c r="F55"/>
  <c r="E56"/>
  <c r="F56"/>
  <c r="F57"/>
  <c r="E58"/>
  <c r="F58"/>
  <c r="E59"/>
  <c r="F59"/>
  <c r="F60"/>
  <c r="E61"/>
  <c r="F61"/>
  <c r="F62"/>
  <c r="E63"/>
  <c r="F63"/>
  <c r="E64"/>
  <c r="F64"/>
  <c r="E65"/>
  <c r="F65"/>
  <c r="E66"/>
  <c r="F66"/>
  <c r="E68"/>
  <c r="F68"/>
  <c r="C69"/>
  <c r="F70"/>
  <c r="F71"/>
  <c r="F74"/>
  <c r="F75"/>
  <c r="E76"/>
  <c r="F76"/>
  <c r="E77"/>
  <c r="F77"/>
  <c r="E78"/>
  <c r="F78"/>
  <c r="E79"/>
  <c r="F79"/>
  <c r="F80"/>
  <c r="E81"/>
  <c r="F81"/>
  <c r="F82"/>
  <c r="E89"/>
  <c r="F89"/>
  <c r="E90"/>
  <c r="F90"/>
  <c r="F91"/>
  <c r="E92"/>
  <c r="F92"/>
  <c r="F93"/>
  <c r="E94"/>
  <c r="F94"/>
  <c r="E95"/>
  <c r="F95"/>
  <c r="C96"/>
  <c r="E97"/>
  <c r="F97"/>
  <c r="E99"/>
  <c r="F99"/>
  <c r="E100"/>
  <c r="F100"/>
  <c r="E101"/>
  <c r="F101"/>
  <c r="F102"/>
  <c r="E105"/>
  <c r="F105"/>
  <c r="E106"/>
  <c r="F106"/>
  <c r="E107"/>
  <c r="F107"/>
  <c r="E108"/>
  <c r="F108"/>
  <c r="E110"/>
  <c r="F110"/>
  <c r="F111"/>
  <c r="F112"/>
  <c r="C113"/>
  <c r="F34" i="1" s="1"/>
  <c r="C34" s="1"/>
  <c r="E114" i="3"/>
  <c r="F114"/>
  <c r="E116"/>
  <c r="F116"/>
  <c r="E117"/>
  <c r="F117"/>
  <c r="E119"/>
  <c r="F119"/>
  <c r="E120"/>
  <c r="F120"/>
  <c r="E122"/>
  <c r="F122"/>
  <c r="E123"/>
  <c r="F123"/>
  <c r="E125"/>
  <c r="F125"/>
  <c r="E126"/>
  <c r="F126"/>
  <c r="E127"/>
  <c r="F127"/>
  <c r="E128"/>
  <c r="F128"/>
  <c r="E130"/>
  <c r="F130"/>
  <c r="E131"/>
  <c r="F131"/>
  <c r="E133"/>
  <c r="E134"/>
  <c r="C135"/>
  <c r="F39" i="1" s="1"/>
  <c r="C39" s="1"/>
  <c r="D135" i="3"/>
  <c r="E136"/>
  <c r="F136"/>
  <c r="C137"/>
  <c r="F40" i="1" s="1"/>
  <c r="C40" s="1"/>
  <c r="G40"/>
  <c r="D40" s="1"/>
  <c r="F138" i="3"/>
  <c r="E140"/>
  <c r="F140"/>
  <c r="E141"/>
  <c r="F141"/>
  <c r="E142"/>
  <c r="F142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P14"/>
  <c r="BV14"/>
  <c r="BV31" s="1"/>
  <c r="BV35" s="1"/>
  <c r="BY14"/>
  <c r="BY31" s="1"/>
  <c r="CC14"/>
  <c r="CF14"/>
  <c r="CG14"/>
  <c r="CJ14"/>
  <c r="CL14"/>
  <c r="CM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A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C17"/>
  <c r="CF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F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P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B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A29"/>
  <c r="BE29"/>
  <c r="BJ29"/>
  <c r="BP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5" s="1"/>
  <c r="AW31"/>
  <c r="AW33" s="1"/>
  <c r="BT31"/>
  <c r="BT35" s="1"/>
  <c r="BW31"/>
  <c r="BW35" s="1"/>
  <c r="BX31"/>
  <c r="BX33" s="1"/>
  <c r="CU31"/>
  <c r="CU35" s="1"/>
  <c r="CX31"/>
  <c r="CX35" s="1"/>
  <c r="CY31"/>
  <c r="CY35" s="1"/>
  <c r="DA31"/>
  <c r="DA33" s="1"/>
  <c r="DD31"/>
  <c r="DD35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E29" i="1"/>
  <c r="G37"/>
  <c r="E72" i="11"/>
  <c r="E58" i="12"/>
  <c r="F58"/>
  <c r="C56"/>
  <c r="DM22" i="2"/>
  <c r="F77" i="14"/>
  <c r="C76"/>
  <c r="EH24" i="2" s="1"/>
  <c r="E77" i="14"/>
  <c r="F79" i="15"/>
  <c r="C76"/>
  <c r="EH25" i="2" s="1"/>
  <c r="E79" i="15"/>
  <c r="F74" i="18"/>
  <c r="E74"/>
  <c r="C68" i="19"/>
  <c r="F71"/>
  <c r="E71"/>
  <c r="E41" i="6"/>
  <c r="E74" i="9"/>
  <c r="F74" i="11"/>
  <c r="F73" i="3"/>
  <c r="E73"/>
  <c r="E76" i="12"/>
  <c r="F73" i="17"/>
  <c r="C72"/>
  <c r="EE27" i="2" s="1"/>
  <c r="E73" i="17"/>
  <c r="E79" i="8"/>
  <c r="F79"/>
  <c r="E73"/>
  <c r="CC20" i="2"/>
  <c r="E31" i="1"/>
  <c r="C71" i="12"/>
  <c r="C38" i="19"/>
  <c r="F39"/>
  <c r="V31" i="2" l="1"/>
  <c r="V35" s="1"/>
  <c r="EQ14"/>
  <c r="ES14" s="1"/>
  <c r="C93" i="4"/>
  <c r="D25" i="11"/>
  <c r="F40"/>
  <c r="C25"/>
  <c r="D93" i="4"/>
  <c r="K27" i="2"/>
  <c r="F60" i="4"/>
  <c r="H9" i="1"/>
  <c r="E17" i="19"/>
  <c r="F80" i="14"/>
  <c r="AZ23" i="2"/>
  <c r="BA23" s="1"/>
  <c r="D25" i="13"/>
  <c r="E40" i="9"/>
  <c r="EB15" i="2"/>
  <c r="ED15" s="1"/>
  <c r="E5" i="12"/>
  <c r="F55" i="16"/>
  <c r="E40" i="8"/>
  <c r="CK27" i="2"/>
  <c r="E69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1" i="12"/>
  <c r="CQ20" i="2"/>
  <c r="E5" i="8"/>
  <c r="F26" i="5"/>
  <c r="E96" i="3"/>
  <c r="E69"/>
  <c r="F26" i="12"/>
  <c r="AR22" i="2"/>
  <c r="F41" i="5"/>
  <c r="F7" i="12"/>
  <c r="E37" i="5"/>
  <c r="C25"/>
  <c r="CH23" i="2"/>
  <c r="Z20"/>
  <c r="F113" i="3"/>
  <c r="E54" i="13"/>
  <c r="N22" i="2"/>
  <c r="F14" i="11"/>
  <c r="DO18" i="2"/>
  <c r="K17"/>
  <c r="E124" i="3"/>
  <c r="AF14" i="2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89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69" i="3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3" i="11"/>
  <c r="F40" i="9"/>
  <c r="E20"/>
  <c r="F36"/>
  <c r="F84"/>
  <c r="AU19" i="2"/>
  <c r="F7" i="8"/>
  <c r="ES18" i="2"/>
  <c r="F14" i="8"/>
  <c r="F79" i="7"/>
  <c r="E37" i="6"/>
  <c r="E35"/>
  <c r="CE15" i="2"/>
  <c r="AF15"/>
  <c r="W15"/>
  <c r="EP15"/>
  <c r="E83" i="4"/>
  <c r="E72"/>
  <c r="D4"/>
  <c r="G31" i="1"/>
  <c r="E129" i="3"/>
  <c r="F7" i="19"/>
  <c r="BA27" i="2"/>
  <c r="F31" i="16"/>
  <c r="E29"/>
  <c r="F31" i="15"/>
  <c r="F29"/>
  <c r="E20"/>
  <c r="AI24" i="2"/>
  <c r="CK23"/>
  <c r="E26" i="13"/>
  <c r="CH22" i="2"/>
  <c r="F93" i="11"/>
  <c r="F37"/>
  <c r="E7"/>
  <c r="DJ20" i="2"/>
  <c r="CT20"/>
  <c r="E26" i="10"/>
  <c r="F20"/>
  <c r="E12"/>
  <c r="BG19" i="2"/>
  <c r="BZ18"/>
  <c r="E14" i="8"/>
  <c r="T18" i="2"/>
  <c r="BP18"/>
  <c r="F80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1" i="16"/>
  <c r="W26" i="2"/>
  <c r="C4" i="16"/>
  <c r="E26"/>
  <c r="E12"/>
  <c r="AZ25" i="2"/>
  <c r="G25" s="1"/>
  <c r="E31" i="15"/>
  <c r="F20"/>
  <c r="F26" i="14"/>
  <c r="E82"/>
  <c r="DK24" i="2"/>
  <c r="DH24" s="1"/>
  <c r="F91" i="13"/>
  <c r="F23" i="2"/>
  <c r="DO23"/>
  <c r="F54" i="13"/>
  <c r="D95"/>
  <c r="F85"/>
  <c r="D4"/>
  <c r="F77" i="12"/>
  <c r="EI22" i="2"/>
  <c r="EJ22" s="1"/>
  <c r="E29" i="12"/>
  <c r="DO22" i="2"/>
  <c r="F29" i="12"/>
  <c r="DR22" i="2"/>
  <c r="E64" i="12"/>
  <c r="F37"/>
  <c r="E77"/>
  <c r="E12"/>
  <c r="F7" i="11"/>
  <c r="F83" i="10"/>
  <c r="E7"/>
  <c r="E66"/>
  <c r="AF20" i="2"/>
  <c r="AR20"/>
  <c r="F20" i="9"/>
  <c r="CK19" i="2"/>
  <c r="F64" i="9"/>
  <c r="DK19" i="2"/>
  <c r="DX19"/>
  <c r="Q19"/>
  <c r="CQ19"/>
  <c r="K19"/>
  <c r="E66" i="8"/>
  <c r="CE18" i="2"/>
  <c r="K18"/>
  <c r="BL31"/>
  <c r="BL33" s="1"/>
  <c r="E88" i="8"/>
  <c r="EA18" i="2"/>
  <c r="AR18"/>
  <c r="BZ16"/>
  <c r="E7" i="6"/>
  <c r="E32"/>
  <c r="F12"/>
  <c r="F85" i="5"/>
  <c r="E20"/>
  <c r="DO15" i="2"/>
  <c r="E20" i="4"/>
  <c r="CK14" i="2"/>
  <c r="Z14"/>
  <c r="C25" i="4"/>
  <c r="E14"/>
  <c r="E7"/>
  <c r="F31"/>
  <c r="F104" i="3"/>
  <c r="F47"/>
  <c r="CU33" i="2"/>
  <c r="F29" i="19"/>
  <c r="E29"/>
  <c r="E12"/>
  <c r="E26"/>
  <c r="AI29" i="2"/>
  <c r="F31" i="19"/>
  <c r="E90"/>
  <c r="DO29" i="2"/>
  <c r="W29"/>
  <c r="E17" i="18"/>
  <c r="E7"/>
  <c r="Z28" i="2"/>
  <c r="E77" i="17"/>
  <c r="E46"/>
  <c r="DX27" i="2"/>
  <c r="E34" i="17"/>
  <c r="EV27" i="2"/>
  <c r="F31" i="17"/>
  <c r="W27" i="2"/>
  <c r="E94" i="17"/>
  <c r="F94"/>
  <c r="BS27" i="2"/>
  <c r="E86" i="16"/>
  <c r="E55"/>
  <c r="F92"/>
  <c r="EO26" i="2"/>
  <c r="EP26" s="1"/>
  <c r="BO26"/>
  <c r="BP26" s="1"/>
  <c r="ER26"/>
  <c r="ER31" s="1"/>
  <c r="J38" i="1" s="1"/>
  <c r="D38" s="1"/>
  <c r="N26" i="2"/>
  <c r="F26" i="16"/>
  <c r="BA26" i="2"/>
  <c r="F34" i="16"/>
  <c r="F37"/>
  <c r="F29"/>
  <c r="F12"/>
  <c r="F7"/>
  <c r="EV25" i="2"/>
  <c r="F56" i="15"/>
  <c r="E41"/>
  <c r="F93"/>
  <c r="EB25" i="2"/>
  <c r="ED25" s="1"/>
  <c r="K25"/>
  <c r="E87" i="15"/>
  <c r="E56"/>
  <c r="DX25" i="2"/>
  <c r="EJ24"/>
  <c r="E17" i="14"/>
  <c r="BQ24" i="2"/>
  <c r="BS24" s="1"/>
  <c r="F64" i="14"/>
  <c r="E87"/>
  <c r="BZ24" i="2"/>
  <c r="N24"/>
  <c r="F5" i="14"/>
  <c r="AR24" i="2"/>
  <c r="E64" i="13"/>
  <c r="F26"/>
  <c r="BZ23" i="2"/>
  <c r="AI23"/>
  <c r="AR23"/>
  <c r="E88" i="12"/>
  <c r="F71"/>
  <c r="F96"/>
  <c r="E96"/>
  <c r="AZ22" i="2"/>
  <c r="BA22" s="1"/>
  <c r="F82" i="11"/>
  <c r="EO21" i="2"/>
  <c r="EP21" s="1"/>
  <c r="E87" i="11"/>
  <c r="AF21" i="2"/>
  <c r="AJ31"/>
  <c r="AJ35" s="1"/>
  <c r="K21"/>
  <c r="ES20"/>
  <c r="F66" i="10"/>
  <c r="F76"/>
  <c r="F7"/>
  <c r="DO20" i="2"/>
  <c r="E29" i="10"/>
  <c r="E20"/>
  <c r="E14"/>
  <c r="E84" i="9"/>
  <c r="E64"/>
  <c r="DO19" i="2"/>
  <c r="E34" i="9"/>
  <c r="F26"/>
  <c r="D97" i="8"/>
  <c r="EV18" i="2"/>
  <c r="EJ18"/>
  <c r="F20" i="8"/>
  <c r="E94"/>
  <c r="F34"/>
  <c r="BK31" i="2"/>
  <c r="BK33" s="1"/>
  <c r="E20" i="7"/>
  <c r="O31" i="2"/>
  <c r="O35" s="1"/>
  <c r="E86" i="7"/>
  <c r="AU17" i="2"/>
  <c r="F92" i="7"/>
  <c r="E65"/>
  <c r="ES16" i="2"/>
  <c r="E20" i="6"/>
  <c r="BO16" i="2"/>
  <c r="BP16" s="1"/>
  <c r="E91" i="6"/>
  <c r="DR16" i="2"/>
  <c r="E12" i="6"/>
  <c r="DU16" i="2"/>
  <c r="AI16"/>
  <c r="AC16"/>
  <c r="W16"/>
  <c r="C100" i="5"/>
  <c r="D100"/>
  <c r="EV15" i="2"/>
  <c r="BC35"/>
  <c r="BC33"/>
  <c r="E12" i="4"/>
  <c r="F89"/>
  <c r="F20"/>
  <c r="E23" i="3"/>
  <c r="D143"/>
  <c r="F7"/>
  <c r="F109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2" i="5"/>
  <c r="EP16" i="2"/>
  <c r="E80" i="6"/>
  <c r="C25"/>
  <c r="F17"/>
  <c r="F86" i="7"/>
  <c r="F29"/>
  <c r="F5"/>
  <c r="E56" i="8"/>
  <c r="E17"/>
  <c r="E76" i="9"/>
  <c r="F31"/>
  <c r="C4"/>
  <c r="E81" i="10"/>
  <c r="F56"/>
  <c r="E36"/>
  <c r="E17"/>
  <c r="F76" i="11"/>
  <c r="E17"/>
  <c r="E20" i="13"/>
  <c r="E31" i="14"/>
  <c r="E29"/>
  <c r="C25" i="15"/>
  <c r="E12"/>
  <c r="F86" i="16"/>
  <c r="F14"/>
  <c r="F88" i="17"/>
  <c r="E12"/>
  <c r="C4"/>
  <c r="E5"/>
  <c r="E20" i="18"/>
  <c r="E5" i="19"/>
  <c r="C4" i="14"/>
  <c r="F12" i="3"/>
  <c r="F31" i="13"/>
  <c r="E71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7" i="4"/>
  <c r="F76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4" i="19"/>
  <c r="C25"/>
  <c r="E113" i="3"/>
  <c r="E7" i="9"/>
  <c r="F26" i="17"/>
  <c r="Z24" i="2"/>
  <c r="Z16"/>
  <c r="F65" i="7"/>
  <c r="D4" i="5"/>
  <c r="E5" i="15"/>
  <c r="D25" i="19"/>
  <c r="BZ17" i="2"/>
  <c r="BZ21"/>
  <c r="ED18"/>
  <c r="F5" i="6"/>
  <c r="DK22" i="2"/>
  <c r="BA20"/>
  <c r="AR17"/>
  <c r="E71" i="8"/>
  <c r="D97" i="11"/>
  <c r="F56"/>
  <c r="F56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8" i="19"/>
  <c r="BZ29" i="2"/>
  <c r="E37" i="18"/>
  <c r="E38" i="19"/>
  <c r="F17" i="17"/>
  <c r="DQ31" i="2"/>
  <c r="DQ33" s="1"/>
  <c r="D4" i="16"/>
  <c r="F7" i="18"/>
  <c r="BZ27" i="2"/>
  <c r="CN27"/>
  <c r="DT31"/>
  <c r="DT33" s="1"/>
  <c r="AG31"/>
  <c r="I12" i="1" s="1"/>
  <c r="C12" s="1"/>
  <c r="I31" i="2"/>
  <c r="I35" s="1"/>
  <c r="D96" i="16"/>
  <c r="EG27" i="2"/>
  <c r="DO26"/>
  <c r="CP31"/>
  <c r="CP35" s="1"/>
  <c r="D99" i="18"/>
  <c r="H33" i="1"/>
  <c r="H6"/>
  <c r="F124" i="3"/>
  <c r="E139"/>
  <c r="D25" i="16"/>
  <c r="D39" s="1"/>
  <c r="D50" s="1"/>
  <c r="G50" s="1"/>
  <c r="BR26" i="2"/>
  <c r="AQ31"/>
  <c r="AQ33" s="1"/>
  <c r="D4" i="3"/>
  <c r="EM25" i="2"/>
  <c r="DJ25"/>
  <c r="W25"/>
  <c r="E82" i="15"/>
  <c r="D25"/>
  <c r="E64" i="14"/>
  <c r="AE31" i="2"/>
  <c r="AE35" s="1"/>
  <c r="CL31"/>
  <c r="CL33" s="1"/>
  <c r="D97" i="15"/>
  <c r="F76" i="14"/>
  <c r="E41"/>
  <c r="BZ25" i="2"/>
  <c r="E80" i="15"/>
  <c r="DP31" i="2"/>
  <c r="DP35" s="1"/>
  <c r="DJ24"/>
  <c r="F64" i="15"/>
  <c r="H24" i="1"/>
  <c r="E47" i="3"/>
  <c r="BY35" i="2"/>
  <c r="BY33"/>
  <c r="EM26"/>
  <c r="BI33"/>
  <c r="F76" i="15"/>
  <c r="Z21" i="2"/>
  <c r="D98" i="12"/>
  <c r="E76" i="8"/>
  <c r="AC15" i="2"/>
  <c r="EU14"/>
  <c r="EV14" s="1"/>
  <c r="ES17"/>
  <c r="E7" i="13"/>
  <c r="F34" i="9"/>
  <c r="E34" i="15"/>
  <c r="F95" i="18"/>
  <c r="DO17" i="2"/>
  <c r="F89" i="9"/>
  <c r="F44" i="3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4" i="19"/>
  <c r="AW35" i="2"/>
  <c r="E66" i="12"/>
  <c r="F66"/>
  <c r="F80" i="15"/>
  <c r="F137" i="3"/>
  <c r="F64" i="13"/>
  <c r="F71" i="8"/>
  <c r="C97"/>
  <c r="D97" i="14"/>
  <c r="E78" i="13"/>
  <c r="E20" i="12"/>
  <c r="F82" i="15"/>
  <c r="E90" i="5"/>
  <c r="F17" i="15"/>
  <c r="EU17" i="2"/>
  <c r="EV17" s="1"/>
  <c r="E84" i="6"/>
  <c r="E16" i="3"/>
  <c r="F32" i="6"/>
  <c r="CK17" i="2"/>
  <c r="CY33"/>
  <c r="E17" i="6"/>
  <c r="EL15" i="2"/>
  <c r="EM15" s="1"/>
  <c r="F36" i="10"/>
  <c r="K29" i="2"/>
  <c r="F26" i="7"/>
  <c r="E7" i="16"/>
  <c r="E104" i="3"/>
  <c r="F26" i="15"/>
  <c r="E31" i="9"/>
  <c r="D4" i="15"/>
  <c r="E52" i="3"/>
  <c r="E109"/>
  <c r="AP29" i="2"/>
  <c r="AR29" s="1"/>
  <c r="E29" i="15"/>
  <c r="F23" i="3"/>
  <c r="F33"/>
  <c r="D25" i="9"/>
  <c r="F81" i="7"/>
  <c r="F34" i="15"/>
  <c r="E91" i="13"/>
  <c r="F17" i="18"/>
  <c r="DR14" i="2"/>
  <c r="F17" i="11"/>
  <c r="F84" i="6"/>
  <c r="F74" i="13"/>
  <c r="F79" i="16"/>
  <c r="F61" i="19"/>
  <c r="E14" i="18"/>
  <c r="F20" i="14"/>
  <c r="Q25" i="2"/>
  <c r="CK25"/>
  <c r="Z22"/>
  <c r="EK20"/>
  <c r="EM20" s="1"/>
  <c r="EH16"/>
  <c r="EJ16" s="1"/>
  <c r="E56" i="9"/>
  <c r="F7"/>
  <c r="E64" i="15"/>
  <c r="F78" i="13"/>
  <c r="E92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79" i="16"/>
  <c r="E97" i="9"/>
  <c r="DJ19" i="2"/>
  <c r="F14" i="4"/>
  <c r="E76" i="15"/>
  <c r="E93"/>
  <c r="E81" i="12"/>
  <c r="E77" i="19"/>
  <c r="C25" i="12"/>
  <c r="F29" i="10"/>
  <c r="E83"/>
  <c r="F66" i="8"/>
  <c r="E82" i="5"/>
  <c r="ES25" i="2"/>
  <c r="C4" i="13"/>
  <c r="E33" i="3"/>
  <c r="F21" i="1"/>
  <c r="F66" i="14"/>
  <c r="E95" i="18"/>
  <c r="F34" i="19"/>
  <c r="CK29" i="2"/>
  <c r="DO24"/>
  <c r="CK24"/>
  <c r="AU23"/>
  <c r="CS3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E7" i="3"/>
  <c r="N28" i="2"/>
  <c r="F129" i="3"/>
  <c r="D96" i="7"/>
  <c r="AI28" i="2"/>
  <c r="CN21"/>
  <c r="K14"/>
  <c r="EA28"/>
  <c r="D25" i="12"/>
  <c r="CK21" i="2"/>
  <c r="F57" i="6"/>
  <c r="F7"/>
  <c r="DM31" i="2"/>
  <c r="DM35" s="1"/>
  <c r="J31"/>
  <c r="CE26"/>
  <c r="CA26"/>
  <c r="CA29"/>
  <c r="CA28"/>
  <c r="CA27"/>
  <c r="CO31"/>
  <c r="CO35" s="1"/>
  <c r="CA24"/>
  <c r="CA23"/>
  <c r="EP22"/>
  <c r="CF31"/>
  <c r="CF35" s="1"/>
  <c r="CA22"/>
  <c r="AD31"/>
  <c r="I10" i="1" s="1"/>
  <c r="C10" s="1"/>
  <c r="L31" i="2"/>
  <c r="L35" s="1"/>
  <c r="AC22"/>
  <c r="CA21"/>
  <c r="CA18"/>
  <c r="CA17"/>
  <c r="BA19"/>
  <c r="CA25"/>
  <c r="CA20"/>
  <c r="CA19"/>
  <c r="CA16"/>
  <c r="CA15"/>
  <c r="CA14"/>
  <c r="G20"/>
  <c r="AF22"/>
  <c r="CE20"/>
  <c r="M31"/>
  <c r="M33" s="1"/>
  <c r="P31"/>
  <c r="P33" s="1"/>
  <c r="E37" i="7"/>
  <c r="F37"/>
  <c r="E57" i="6"/>
  <c r="E55" i="7"/>
  <c r="F55"/>
  <c r="F38" i="19"/>
  <c r="EA17" i="2"/>
  <c r="F14" i="5"/>
  <c r="EV19" i="2"/>
  <c r="E26" i="9"/>
  <c r="E31" i="10"/>
  <c r="F5"/>
  <c r="E74" i="13"/>
  <c r="F91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96" i="3"/>
  <c r="F30" i="1"/>
  <c r="H30" s="1"/>
  <c r="BR15" i="2"/>
  <c r="F37" i="5"/>
  <c r="E81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98" i="3"/>
  <c r="F31" i="1"/>
  <c r="F72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2" i="5"/>
  <c r="E79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0"/>
  <c r="EE17" i="2" s="1"/>
  <c r="F15" i="1"/>
  <c r="H15" s="1"/>
  <c r="C32" i="3"/>
  <c r="CE27" i="2"/>
  <c r="T23"/>
  <c r="DX15"/>
  <c r="EP14"/>
  <c r="F30" i="6"/>
  <c r="D98" i="10"/>
  <c r="G18" i="1"/>
  <c r="H18" s="1"/>
  <c r="D32" i="3"/>
  <c r="K23" i="2"/>
  <c r="DV31"/>
  <c r="DV33" s="1"/>
  <c r="CJ31"/>
  <c r="CJ35" s="1"/>
  <c r="EJ25"/>
  <c r="E40" i="7"/>
  <c r="F68" i="19"/>
  <c r="AL24" i="2"/>
  <c r="BZ20"/>
  <c r="E76" i="14"/>
  <c r="DA35" i="2"/>
  <c r="AV33"/>
  <c r="BW33"/>
  <c r="EP29"/>
  <c r="ES27"/>
  <c r="DK25"/>
  <c r="BG23"/>
  <c r="E36" i="9"/>
  <c r="F46" i="17"/>
  <c r="F34"/>
  <c r="C98" i="12"/>
  <c r="E71"/>
  <c r="AC26" i="2"/>
  <c r="DU24"/>
  <c r="CH24"/>
  <c r="AO19"/>
  <c r="N19"/>
  <c r="DU18"/>
  <c r="E86" i="6"/>
  <c r="F17" i="9"/>
  <c r="F81" i="10"/>
  <c r="E5"/>
  <c r="E85" i="13"/>
  <c r="F81" i="16"/>
  <c r="BP24" i="2"/>
  <c r="G24"/>
  <c r="C9" i="1"/>
  <c r="E9" s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R31"/>
  <c r="R35" s="1"/>
  <c r="EA16"/>
  <c r="CE16"/>
  <c r="Q16"/>
  <c r="E85" i="5"/>
  <c r="F65" i="6"/>
  <c r="F35"/>
  <c r="E29" i="7"/>
  <c r="E17"/>
  <c r="F64" i="8"/>
  <c r="E31"/>
  <c r="F29" i="11"/>
  <c r="E83" i="12"/>
  <c r="EM24" i="2"/>
  <c r="D25" i="14"/>
  <c r="F84" i="18"/>
  <c r="F37"/>
  <c r="F20"/>
  <c r="D4"/>
  <c r="E60" i="4"/>
  <c r="F41" i="18"/>
  <c r="AC25" i="2"/>
  <c r="S31"/>
  <c r="S33" s="1"/>
  <c r="F87" i="15"/>
  <c r="H32" i="1"/>
  <c r="E137" i="3"/>
  <c r="H12" i="1"/>
  <c r="E80" i="14"/>
  <c r="G27" i="2"/>
  <c r="CG31"/>
  <c r="CG35" s="1"/>
  <c r="CM31"/>
  <c r="CM35" s="1"/>
  <c r="AB31"/>
  <c r="AB33" s="1"/>
  <c r="EK17"/>
  <c r="EM17" s="1"/>
  <c r="N17"/>
  <c r="ED22"/>
  <c r="EM29"/>
  <c r="BZ14"/>
  <c r="F90" i="5"/>
  <c r="EP19" i="2"/>
  <c r="F20" i="12"/>
  <c r="F34" i="7"/>
  <c r="BS16" i="2"/>
  <c r="CC31"/>
  <c r="CC35" s="1"/>
  <c r="H37" i="1"/>
  <c r="BV33" i="2"/>
  <c r="CZ31"/>
  <c r="CZ33" s="1"/>
  <c r="DB31"/>
  <c r="BX35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5" s="1"/>
  <c r="AI19"/>
  <c r="AC19"/>
  <c r="DX18"/>
  <c r="DX17"/>
  <c r="CE17"/>
  <c r="AC17"/>
  <c r="T17"/>
  <c r="T16"/>
  <c r="N16"/>
  <c r="Q15"/>
  <c r="N15"/>
  <c r="DJ14"/>
  <c r="CN14"/>
  <c r="AI14"/>
  <c r="E44" i="3"/>
  <c r="F29" i="4"/>
  <c r="E5"/>
  <c r="E57" i="5"/>
  <c r="D25"/>
  <c r="E30" i="6"/>
  <c r="E5" i="7"/>
  <c r="E20" i="8"/>
  <c r="E12"/>
  <c r="E14" i="9"/>
  <c r="F31" i="10"/>
  <c r="F26"/>
  <c r="F87" i="11"/>
  <c r="E29"/>
  <c r="F31" i="14"/>
  <c r="E92" i="16"/>
  <c r="F83" i="17"/>
  <c r="E57"/>
  <c r="E20"/>
  <c r="ES29" i="2"/>
  <c r="F77" i="19"/>
  <c r="F20"/>
  <c r="H38" i="1"/>
  <c r="BG27" i="2"/>
  <c r="BE31"/>
  <c r="F27"/>
  <c r="E36" i="7"/>
  <c r="F36"/>
  <c r="BQ17" i="2"/>
  <c r="BS17" s="1"/>
  <c r="DZ31"/>
  <c r="BP28"/>
  <c r="EV26"/>
  <c r="DJ23"/>
  <c r="AF17"/>
  <c r="CH16"/>
  <c r="EA15"/>
  <c r="CQ15"/>
  <c r="BZ15"/>
  <c r="E64" i="8"/>
  <c r="C25" i="9"/>
  <c r="F88" i="10"/>
  <c r="F14"/>
  <c r="F83" i="12"/>
  <c r="F5" i="13"/>
  <c r="F82" i="14"/>
  <c r="E26" i="15"/>
  <c r="F12"/>
  <c r="E31" i="16"/>
  <c r="F20" i="17"/>
  <c r="F65" i="18"/>
  <c r="E20" i="19"/>
  <c r="Z26" i="2"/>
  <c r="F16" i="3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7" i="4"/>
  <c r="F52" i="3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3" i="4"/>
  <c r="E14" i="5"/>
  <c r="F88" i="8"/>
  <c r="F12"/>
  <c r="C25" i="10"/>
  <c r="E82" i="11"/>
  <c r="BR28" i="2"/>
  <c r="G28" s="1"/>
  <c r="K28"/>
  <c r="K24"/>
  <c r="F66" i="15"/>
  <c r="BP25" i="2"/>
  <c r="BB31"/>
  <c r="BD14"/>
  <c r="F135" i="3"/>
  <c r="G39" i="1"/>
  <c r="E135" i="3"/>
  <c r="F5"/>
  <c r="F5" i="1"/>
  <c r="C4" i="3"/>
  <c r="E5"/>
  <c r="E12" i="5"/>
  <c r="F12"/>
  <c r="E31" i="7"/>
  <c r="F31"/>
  <c r="C25"/>
  <c r="F17" i="8"/>
  <c r="D4"/>
  <c r="EH19" i="2"/>
  <c r="EJ19" s="1"/>
  <c r="F76" i="9"/>
  <c r="E5"/>
  <c r="F5"/>
  <c r="E76" i="10"/>
  <c r="EI20" i="2"/>
  <c r="EI21"/>
  <c r="EJ21" s="1"/>
  <c r="E76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88" i="3"/>
  <c r="C143"/>
  <c r="F88"/>
  <c r="EK18" i="2"/>
  <c r="E80" i="8"/>
  <c r="C25"/>
  <c r="F26"/>
  <c r="E42" i="3"/>
  <c r="G16" i="1"/>
  <c r="F42" i="3"/>
  <c r="E66" i="9"/>
  <c r="EC19" i="2"/>
  <c r="F66" i="9"/>
  <c r="E66" i="11"/>
  <c r="F66"/>
  <c r="EC21" i="2"/>
  <c r="E76" i="4"/>
  <c r="EK14" i="2"/>
  <c r="F76" i="4"/>
  <c r="C71" i="15"/>
  <c r="C97" s="1"/>
  <c r="E74"/>
  <c r="C70" i="16"/>
  <c r="F71"/>
  <c r="E71"/>
  <c r="C81" i="17"/>
  <c r="E81" s="1"/>
  <c r="F82"/>
  <c r="E82"/>
  <c r="E77" i="18"/>
  <c r="C73"/>
  <c r="F77"/>
  <c r="E64"/>
  <c r="C57"/>
  <c r="F64"/>
  <c r="C73" i="19"/>
  <c r="F76"/>
  <c r="H11" i="1"/>
  <c r="D101" i="6"/>
  <c r="F91" i="9"/>
  <c r="E88" i="10"/>
  <c r="EV23" i="2"/>
  <c r="F65" i="5"/>
  <c r="E32" i="18"/>
  <c r="CK18" i="2"/>
  <c r="E27" i="3"/>
  <c r="G13" i="1"/>
  <c r="F27" i="3"/>
  <c r="BF14" i="2"/>
  <c r="E31" i="4"/>
  <c r="D25"/>
  <c r="E5" i="5"/>
  <c r="F5"/>
  <c r="ET16" i="2"/>
  <c r="E97" i="6"/>
  <c r="E14"/>
  <c r="D4"/>
  <c r="F14"/>
  <c r="EQ19" i="2"/>
  <c r="E91" i="9"/>
  <c r="EE19" i="2"/>
  <c r="C101" i="9"/>
  <c r="F94" i="10"/>
  <c r="EU20" i="2"/>
  <c r="E94" i="10"/>
  <c r="E56"/>
  <c r="F36" i="11"/>
  <c r="BQ21" i="2"/>
  <c r="BS21" s="1"/>
  <c r="E36" i="11"/>
  <c r="E37" i="15"/>
  <c r="BQ25" i="2"/>
  <c r="F37" i="15"/>
  <c r="EB28" i="2"/>
  <c r="F67" i="18"/>
  <c r="ET29" i="2"/>
  <c r="EV29" s="1"/>
  <c r="F90" i="19"/>
  <c r="F35" i="1"/>
  <c r="E115" i="3"/>
  <c r="F115"/>
  <c r="F121"/>
  <c r="E121"/>
  <c r="E12" i="11"/>
  <c r="F12"/>
  <c r="CQ21" i="2"/>
  <c r="E21" i="3"/>
  <c r="F21"/>
  <c r="EE15" i="2"/>
  <c r="F72" i="5"/>
  <c r="D98" i="17"/>
  <c r="E65"/>
  <c r="F65"/>
  <c r="F75" i="16"/>
  <c r="E75"/>
  <c r="EI26" i="2"/>
  <c r="E53" i="19"/>
  <c r="D94"/>
  <c r="F53"/>
  <c r="E82" i="18"/>
  <c r="EL28" i="2"/>
  <c r="EM28" s="1"/>
  <c r="F82" i="18"/>
  <c r="F39" i="4"/>
  <c r="E76" i="6"/>
  <c r="C73"/>
  <c r="F76"/>
  <c r="E72" i="7"/>
  <c r="F72"/>
  <c r="F78"/>
  <c r="C75"/>
  <c r="CR31" i="2"/>
  <c r="CT19"/>
  <c r="F72" i="17"/>
  <c r="CN28" i="2"/>
  <c r="F50" i="3"/>
  <c r="F31" i="8"/>
  <c r="E17" i="9"/>
  <c r="F31" i="11"/>
  <c r="F88" i="12"/>
  <c r="C95" i="13"/>
  <c r="F87" i="14"/>
  <c r="C25"/>
  <c r="E14" i="16"/>
  <c r="D101" i="9"/>
  <c r="ES22" i="2"/>
  <c r="DK16"/>
  <c r="DX16"/>
  <c r="F19" i="1"/>
  <c r="E50" i="3"/>
  <c r="E12"/>
  <c r="F7" i="1"/>
  <c r="EH15" i="2"/>
  <c r="F77" i="5"/>
  <c r="E77"/>
  <c r="E14" i="7"/>
  <c r="F14"/>
  <c r="AY18" i="2"/>
  <c r="F29" i="8"/>
  <c r="E29"/>
  <c r="E81" i="9"/>
  <c r="F81"/>
  <c r="EL19" i="2"/>
  <c r="F12" i="10"/>
  <c r="C4"/>
  <c r="F64" i="11"/>
  <c r="E64"/>
  <c r="E20"/>
  <c r="F20"/>
  <c r="E5"/>
  <c r="F5"/>
  <c r="F17" i="12"/>
  <c r="C4"/>
  <c r="E17"/>
  <c r="F80" i="13"/>
  <c r="EO23" i="2"/>
  <c r="EP23" s="1"/>
  <c r="E80" i="13"/>
  <c r="EE23" i="2"/>
  <c r="F69" i="13"/>
  <c r="F56" i="14"/>
  <c r="E56"/>
  <c r="E12"/>
  <c r="D4"/>
  <c r="EL27" i="2"/>
  <c r="D4" i="17"/>
  <c r="F14"/>
  <c r="E14"/>
  <c r="F30" i="18"/>
  <c r="E30"/>
  <c r="C25"/>
  <c r="E14" i="19"/>
  <c r="F14"/>
  <c r="F71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4" i="8"/>
  <c r="CE23" i="2"/>
  <c r="K22"/>
  <c r="F22"/>
  <c r="E17" i="5"/>
  <c r="F17"/>
  <c r="E63" i="7"/>
  <c r="F63"/>
  <c r="F83" i="8"/>
  <c r="E83"/>
  <c r="EO18" i="2"/>
  <c r="E29" i="9"/>
  <c r="F29"/>
  <c r="EF20" i="2"/>
  <c r="F14" i="12"/>
  <c r="D4"/>
  <c r="E29" i="13"/>
  <c r="F29"/>
  <c r="E93" i="14"/>
  <c r="F93"/>
  <c r="ET24" i="2"/>
  <c r="EV24" s="1"/>
  <c r="E14" i="14"/>
  <c r="F14"/>
  <c r="E83" i="17"/>
  <c r="EN27" i="2"/>
  <c r="EP27" s="1"/>
  <c r="E78" i="18"/>
  <c r="EH28" i="2"/>
  <c r="EJ28" s="1"/>
  <c r="F78" i="18"/>
  <c r="E79" i="19"/>
  <c r="F79"/>
  <c r="EB29" i="2"/>
  <c r="ED29" s="1"/>
  <c r="E63" i="19"/>
  <c r="F63"/>
  <c r="C4"/>
  <c r="F5"/>
  <c r="F64" i="10"/>
  <c r="EF17" i="2"/>
  <c r="EC14"/>
  <c r="F62" i="4"/>
  <c r="E62"/>
  <c r="CI31" i="2"/>
  <c r="CI35" s="1"/>
  <c r="CK16"/>
  <c r="CW14"/>
  <c r="CV31"/>
  <c r="F73" i="10"/>
  <c r="C71"/>
  <c r="EE20" i="2" s="1"/>
  <c r="F72" i="11"/>
  <c r="C71"/>
  <c r="C80"/>
  <c r="E81"/>
  <c r="E70" i="13"/>
  <c r="F70"/>
  <c r="C71" i="14"/>
  <c r="F74"/>
  <c r="F97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5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CD33" s="1"/>
  <c r="BG16"/>
  <c r="EA14"/>
  <c r="DU14"/>
  <c r="N14"/>
  <c r="AR15"/>
  <c r="CT26"/>
  <c r="AR27"/>
  <c r="E11" i="1"/>
  <c r="BH33" i="2"/>
  <c r="BH35"/>
  <c r="BJ31"/>
  <c r="DE35"/>
  <c r="DE33"/>
  <c r="DJ28"/>
  <c r="DJ27"/>
  <c r="DW31"/>
  <c r="AH31"/>
  <c r="EG18"/>
  <c r="DK27"/>
  <c r="DJ21"/>
  <c r="G18" l="1"/>
  <c r="D18" s="1"/>
  <c r="AT31"/>
  <c r="C40" i="5"/>
  <c r="C52" s="1"/>
  <c r="C53" s="1"/>
  <c r="X33" i="2"/>
  <c r="X35"/>
  <c r="D40" i="18"/>
  <c r="D52" s="1"/>
  <c r="D53" s="1"/>
  <c r="J33" i="2"/>
  <c r="J35"/>
  <c r="BS15"/>
  <c r="G15"/>
  <c r="D15" s="1"/>
  <c r="CB29"/>
  <c r="D37" i="19"/>
  <c r="D48" s="1"/>
  <c r="D49" s="1"/>
  <c r="E25" i="15"/>
  <c r="ED26" i="2"/>
  <c r="BN31"/>
  <c r="I20" i="1" s="1"/>
  <c r="C20" s="1"/>
  <c r="E25" i="5"/>
  <c r="E4" i="13"/>
  <c r="CZ35" i="2"/>
  <c r="C25" i="16"/>
  <c r="E25" s="1"/>
  <c r="BS26" i="2"/>
  <c r="F4" i="16"/>
  <c r="E36"/>
  <c r="F36"/>
  <c r="E4" i="10"/>
  <c r="D39"/>
  <c r="D51" s="1"/>
  <c r="F17" i="2"/>
  <c r="C17" s="1"/>
  <c r="BP15"/>
  <c r="CB18"/>
  <c r="CB23"/>
  <c r="E4" i="16"/>
  <c r="C40" i="14"/>
  <c r="C51" s="1"/>
  <c r="F4" i="13"/>
  <c r="E25" i="12"/>
  <c r="E70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I30" i="1" s="1"/>
  <c r="C30" s="1"/>
  <c r="ES26" i="2"/>
  <c r="D40" i="14"/>
  <c r="AL31" i="2"/>
  <c r="DL24"/>
  <c r="H20"/>
  <c r="C19"/>
  <c r="BL35"/>
  <c r="F97" i="8"/>
  <c r="CB16" i="2"/>
  <c r="DG14"/>
  <c r="H31" i="1"/>
  <c r="BK35" i="2"/>
  <c r="C16"/>
  <c r="CB19"/>
  <c r="C28"/>
  <c r="AZ31"/>
  <c r="J17" i="1" s="1"/>
  <c r="D17" s="1"/>
  <c r="E4" i="11"/>
  <c r="F25" i="9"/>
  <c r="F70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AJ33" i="2"/>
  <c r="I13" i="1"/>
  <c r="C13" s="1"/>
  <c r="F100" i="5"/>
  <c r="E4" i="4"/>
  <c r="F93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52" s="1"/>
  <c r="C39" i="11"/>
  <c r="C51" s="1"/>
  <c r="CF33" i="2"/>
  <c r="CB17"/>
  <c r="C39" i="7"/>
  <c r="C50" s="1"/>
  <c r="DL17" i="2"/>
  <c r="F25" i="6"/>
  <c r="AO31" i="2"/>
  <c r="AO33" s="1"/>
  <c r="AD33"/>
  <c r="AN35"/>
  <c r="V33"/>
  <c r="CL35"/>
  <c r="E100" i="5"/>
  <c r="ER33" i="2"/>
  <c r="C15"/>
  <c r="AA33"/>
  <c r="I6" i="1"/>
  <c r="C6" s="1"/>
  <c r="C37" i="4"/>
  <c r="C47" s="1"/>
  <c r="E93"/>
  <c r="AG35" i="2"/>
  <c r="I8" i="1"/>
  <c r="C8" s="1"/>
  <c r="DH15" i="2"/>
  <c r="CB20"/>
  <c r="C22"/>
  <c r="CB14"/>
  <c r="AG33"/>
  <c r="D28"/>
  <c r="H28"/>
  <c r="CB27"/>
  <c r="F4" i="15"/>
  <c r="CO33" i="2"/>
  <c r="DT35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DQ35"/>
  <c r="G4" i="1"/>
  <c r="G26" i="2"/>
  <c r="D26" s="1"/>
  <c r="AQ35"/>
  <c r="D72" i="3"/>
  <c r="F4"/>
  <c r="AF31" i="2"/>
  <c r="AE33"/>
  <c r="J10" i="1"/>
  <c r="D10" s="1"/>
  <c r="E10" s="1"/>
  <c r="DR31" i="2"/>
  <c r="DR33" s="1"/>
  <c r="E4" i="15"/>
  <c r="D40"/>
  <c r="D51" s="1"/>
  <c r="DP33" i="2"/>
  <c r="DL25"/>
  <c r="D29"/>
  <c r="EX29" s="1"/>
  <c r="J25" i="1"/>
  <c r="D25" s="1"/>
  <c r="CS35" i="2"/>
  <c r="CS33"/>
  <c r="M35"/>
  <c r="AM33"/>
  <c r="DH16"/>
  <c r="ED28"/>
  <c r="F25" i="10"/>
  <c r="D25" i="2"/>
  <c r="DN33"/>
  <c r="AD35"/>
  <c r="AP31"/>
  <c r="I15" i="1" s="1"/>
  <c r="C15" s="1"/>
  <c r="H34"/>
  <c r="D34"/>
  <c r="E34" s="1"/>
  <c r="K31" i="2"/>
  <c r="BQ31"/>
  <c r="BQ33" s="1"/>
  <c r="DG18"/>
  <c r="D39" i="11"/>
  <c r="D51" s="1"/>
  <c r="DG23" i="2"/>
  <c r="J5" i="1"/>
  <c r="D5" s="1"/>
  <c r="C37" i="13"/>
  <c r="C49" s="1"/>
  <c r="C50" s="1"/>
  <c r="DM33" i="2"/>
  <c r="E97" i="8"/>
  <c r="F29" i="2"/>
  <c r="C29" s="1"/>
  <c r="D20"/>
  <c r="P35"/>
  <c r="Q31"/>
  <c r="R33"/>
  <c r="D24"/>
  <c r="I7" i="1"/>
  <c r="E25" i="9"/>
  <c r="ER35" i="2"/>
  <c r="EM18"/>
  <c r="C20"/>
  <c r="CJ33"/>
  <c r="AS33"/>
  <c r="C14"/>
  <c r="J6" i="1"/>
  <c r="D6" s="1"/>
  <c r="CM33" i="2"/>
  <c r="DV35"/>
  <c r="Z19"/>
  <c r="DG22"/>
  <c r="DL16"/>
  <c r="U33"/>
  <c r="DH28"/>
  <c r="EN31"/>
  <c r="EN33" s="1"/>
  <c r="BS28"/>
  <c r="C40" i="15"/>
  <c r="DL22" i="2"/>
  <c r="EG19"/>
  <c r="D40" i="5"/>
  <c r="E143" i="3"/>
  <c r="S35" i="2"/>
  <c r="T31"/>
  <c r="F98" i="12"/>
  <c r="E98"/>
  <c r="CH31" i="2"/>
  <c r="CH35" s="1"/>
  <c r="DK31"/>
  <c r="DK33" s="1"/>
  <c r="CG33"/>
  <c r="AK35"/>
  <c r="J13" i="1"/>
  <c r="D13" s="1"/>
  <c r="AK33" i="2"/>
  <c r="AX33"/>
  <c r="AX35"/>
  <c r="F25" i="5"/>
  <c r="CN31" i="2"/>
  <c r="C40" i="18"/>
  <c r="AC31" i="2"/>
  <c r="J8" i="1"/>
  <c r="AB35" i="2"/>
  <c r="W31"/>
  <c r="CE31"/>
  <c r="AU18"/>
  <c r="DH20"/>
  <c r="DB33"/>
  <c r="DC31"/>
  <c r="DB35"/>
  <c r="CB15"/>
  <c r="F4" i="18"/>
  <c r="E4"/>
  <c r="DZ35" i="2"/>
  <c r="DZ33"/>
  <c r="J30" i="1"/>
  <c r="D30" s="1"/>
  <c r="DL28" i="2"/>
  <c r="E25" i="18"/>
  <c r="E25" i="10"/>
  <c r="C39" i="9"/>
  <c r="BE33" i="2"/>
  <c r="I18" i="1"/>
  <c r="C18" s="1"/>
  <c r="BE35" i="2"/>
  <c r="CD35"/>
  <c r="E71" i="10"/>
  <c r="F21" i="2"/>
  <c r="C27"/>
  <c r="H27"/>
  <c r="EE24"/>
  <c r="E71" i="14"/>
  <c r="F71"/>
  <c r="C97"/>
  <c r="EK21" i="2"/>
  <c r="EM21" s="1"/>
  <c r="F80" i="11"/>
  <c r="E80"/>
  <c r="DH14" i="2"/>
  <c r="DL14"/>
  <c r="EE16"/>
  <c r="C101" i="6"/>
  <c r="E73"/>
  <c r="EV16" i="2"/>
  <c r="ET31"/>
  <c r="F73" i="18"/>
  <c r="E73"/>
  <c r="EE28" i="2"/>
  <c r="EG28" s="1"/>
  <c r="F25" i="7"/>
  <c r="E25"/>
  <c r="F71" i="11"/>
  <c r="E71"/>
  <c r="EE21" i="2"/>
  <c r="EG21" s="1"/>
  <c r="C97" i="11"/>
  <c r="CV33" i="2"/>
  <c r="CW31"/>
  <c r="CV35"/>
  <c r="E4" i="12"/>
  <c r="D40"/>
  <c r="F4"/>
  <c r="F12" i="9"/>
  <c r="E12"/>
  <c r="D4"/>
  <c r="Y31" i="2"/>
  <c r="G17"/>
  <c r="Z17"/>
  <c r="F4" i="10"/>
  <c r="C39"/>
  <c r="EJ15" i="2"/>
  <c r="C19" i="1"/>
  <c r="F14"/>
  <c r="EG15" i="2"/>
  <c r="DG15"/>
  <c r="E4" i="6"/>
  <c r="D40"/>
  <c r="F4"/>
  <c r="G14" i="2"/>
  <c r="BG14"/>
  <c r="BF31"/>
  <c r="F57" i="18"/>
  <c r="E57"/>
  <c r="C99"/>
  <c r="EE25" i="2"/>
  <c r="E71" i="15"/>
  <c r="F71"/>
  <c r="ED21" i="2"/>
  <c r="DH21"/>
  <c r="ED19"/>
  <c r="DH19"/>
  <c r="E25" i="11"/>
  <c r="F25"/>
  <c r="EJ20" i="2"/>
  <c r="EI31"/>
  <c r="EI35" s="1"/>
  <c r="EG23"/>
  <c r="EG20"/>
  <c r="F95" i="13"/>
  <c r="EB31" i="2"/>
  <c r="EB35" s="1"/>
  <c r="DG19"/>
  <c r="ED27"/>
  <c r="CI33"/>
  <c r="CK31"/>
  <c r="DH17"/>
  <c r="EG17"/>
  <c r="EF31"/>
  <c r="EF35" s="1"/>
  <c r="EO31"/>
  <c r="EP18"/>
  <c r="BA18"/>
  <c r="AY31"/>
  <c r="F18"/>
  <c r="C35" i="1"/>
  <c r="E35" s="1"/>
  <c r="F28"/>
  <c r="H35"/>
  <c r="F4"/>
  <c r="H5"/>
  <c r="F32" i="3"/>
  <c r="E32"/>
  <c r="ED14" i="2"/>
  <c r="EC31"/>
  <c r="EC35" s="1"/>
  <c r="D19"/>
  <c r="H19"/>
  <c r="D4" i="7"/>
  <c r="F12"/>
  <c r="E12"/>
  <c r="D37" i="17"/>
  <c r="F4"/>
  <c r="E4"/>
  <c r="E4" i="14"/>
  <c r="F4"/>
  <c r="EM19" i="2"/>
  <c r="EL31"/>
  <c r="F101" i="9"/>
  <c r="E101"/>
  <c r="E75" i="7"/>
  <c r="F75"/>
  <c r="C96"/>
  <c r="EH17" i="2"/>
  <c r="EJ17" s="1"/>
  <c r="ES19"/>
  <c r="EQ31"/>
  <c r="F25" i="4"/>
  <c r="E25"/>
  <c r="F73" i="19"/>
  <c r="EH29" i="2"/>
  <c r="E73" i="19"/>
  <c r="C94"/>
  <c r="F94" s="1"/>
  <c r="EE26" i="2"/>
  <c r="F70" i="16"/>
  <c r="C96"/>
  <c r="E70"/>
  <c r="EM14" i="2"/>
  <c r="E25" i="8"/>
  <c r="F25"/>
  <c r="F25" i="17"/>
  <c r="E25"/>
  <c r="G23" i="2"/>
  <c r="BR31"/>
  <c r="D39" i="8"/>
  <c r="F4"/>
  <c r="E4"/>
  <c r="D39" i="1"/>
  <c r="H39"/>
  <c r="G28"/>
  <c r="E95" i="13"/>
  <c r="F71" i="10"/>
  <c r="C98"/>
  <c r="E98" s="1"/>
  <c r="F25" i="18"/>
  <c r="DL20" i="2"/>
  <c r="C72" i="3"/>
  <c r="C39" i="8"/>
  <c r="C51" s="1"/>
  <c r="C52" s="1"/>
  <c r="F143" i="3"/>
  <c r="E4"/>
  <c r="D37" i="13"/>
  <c r="F25"/>
  <c r="E25"/>
  <c r="CB21" i="2"/>
  <c r="D21"/>
  <c r="EK27"/>
  <c r="DG27" s="1"/>
  <c r="C98" i="17"/>
  <c r="D16" i="1"/>
  <c r="E16" s="1"/>
  <c r="G14"/>
  <c r="H16"/>
  <c r="E4" i="19"/>
  <c r="C37"/>
  <c r="C48" s="1"/>
  <c r="F4"/>
  <c r="H7" i="1"/>
  <c r="F25" i="14"/>
  <c r="E25"/>
  <c r="I25" i="1"/>
  <c r="CR33" i="2"/>
  <c r="CR35"/>
  <c r="CT31"/>
  <c r="E38" i="4"/>
  <c r="F38"/>
  <c r="EJ26" i="2"/>
  <c r="DH26"/>
  <c r="F25"/>
  <c r="BS25"/>
  <c r="EV20"/>
  <c r="EU31"/>
  <c r="BB35"/>
  <c r="BB33"/>
  <c r="BD31"/>
  <c r="F73" i="6"/>
  <c r="F81" i="17"/>
  <c r="DH23" i="2"/>
  <c r="DH18"/>
  <c r="DL21"/>
  <c r="CB22"/>
  <c r="CA31"/>
  <c r="BJ33"/>
  <c r="BJ35"/>
  <c r="DX31"/>
  <c r="DW35"/>
  <c r="DW33"/>
  <c r="DH27"/>
  <c r="DL27"/>
  <c r="AH33"/>
  <c r="J12" i="1"/>
  <c r="AI31" i="2"/>
  <c r="AH35"/>
  <c r="DJ31"/>
  <c r="D83" i="3" l="1"/>
  <c r="D84" s="1"/>
  <c r="D52" i="15"/>
  <c r="D52" i="11"/>
  <c r="D52" i="10"/>
  <c r="C51" i="9"/>
  <c r="C52" s="1"/>
  <c r="W33" i="2"/>
  <c r="C53" i="17"/>
  <c r="EW23" i="2"/>
  <c r="DG28"/>
  <c r="EW28" s="1"/>
  <c r="F25" i="16"/>
  <c r="BN35" i="2"/>
  <c r="BN33"/>
  <c r="E16"/>
  <c r="EX25"/>
  <c r="E28"/>
  <c r="C39" i="16"/>
  <c r="C50" s="1"/>
  <c r="E50" s="1"/>
  <c r="BM35" i="2"/>
  <c r="EW20"/>
  <c r="J20" i="1"/>
  <c r="D20" s="1"/>
  <c r="E20" s="1"/>
  <c r="BO33" i="2"/>
  <c r="C53" i="6"/>
  <c r="BP31" i="2"/>
  <c r="DY35"/>
  <c r="H16"/>
  <c r="DI14"/>
  <c r="EW19"/>
  <c r="EA31"/>
  <c r="DY33"/>
  <c r="DG21"/>
  <c r="AZ35"/>
  <c r="EW14"/>
  <c r="AZ33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5"/>
  <c r="F40" i="18"/>
  <c r="K5" i="1"/>
  <c r="BZ33" i="2"/>
  <c r="DK35"/>
  <c r="C7" i="1"/>
  <c r="C4" s="1"/>
  <c r="EW27" i="2"/>
  <c r="J29" i="1"/>
  <c r="D51" i="16"/>
  <c r="K10" i="1"/>
  <c r="H14"/>
  <c r="AP33" i="2"/>
  <c r="AR31"/>
  <c r="AP35"/>
  <c r="H29"/>
  <c r="EN35"/>
  <c r="EX24"/>
  <c r="E29"/>
  <c r="EX18"/>
  <c r="I37" i="1"/>
  <c r="C37" s="1"/>
  <c r="E39" i="11"/>
  <c r="E101" i="6"/>
  <c r="E40" i="18"/>
  <c r="C52"/>
  <c r="C53" s="1"/>
  <c r="C48" i="4"/>
  <c r="E20" i="2"/>
  <c r="K6" i="1"/>
  <c r="DI20" i="2"/>
  <c r="DI22"/>
  <c r="C51" i="15"/>
  <c r="C52" s="1"/>
  <c r="F40"/>
  <c r="E40"/>
  <c r="D52" i="5"/>
  <c r="E40"/>
  <c r="F40"/>
  <c r="E96" i="7"/>
  <c r="K30" i="1"/>
  <c r="DI21" i="2"/>
  <c r="EX21"/>
  <c r="F96" i="7"/>
  <c r="DC35" i="2"/>
  <c r="DC33"/>
  <c r="AT35"/>
  <c r="AT33"/>
  <c r="J15" i="1"/>
  <c r="AU31" i="2"/>
  <c r="H28" i="1"/>
  <c r="EK31" i="2"/>
  <c r="EM31" s="1"/>
  <c r="E94" i="19"/>
  <c r="DG17" i="2"/>
  <c r="EW17" s="1"/>
  <c r="EM27"/>
  <c r="H21"/>
  <c r="C21"/>
  <c r="E21" s="1"/>
  <c r="F37" i="13"/>
  <c r="D49"/>
  <c r="E37"/>
  <c r="C83" i="3"/>
  <c r="F72"/>
  <c r="E72"/>
  <c r="H23" i="2"/>
  <c r="D23"/>
  <c r="F96" i="16"/>
  <c r="E96"/>
  <c r="E4" i="7"/>
  <c r="D39"/>
  <c r="F4"/>
  <c r="H4" i="1"/>
  <c r="F23"/>
  <c r="F27" s="1"/>
  <c r="F43" s="1"/>
  <c r="EI33" i="2"/>
  <c r="J33" i="1"/>
  <c r="F97" i="15"/>
  <c r="E97"/>
  <c r="F99" i="18"/>
  <c r="E99"/>
  <c r="D17" i="2"/>
  <c r="H17"/>
  <c r="ET33"/>
  <c r="ET35"/>
  <c r="I41" i="1"/>
  <c r="DG16" i="2"/>
  <c r="EG16"/>
  <c r="EE31"/>
  <c r="EE35" s="1"/>
  <c r="E97" i="14"/>
  <c r="F97"/>
  <c r="F47" i="4"/>
  <c r="E47"/>
  <c r="D48"/>
  <c r="BD35" i="2"/>
  <c r="BD33"/>
  <c r="E37" i="19"/>
  <c r="F37"/>
  <c r="E39" i="1"/>
  <c r="J21"/>
  <c r="D21" s="1"/>
  <c r="BR33" i="2"/>
  <c r="BR35"/>
  <c r="BS31"/>
  <c r="EQ35"/>
  <c r="EQ33"/>
  <c r="I38" i="1"/>
  <c r="ES31" i="2"/>
  <c r="EC33"/>
  <c r="J31" i="1"/>
  <c r="ED31" i="2"/>
  <c r="BA31"/>
  <c r="AY35"/>
  <c r="AY33"/>
  <c r="I17" i="1"/>
  <c r="J32"/>
  <c r="EF33" i="2"/>
  <c r="I31" i="1"/>
  <c r="EB33" i="2"/>
  <c r="EG25"/>
  <c r="DG25"/>
  <c r="DI25" s="1"/>
  <c r="J18" i="1"/>
  <c r="BF33" i="2"/>
  <c r="BF35"/>
  <c r="BG31"/>
  <c r="BG33" s="1"/>
  <c r="E40" i="6"/>
  <c r="F40"/>
  <c r="D52"/>
  <c r="E15" i="2"/>
  <c r="EX15"/>
  <c r="E97" i="11"/>
  <c r="F97"/>
  <c r="EG24" i="2"/>
  <c r="DG24"/>
  <c r="DI19"/>
  <c r="F98" i="10"/>
  <c r="G23" i="1"/>
  <c r="E5"/>
  <c r="DI18" i="2"/>
  <c r="EH31"/>
  <c r="EH35" s="1"/>
  <c r="F51" i="11"/>
  <c r="C52"/>
  <c r="E51"/>
  <c r="J41" i="1"/>
  <c r="EU35" i="2"/>
  <c r="EV31"/>
  <c r="EU33"/>
  <c r="EX26"/>
  <c r="F39" i="8"/>
  <c r="D51"/>
  <c r="E39"/>
  <c r="DG26" i="2"/>
  <c r="EW26" s="1"/>
  <c r="EG26"/>
  <c r="EL35"/>
  <c r="J36" i="1"/>
  <c r="EL33" i="2"/>
  <c r="E19"/>
  <c r="EX19"/>
  <c r="C18"/>
  <c r="H18"/>
  <c r="F31"/>
  <c r="EO33"/>
  <c r="EO35"/>
  <c r="J37" i="1"/>
  <c r="D37" s="1"/>
  <c r="E37" s="1"/>
  <c r="EP31" i="2"/>
  <c r="E4" i="9"/>
  <c r="F4"/>
  <c r="D39"/>
  <c r="F40" i="12"/>
  <c r="D51"/>
  <c r="E40"/>
  <c r="E98" i="17"/>
  <c r="H25" i="2"/>
  <c r="C25"/>
  <c r="K25" i="1"/>
  <c r="C25"/>
  <c r="E25" s="1"/>
  <c r="EJ29" i="2"/>
  <c r="DG29"/>
  <c r="F40" i="14"/>
  <c r="D51"/>
  <c r="E40"/>
  <c r="D52" i="17"/>
  <c r="E37"/>
  <c r="F37"/>
  <c r="H14" i="2"/>
  <c r="G31"/>
  <c r="D14"/>
  <c r="EW15"/>
  <c r="DI15"/>
  <c r="C51" i="10"/>
  <c r="F39"/>
  <c r="E39"/>
  <c r="J7" i="1"/>
  <c r="J4" s="1"/>
  <c r="Y33" i="2"/>
  <c r="Z31"/>
  <c r="Y35"/>
  <c r="CW33"/>
  <c r="F98" i="17"/>
  <c r="C52" i="14"/>
  <c r="I29" i="1"/>
  <c r="DJ33" i="2"/>
  <c r="DJ35"/>
  <c r="EX27"/>
  <c r="DI27"/>
  <c r="E30" i="1"/>
  <c r="K12"/>
  <c r="D12"/>
  <c r="DH31" i="2"/>
  <c r="DL31"/>
  <c r="CA35"/>
  <c r="CB31"/>
  <c r="J24" i="1"/>
  <c r="CA33" i="2"/>
  <c r="D28" i="1" l="1"/>
  <c r="K38"/>
  <c r="C38"/>
  <c r="DI28" i="2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EK35" i="2"/>
  <c r="I36" i="1"/>
  <c r="K36" s="1"/>
  <c r="K15"/>
  <c r="D15"/>
  <c r="E15" s="1"/>
  <c r="EY15" i="2"/>
  <c r="DI26"/>
  <c r="EW21"/>
  <c r="EY21" s="1"/>
  <c r="DG31"/>
  <c r="DI31" s="1"/>
  <c r="J28" i="1"/>
  <c r="C17"/>
  <c r="K17"/>
  <c r="I14"/>
  <c r="I32"/>
  <c r="K32" s="1"/>
  <c r="EE33" i="2"/>
  <c r="G33"/>
  <c r="G35"/>
  <c r="H31"/>
  <c r="EW29"/>
  <c r="EY29" s="1"/>
  <c r="DI29"/>
  <c r="F51" i="12"/>
  <c r="E51"/>
  <c r="D52"/>
  <c r="EX14" i="2"/>
  <c r="E14"/>
  <c r="E51" i="14"/>
  <c r="F51"/>
  <c r="D52"/>
  <c r="E39" i="9"/>
  <c r="D51"/>
  <c r="F39"/>
  <c r="E23" i="2"/>
  <c r="EX23"/>
  <c r="EY23" s="1"/>
  <c r="C84" i="3"/>
  <c r="E83"/>
  <c r="F83"/>
  <c r="EG31" i="2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35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DH35"/>
  <c r="E12" i="1"/>
  <c r="K24"/>
  <c r="E38" l="1"/>
  <c r="C28"/>
  <c r="E28" s="1"/>
  <c r="E31" i="2"/>
  <c r="D33"/>
  <c r="DG35"/>
  <c r="I28" i="1"/>
  <c r="K28" s="1"/>
  <c r="DG33" i="2"/>
  <c r="EY14"/>
  <c r="EX31"/>
  <c r="D52" i="9"/>
  <c r="F51"/>
  <c r="E51"/>
  <c r="E18" i="1"/>
  <c r="D14"/>
  <c r="D4"/>
  <c r="E4" s="1"/>
  <c r="K14"/>
  <c r="I23"/>
  <c r="I27" s="1"/>
  <c r="G43"/>
  <c r="H27"/>
  <c r="F50" i="7"/>
  <c r="D51"/>
  <c r="E50"/>
  <c r="EW31" i="2"/>
  <c r="C33"/>
  <c r="C35"/>
  <c r="E17" i="1"/>
  <c r="C14"/>
  <c r="C23" s="1"/>
  <c r="C27" s="1"/>
  <c r="J43"/>
  <c r="C43" l="1"/>
  <c r="D23"/>
  <c r="D27" s="1"/>
  <c r="I43"/>
  <c r="F44" s="1"/>
  <c r="F45" s="1"/>
  <c r="E14"/>
  <c r="G44"/>
  <c r="EX33" i="2"/>
  <c r="EX35"/>
  <c r="EY31"/>
  <c r="EW35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<sst xmlns="http://schemas.openxmlformats.org/spreadsheetml/2006/main" count="2830" uniqueCount="437">
  <si>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</si>
  <si>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</si>
  <si>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</si>
  <si>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</si>
  <si>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</si>
  <si>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</si>
  <si>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</si>
  <si>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</si>
  <si>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</si>
  <si>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</si>
  <si>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</si>
  <si>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</si>
  <si>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</si>
  <si>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</si>
  <si>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</si>
  <si>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</si>
  <si>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</si>
  <si>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</si>
  <si>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</si>
  <si>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</si>
  <si>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</si>
  <si>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</si>
  <si>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</si>
  <si>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</si>
  <si>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</si>
  <si>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</si>
  <si>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</si>
  <si>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</si>
  <si>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</si>
  <si>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</si>
  <si>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</si>
  <si>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</si>
  <si>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</si>
  <si>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</si>
  <si>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</si>
  <si>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</si>
  <si>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</si>
  <si>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</si>
  <si>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</si>
  <si>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</si>
  <si>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</si>
  <si>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</si>
  <si>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</si>
  <si>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</si>
  <si>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</si>
  <si>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</si>
  <si>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</si>
  <si>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</si>
  <si>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</si>
  <si>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</si>
  <si>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</si>
  <si>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</si>
  <si>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</si>
  <si>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</si>
  <si>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</si>
  <si>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</si>
  <si>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</si>
  <si>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</si>
  <si>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</si>
  <si>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</si>
  <si>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</si>
  <si>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</si>
  <si>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</si>
  <si>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</si>
  <si>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</si>
  <si>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</si>
  <si>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</si>
  <si>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</si>
  <si>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</si>
  <si>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</si>
  <si>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</si>
  <si>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</si>
  <si>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</si>
  <si>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</si>
  <si>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</si>
  <si>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</si>
  <si>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</si>
  <si>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</si>
  <si>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</si>
  <si>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</si>
  <si>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</si>
  <si>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</si>
  <si>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</si>
  <si>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</si>
  <si>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</si>
  <si>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</si>
  <si>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</si>
  <si>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</si>
  <si>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</si>
  <si>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</si>
  <si>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</si>
  <si>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</si>
  <si>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</si>
  <si>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</si>
  <si>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</si>
  <si>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</si>
  <si>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</si>
  <si>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</si>
  <si>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</si>
  <si>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</si>
  <si>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</si>
  <si>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</si>
  <si>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</si>
  <si>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</si>
  <si>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</si>
  <si>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</si>
  <si>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</si>
  <si>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</si>
  <si>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</si>
  <si>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</si>
  <si>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</si>
  <si>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</si>
  <si>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</si>
  <si>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</si>
  <si>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</si>
  <si>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</si>
  <si>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</si>
  <si>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</si>
  <si>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</si>
  <si>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</si>
  <si>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</si>
  <si>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</si>
  <si>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</si>
  <si>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</si>
  <si>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</si>
  <si>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</si>
  <si>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</si>
  <si>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</si>
  <si>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</si>
  <si>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</si>
  <si>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</si>
  <si>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</si>
  <si>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</si>
  <si>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</si>
  <si>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</si>
  <si>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</si>
  <si>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</si>
  <si>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</si>
  <si>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</si>
  <si>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</si>
  <si>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</si>
  <si>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</si>
  <si>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</si>
  <si>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</si>
  <si>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</si>
  <si>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</si>
  <si>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</si>
  <si>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</si>
  <si>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</si>
  <si>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</si>
  <si>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</si>
  <si>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</si>
  <si>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</si>
  <si>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</si>
  <si>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</si>
  <si>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</si>
  <si>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</si>
  <si>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</si>
  <si>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</si>
  <si>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</si>
  <si>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</si>
  <si>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</si>
  <si>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</si>
  <si>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</si>
  <si>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</si>
  <si>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</si>
  <si>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</si>
  <si>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</si>
  <si>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</si>
  <si>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</si>
  <si>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</si>
  <si>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</si>
  <si>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</si>
  <si>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</si>
  <si>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</si>
  <si>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</si>
  <si>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</si>
  <si>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</si>
  <si>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</si>
  <si>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</si>
  <si>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</si>
  <si>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</si>
  <si>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</si>
  <si>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</si>
  <si>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</si>
  <si>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</si>
  <si>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</si>
  <si>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</si>
  <si>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</si>
  <si>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</si>
  <si>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</si>
  <si>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</si>
  <si>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</si>
  <si>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</si>
  <si>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</si>
  <si>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</si>
  <si>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</si>
  <si>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</si>
  <si>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</si>
  <si>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</si>
  <si>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</si>
  <si>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</si>
  <si>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</si>
  <si>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</si>
  <si>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</si>
  <si>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</si>
  <si>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</si>
  <si>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</si>
  <si>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</si>
  <si>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</si>
  <si>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</si>
  <si>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</si>
  <si>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</si>
  <si>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</si>
  <si>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</si>
  <si>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</si>
  <si>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</si>
  <si>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</si>
  <si>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</si>
  <si>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</si>
  <si>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</si>
  <si>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</si>
  <si>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</si>
  <si>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</si>
  <si>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</si>
  <si>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</si>
  <si>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</si>
  <si>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</si>
  <si>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</si>
  <si>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</si>
  <si>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</si>
  <si>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</si>
  <si>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</si>
  <si>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</si>
  <si>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</si>
  <si>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</si>
  <si>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</si>
  <si>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</si>
  <si>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</si>
  <si>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</si>
  <si>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</si>
  <si>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</si>
  <si>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</si>
  <si>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</si>
  <si>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</si>
  <si>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</si>
  <si>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</si>
  <si>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</si>
  <si>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</si>
  <si>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</si>
  <si>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</si>
  <si>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</si>
  <si>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</si>
  <si>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</si>
  <si>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</si>
  <si>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</si>
  <si>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</si>
  <si>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</si>
  <si>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</si>
  <si>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</si>
  <si>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</si>
  <si>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</si>
  <si>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</si>
  <si>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</si>
  <si>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</si>
  <si>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</si>
  <si>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</si>
  <si>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</si>
  <si>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</si>
  <si>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</si>
  <si>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</si>
  <si>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</si>
  <si>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</si>
  <si>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</si>
  <si>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</si>
  <si>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</si>
  <si>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</si>
  <si>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</si>
  <si>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</si>
  <si>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</si>
  <si>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</si>
  <si>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</si>
  <si>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</si>
  <si>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</si>
  <si>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</si>
  <si>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</si>
  <si>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</si>
  <si>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</si>
  <si>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</si>
  <si>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</si>
  <si>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</si>
  <si>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</si>
  <si>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</si>
  <si>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</si>
  <si>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</si>
  <si>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</si>
  <si>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</si>
  <si>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</si>
  <si>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</si>
  <si>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</si>
  <si>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</si>
  <si>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</si>
  <si>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</si>
  <si>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</si>
  <si>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</si>
  <si>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</si>
  <si>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</si>
  <si>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</si>
  <si>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</si>
  <si>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</si>
  <si>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</si>
  <si>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</si>
  <si>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</si>
  <si>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</si>
  <si>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</si>
  <si>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</si>
  <si>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</si>
  <si>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</si>
  <si>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</si>
  <si>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</si>
  <si>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</si>
  <si>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</si>
  <si>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</si>
  <si>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</si>
  <si>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</si>
  <si>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</si>
  <si>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</si>
  <si>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</si>
  <si>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</si>
  <si>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</si>
  <si>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</si>
  <si>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</si>
  <si>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</si>
  <si>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</si>
  <si>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</si>
  <si>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</si>
  <si>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</si>
  <si>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</si>
  <si>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</si>
  <si>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</si>
  <si>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</si>
  <si>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</si>
  <si>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</si>
  <si>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</si>
  <si>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</si>
  <si>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</si>
  <si>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назначено на 2018 г.</t>
  </si>
  <si>
    <t>план на 2018 г.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</si>
  <si>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</si>
  <si>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</si>
  <si>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</si>
  <si>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</si>
  <si>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</si>
  <si>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</si>
  <si>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</si>
  <si>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</si>
  <si>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</si>
  <si>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</si>
  <si>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</si>
  <si>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</si>
  <si>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</si>
  <si>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</si>
  <si>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</si>
  <si>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</si>
  <si>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</si>
  <si>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</si>
  <si>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</si>
  <si>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</si>
  <si>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</si>
  <si>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</si>
  <si>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</si>
  <si>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</si>
  <si>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</si>
  <si>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</si>
  <si>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</si>
  <si>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</si>
  <si>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</si>
  <si>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</si>
  <si>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</si>
  <si>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</si>
  <si>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</si>
  <si>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</si>
  <si>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</si>
  <si>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</si>
  <si>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</si>
  <si>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</si>
  <si>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</si>
  <si>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</si>
  <si>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</si>
  <si>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</si>
  <si>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</si>
  <si>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</si>
  <si>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</si>
  <si>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</si>
  <si>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</si>
  <si>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</si>
  <si>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</si>
  <si>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</si>
  <si>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</si>
  <si>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</si>
  <si>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</si>
  <si>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</si>
  <si>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</si>
  <si>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</si>
  <si>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</si>
  <si>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</si>
  <si>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</si>
  <si>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</si>
  <si>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</si>
  <si>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</si>
  <si>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</si>
  <si>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>об исполнении бюджетов поселений  Моргаушского района  на 1 ноября 2018 г.</t>
  </si>
  <si>
    <t>исполнено на 01.11.2018 г</t>
  </si>
  <si>
    <t>исполнено на 01.11.2018г.</t>
  </si>
  <si>
    <t xml:space="preserve">Другие вопросы </t>
  </si>
  <si>
    <t>Доходы от эксплуатации имущества</t>
  </si>
  <si>
    <t>Анализ исполнения консолидированного бюджета Моргаушского районана 01.12.2018 г.</t>
  </si>
  <si>
    <t>исполнено на 01.12.2018 г.</t>
  </si>
  <si>
    <t xml:space="preserve">                          Моргаушского района на 01.12.2018 г. </t>
  </si>
  <si>
    <t xml:space="preserve">исполнено на 01.12.2018 г. </t>
  </si>
  <si>
    <t xml:space="preserve">                     Анализ исполнения бюджета Александровского сельского поселения на 01.12.2018 г.</t>
  </si>
  <si>
    <t>исполнен на 01.12.2018 г.</t>
  </si>
  <si>
    <t xml:space="preserve">                     Анализ исполнения бюджета Большесундырского сельского поселения на 01.12.2018 г.</t>
  </si>
  <si>
    <t xml:space="preserve">                     Анализ исполнения бюджета Ильинского сельского поселения на 01.12.2018 г.</t>
  </si>
  <si>
    <t xml:space="preserve">                     Анализ исполнения бюджета Кадикасинского сельского поселения на 01.12.2018 г.</t>
  </si>
  <si>
    <t xml:space="preserve">                     Анализ исполнения бюджета Моргаушского сельского поселения на 01.12.2018 г.</t>
  </si>
  <si>
    <t xml:space="preserve">                     Анализ исполнения бюджета Москакасинского сельского поселения на 01.12.2018 г.</t>
  </si>
  <si>
    <t xml:space="preserve">                     Анализ исполнения бюджета Орининского сельского поселения на 01.12.2018 г.</t>
  </si>
  <si>
    <t xml:space="preserve">                     Анализ исполнения бюджета Сятракасинского сельского поселения на 01.12.2018 г.</t>
  </si>
  <si>
    <t xml:space="preserve">                     Анализ исполнения бюджета Тораевского сельского поселения на 01.12.2018 г.</t>
  </si>
  <si>
    <t xml:space="preserve">                     Анализ исполнения бюджета Хорнойского сельского поселения на 01.12.2018 г.</t>
  </si>
  <si>
    <t xml:space="preserve">                     Анализ исполнения бюджета Чуманкасинского сельского поселения на 01.12.2018 г.</t>
  </si>
  <si>
    <t xml:space="preserve">                     Анализ исполнения бюджета Шатьмапосинского сельского поселения на 01.12.2018 г.</t>
  </si>
  <si>
    <t xml:space="preserve">                     Анализ исполнения бюджета Юнгинского сельского поселения на 01.12.2018 г.</t>
  </si>
  <si>
    <t xml:space="preserve">                     Анализ исполнения бюджета Юськасинского сельского поселения на 01.12.2018 г.</t>
  </si>
  <si>
    <t xml:space="preserve">                     Анализ исполнения бюджета Ярабайкасинского сельского поселения на 01.12.2018 г.</t>
  </si>
  <si>
    <t xml:space="preserve">                     Анализ исполнения бюджета Ярославского сельского поселения на 01.12.2018 г.</t>
  </si>
</sst>
</file>

<file path=xl/styles.xml><?xml version="1.0" encoding="utf-8"?>
<styleSheet xmlns="http://schemas.openxmlformats.org/spreadsheetml/2006/main">
  <numFmts count="2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"/>
    <numFmt numFmtId="184" formatCode="#,##0.0000000"/>
    <numFmt numFmtId="185" formatCode="_(* #,##0.000000_);_(* \(#,##0.000000\);_(* &quot;-&quot;??_);_(@_)"/>
    <numFmt numFmtId="186" formatCode="0.000"/>
    <numFmt numFmtId="187" formatCode="_(* #,##0.00000000_);_(* \(#,##0.00000000\);_(* &quot;-&quot;??_);_(@_)"/>
  </numFmts>
  <fonts count="38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4" fontId="16" fillId="0" borderId="0" xfId="0" applyNumberFormat="1" applyFont="1" applyFill="1"/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26" fillId="3" borderId="1" xfId="0" applyNumberFormat="1" applyFont="1" applyFill="1" applyBorder="1" applyAlignment="1">
      <alignment vertical="center" wrapText="1"/>
    </xf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vertical="center" wrapText="1"/>
    </xf>
    <xf numFmtId="183" fontId="25" fillId="3" borderId="1" xfId="0" applyNumberFormat="1" applyFont="1" applyFill="1" applyBorder="1" applyAlignment="1">
      <alignment vertical="center" wrapText="1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5" borderId="1" xfId="12" applyNumberFormat="1" applyFont="1" applyFill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" fillId="0" borderId="0" xfId="9" applyNumberFormat="1" applyFont="1" applyAlignment="1">
      <alignment horizontal="right"/>
    </xf>
    <xf numFmtId="166" fontId="3" fillId="0" borderId="0" xfId="9" applyNumberFormat="1" applyFont="1" applyAlignment="1">
      <alignment horizontal="right" vertical="center"/>
    </xf>
    <xf numFmtId="180" fontId="26" fillId="3" borderId="1" xfId="0" applyNumberFormat="1" applyFont="1" applyFill="1" applyBorder="1" applyAlignment="1">
      <alignment vertical="center" wrapText="1"/>
    </xf>
    <xf numFmtId="172" fontId="7" fillId="0" borderId="0" xfId="8" applyNumberFormat="1" applyFont="1"/>
    <xf numFmtId="177" fontId="3" fillId="0" borderId="0" xfId="9" applyNumberFormat="1" applyFont="1"/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172" fontId="35" fillId="0" borderId="1" xfId="11" applyNumberFormat="1" applyFont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74" fontId="3" fillId="0" borderId="1" xfId="11" applyNumberFormat="1" applyFont="1" applyBorder="1" applyAlignment="1">
      <alignment horizontal="right" vertical="center"/>
    </xf>
    <xf numFmtId="168" fontId="3" fillId="5" borderId="1" xfId="11" applyNumberFormat="1" applyFont="1" applyFill="1" applyBorder="1" applyAlignment="1">
      <alignment horizontal="right" vertical="center"/>
    </xf>
    <xf numFmtId="186" fontId="5" fillId="2" borderId="1" xfId="2" applyNumberFormat="1" applyFont="1" applyFill="1" applyBorder="1" applyAlignment="1">
      <alignment horizontal="right" vertical="center" shrinkToFit="1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84" fontId="3" fillId="3" borderId="1" xfId="12" applyNumberFormat="1" applyFont="1" applyFill="1" applyBorder="1" applyAlignment="1">
      <alignment horizontal="right" vertical="center"/>
    </xf>
    <xf numFmtId="180" fontId="3" fillId="0" borderId="1" xfId="12" applyNumberFormat="1" applyFont="1" applyBorder="1" applyAlignment="1">
      <alignment horizontal="right" vertical="center"/>
    </xf>
    <xf numFmtId="186" fontId="3" fillId="0" borderId="1" xfId="11" applyNumberFormat="1" applyFont="1" applyBorder="1" applyAlignment="1">
      <alignment horizontal="right" vertical="center"/>
    </xf>
    <xf numFmtId="174" fontId="3" fillId="5" borderId="1" xfId="12" applyNumberFormat="1" applyFont="1" applyFill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72" fontId="18" fillId="3" borderId="1" xfId="0" applyNumberFormat="1" applyFont="1" applyFill="1" applyBorder="1"/>
    <xf numFmtId="172" fontId="18" fillId="0" borderId="1" xfId="0" applyNumberFormat="1" applyFont="1" applyFill="1" applyBorder="1"/>
    <xf numFmtId="172" fontId="18" fillId="5" borderId="1" xfId="0" applyNumberFormat="1" applyFont="1" applyFill="1" applyBorder="1"/>
    <xf numFmtId="180" fontId="18" fillId="0" borderId="1" xfId="0" applyNumberFormat="1" applyFont="1" applyFill="1" applyBorder="1"/>
    <xf numFmtId="180" fontId="18" fillId="5" borderId="1" xfId="0" applyNumberFormat="1" applyFont="1" applyFill="1" applyBorder="1"/>
    <xf numFmtId="180" fontId="18" fillId="0" borderId="1" xfId="0" applyNumberFormat="1" applyFont="1" applyFill="1" applyBorder="1" applyAlignment="1" applyProtection="1">
      <alignment vertical="center" wrapText="1"/>
      <protection locked="0"/>
    </xf>
    <xf numFmtId="180" fontId="18" fillId="5" borderId="1" xfId="0" applyNumberFormat="1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>
      <alignment vertical="center" wrapText="1"/>
    </xf>
    <xf numFmtId="180" fontId="18" fillId="5" borderId="1" xfId="0" applyNumberFormat="1" applyFont="1" applyFill="1" applyBorder="1" applyAlignment="1">
      <alignment vertical="center" wrapText="1"/>
    </xf>
    <xf numFmtId="180" fontId="25" fillId="3" borderId="1" xfId="0" applyNumberFormat="1" applyFont="1" applyFill="1" applyBorder="1" applyAlignment="1">
      <alignment vertical="center" wrapText="1"/>
    </xf>
    <xf numFmtId="172" fontId="26" fillId="0" borderId="1" xfId="0" applyNumberFormat="1" applyFont="1" applyFill="1" applyBorder="1" applyAlignment="1">
      <alignment vertical="center" wrapText="1"/>
    </xf>
    <xf numFmtId="168" fontId="3" fillId="0" borderId="1" xfId="1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0" fontId="19" fillId="0" borderId="1" xfId="10" applyFont="1" applyFill="1" applyBorder="1" applyAlignment="1">
      <alignment vertical="center" wrapText="1"/>
    </xf>
    <xf numFmtId="180" fontId="18" fillId="0" borderId="1" xfId="0" applyNumberFormat="1" applyFont="1" applyFill="1" applyBorder="1" applyAlignment="1">
      <alignment vertical="center" wrapText="1"/>
    </xf>
    <xf numFmtId="167" fontId="17" fillId="0" borderId="1" xfId="0" applyNumberFormat="1" applyFont="1" applyFill="1" applyBorder="1" applyAlignment="1">
      <alignment vertical="center" wrapText="1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0" fontId="22" fillId="0" borderId="1" xfId="10" applyFont="1" applyFill="1" applyBorder="1" applyAlignment="1">
      <alignment vertical="center" wrapText="1"/>
    </xf>
    <xf numFmtId="175" fontId="3" fillId="0" borderId="1" xfId="11" applyNumberFormat="1" applyFont="1" applyBorder="1" applyAlignment="1">
      <alignment horizontal="right" vertical="center"/>
    </xf>
    <xf numFmtId="176" fontId="3" fillId="0" borderId="1" xfId="9" applyNumberFormat="1" applyFont="1" applyBorder="1" applyAlignment="1">
      <alignment horizontal="right" vertical="center"/>
    </xf>
    <xf numFmtId="176" fontId="5" fillId="0" borderId="1" xfId="9" applyNumberFormat="1" applyFont="1" applyBorder="1" applyAlignment="1">
      <alignment horizontal="right" vertical="center"/>
    </xf>
    <xf numFmtId="176" fontId="5" fillId="0" borderId="1" xfId="9" applyNumberFormat="1" applyFont="1" applyBorder="1" applyAlignment="1">
      <alignment horizontal="right"/>
    </xf>
    <xf numFmtId="176" fontId="5" fillId="0" borderId="1" xfId="6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7" fontId="5" fillId="0" borderId="1" xfId="6" applyNumberFormat="1" applyFont="1" applyBorder="1" applyAlignment="1">
      <alignment horizontal="right" vertical="center"/>
    </xf>
    <xf numFmtId="174" fontId="5" fillId="0" borderId="1" xfId="11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74" fontId="3" fillId="0" borderId="1" xfId="11" applyNumberFormat="1" applyFont="1" applyFill="1" applyBorder="1" applyAlignment="1">
      <alignment horizontal="right" vertical="center"/>
    </xf>
    <xf numFmtId="175" fontId="32" fillId="0" borderId="1" xfId="11" applyNumberFormat="1" applyFont="1" applyBorder="1" applyAlignment="1">
      <alignment horizontal="right" vertical="center"/>
    </xf>
    <xf numFmtId="168" fontId="32" fillId="0" borderId="1" xfId="11" applyNumberFormat="1" applyFont="1" applyBorder="1" applyAlignment="1">
      <alignment horizontal="right" vertical="center"/>
    </xf>
    <xf numFmtId="166" fontId="33" fillId="5" borderId="1" xfId="11" applyNumberFormat="1" applyFont="1" applyFill="1" applyBorder="1" applyAlignment="1">
      <alignment horizontal="right" vertical="center"/>
    </xf>
    <xf numFmtId="174" fontId="5" fillId="3" borderId="1" xfId="0" applyNumberFormat="1" applyFont="1" applyFill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174" fontId="3" fillId="3" borderId="1" xfId="12" applyNumberFormat="1" applyFont="1" applyFill="1" applyBorder="1" applyAlignment="1">
      <alignment horizontal="right" vertical="center"/>
    </xf>
    <xf numFmtId="177" fontId="5" fillId="0" borderId="1" xfId="9" applyNumberFormat="1" applyFont="1" applyBorder="1" applyAlignment="1">
      <alignment horizontal="right"/>
    </xf>
    <xf numFmtId="177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74" fontId="5" fillId="2" borderId="1" xfId="2" applyNumberFormat="1" applyFont="1" applyFill="1" applyBorder="1" applyAlignment="1">
      <alignment horizontal="right" vertical="center" shrinkToFit="1"/>
    </xf>
    <xf numFmtId="174" fontId="5" fillId="2" borderId="1" xfId="3" applyNumberFormat="1" applyFont="1" applyFill="1" applyBorder="1" applyAlignment="1">
      <alignment horizontal="right" vertical="center" shrinkToFit="1"/>
    </xf>
    <xf numFmtId="174" fontId="5" fillId="2" borderId="1" xfId="4" applyNumberFormat="1" applyFont="1" applyFill="1" applyBorder="1" applyAlignment="1">
      <alignment horizontal="right" vertical="center" shrinkToFit="1"/>
    </xf>
    <xf numFmtId="168" fontId="32" fillId="0" borderId="1" xfId="0" applyNumberFormat="1" applyFont="1" applyBorder="1" applyAlignment="1">
      <alignment horizontal="right" vertical="center"/>
    </xf>
    <xf numFmtId="187" fontId="3" fillId="0" borderId="1" xfId="9" applyNumberFormat="1" applyFont="1" applyBorder="1" applyAlignment="1">
      <alignment horizontal="right" vertical="center"/>
    </xf>
    <xf numFmtId="187" fontId="5" fillId="0" borderId="1" xfId="9" applyNumberFormat="1" applyFont="1" applyBorder="1" applyAlignment="1">
      <alignment horizontal="right" vertical="center"/>
    </xf>
    <xf numFmtId="187" fontId="5" fillId="0" borderId="1" xfId="9" applyNumberFormat="1" applyFont="1" applyBorder="1" applyAlignment="1">
      <alignment horizontal="right"/>
    </xf>
    <xf numFmtId="187" fontId="3" fillId="0" borderId="1" xfId="6" applyNumberFormat="1" applyFont="1" applyBorder="1" applyAlignment="1">
      <alignment horizontal="right" vertical="center"/>
    </xf>
    <xf numFmtId="172" fontId="18" fillId="3" borderId="1" xfId="0" applyNumberFormat="1" applyFont="1" applyFill="1" applyBorder="1" applyAlignment="1" applyProtection="1">
      <alignment vertical="center" wrapText="1"/>
      <protection locked="0"/>
    </xf>
    <xf numFmtId="172" fontId="18" fillId="0" borderId="1" xfId="0" applyNumberFormat="1" applyFont="1" applyFill="1" applyBorder="1" applyAlignment="1" applyProtection="1">
      <alignment vertical="center" wrapText="1"/>
      <protection locked="0"/>
    </xf>
    <xf numFmtId="172" fontId="18" fillId="5" borderId="1" xfId="0" applyNumberFormat="1" applyFont="1" applyFill="1" applyBorder="1" applyAlignment="1" applyProtection="1">
      <alignment vertical="center" wrapText="1"/>
      <protection locked="0"/>
    </xf>
    <xf numFmtId="182" fontId="26" fillId="3" borderId="1" xfId="0" applyNumberFormat="1" applyFont="1" applyFill="1" applyBorder="1" applyAlignment="1">
      <alignment vertical="center" wrapText="1"/>
    </xf>
    <xf numFmtId="175" fontId="29" fillId="5" borderId="1" xfId="0" applyNumberFormat="1" applyFont="1" applyFill="1" applyBorder="1" applyAlignment="1">
      <alignment horizontal="center" vertical="center" wrapText="1"/>
    </xf>
    <xf numFmtId="168" fontId="29" fillId="5" borderId="1" xfId="0" applyNumberFormat="1" applyFont="1" applyFill="1" applyBorder="1" applyAlignment="1">
      <alignment horizontal="center" vertical="center" wrapText="1"/>
    </xf>
    <xf numFmtId="166" fontId="32" fillId="5" borderId="1" xfId="1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13.xml"/><Relationship Id="rId485" Type="http://schemas.openxmlformats.org/officeDocument/2006/relationships/revisionLog" Target="revisionLog15411111.xml"/><Relationship Id="rId629" Type="http://schemas.openxmlformats.org/officeDocument/2006/relationships/revisionLog" Target="revisionLog16.xml"/><Relationship Id="rId573" Type="http://schemas.openxmlformats.org/officeDocument/2006/relationships/revisionLog" Target="revisionLog15.xml"/><Relationship Id="rId531" Type="http://schemas.openxmlformats.org/officeDocument/2006/relationships/revisionLog" Target="revisionLog131.xml"/><Relationship Id="rId510" Type="http://schemas.openxmlformats.org/officeDocument/2006/relationships/revisionLog" Target="revisionLog15611111.xml"/><Relationship Id="rId552" Type="http://schemas.openxmlformats.org/officeDocument/2006/relationships/revisionLog" Target="revisionLog158111.xml"/><Relationship Id="rId608" Type="http://schemas.openxmlformats.org/officeDocument/2006/relationships/revisionLog" Target="revisionLog16221.xml"/><Relationship Id="rId594" Type="http://schemas.openxmlformats.org/officeDocument/2006/relationships/revisionLog" Target="revisionLog16011.xml"/><Relationship Id="rId433" Type="http://schemas.openxmlformats.org/officeDocument/2006/relationships/revisionLog" Target="revisionLog1311.xml"/><Relationship Id="rId682" Type="http://schemas.openxmlformats.org/officeDocument/2006/relationships/revisionLog" Target="revisionLog111.xml"/><Relationship Id="rId475" Type="http://schemas.openxmlformats.org/officeDocument/2006/relationships/revisionLog" Target="revisionLog151.xml"/><Relationship Id="rId640" Type="http://schemas.openxmlformats.org/officeDocument/2006/relationships/revisionLog" Target="revisionLog110.xml"/><Relationship Id="rId661" Type="http://schemas.openxmlformats.org/officeDocument/2006/relationships/revisionLog" Target="revisionLog166.xml"/><Relationship Id="rId496" Type="http://schemas.openxmlformats.org/officeDocument/2006/relationships/revisionLog" Target="revisionLog15511111.xml"/><Relationship Id="rId454" Type="http://schemas.openxmlformats.org/officeDocument/2006/relationships/revisionLog" Target="revisionLog1194.xml"/><Relationship Id="rId584" Type="http://schemas.openxmlformats.org/officeDocument/2006/relationships/revisionLog" Target="revisionLog1111.xml"/><Relationship Id="rId542" Type="http://schemas.openxmlformats.org/officeDocument/2006/relationships/revisionLog" Target="revisionLog1101.xml"/><Relationship Id="rId500" Type="http://schemas.openxmlformats.org/officeDocument/2006/relationships/revisionLog" Target="revisionLog161.xml"/><Relationship Id="rId563" Type="http://schemas.openxmlformats.org/officeDocument/2006/relationships/revisionLog" Target="revisionLog1591111.xml"/><Relationship Id="rId521" Type="http://schemas.openxmlformats.org/officeDocument/2006/relationships/revisionLog" Target="revisionLog15711111.xml"/><Relationship Id="rId619" Type="http://schemas.openxmlformats.org/officeDocument/2006/relationships/revisionLog" Target="revisionLog16411.xml"/><Relationship Id="rId651" Type="http://schemas.openxmlformats.org/officeDocument/2006/relationships/revisionLog" Target="revisionLog112.xml"/><Relationship Id="rId444" Type="http://schemas.openxmlformats.org/officeDocument/2006/relationships/revisionLog" Target="revisionLog1611.xml"/><Relationship Id="rId486" Type="http://schemas.openxmlformats.org/officeDocument/2006/relationships/revisionLog" Target="revisionLog11012.xml"/><Relationship Id="rId672" Type="http://schemas.openxmlformats.org/officeDocument/2006/relationships/revisionLog" Target="revisionLog1541.xml"/><Relationship Id="rId465" Type="http://schemas.openxmlformats.org/officeDocument/2006/relationships/revisionLog" Target="revisionLog154111111.xml"/><Relationship Id="rId630" Type="http://schemas.openxmlformats.org/officeDocument/2006/relationships/revisionLog" Target="revisionLog1651.xml"/><Relationship Id="rId609" Type="http://schemas.openxmlformats.org/officeDocument/2006/relationships/revisionLog" Target="revisionLog114.xml"/><Relationship Id="rId553" Type="http://schemas.openxmlformats.org/officeDocument/2006/relationships/revisionLog" Target="revisionLog1121.xml"/><Relationship Id="rId532" Type="http://schemas.openxmlformats.org/officeDocument/2006/relationships/revisionLog" Target="revisionLog13012.xml"/><Relationship Id="rId511" Type="http://schemas.openxmlformats.org/officeDocument/2006/relationships/revisionLog" Target="revisionLog11111.xml"/><Relationship Id="rId574" Type="http://schemas.openxmlformats.org/officeDocument/2006/relationships/revisionLog" Target="revisionLog160111.xml"/><Relationship Id="rId595" Type="http://schemas.openxmlformats.org/officeDocument/2006/relationships/revisionLog" Target="revisionLog1142.xml"/><Relationship Id="rId662" Type="http://schemas.openxmlformats.org/officeDocument/2006/relationships/revisionLog" Target="revisionLog117.xml"/><Relationship Id="rId455" Type="http://schemas.openxmlformats.org/officeDocument/2006/relationships/revisionLog" Target="revisionLog110121.xml"/><Relationship Id="rId497" Type="http://schemas.openxmlformats.org/officeDocument/2006/relationships/revisionLog" Target="revisionLog111111.xml"/><Relationship Id="rId620" Type="http://schemas.openxmlformats.org/officeDocument/2006/relationships/revisionLog" Target="revisionLog115.xml"/><Relationship Id="rId683" Type="http://schemas.openxmlformats.org/officeDocument/2006/relationships/revisionLog" Target="revisionLog167.xml"/><Relationship Id="rId434" Type="http://schemas.openxmlformats.org/officeDocument/2006/relationships/revisionLog" Target="revisionLog1631.xml"/><Relationship Id="rId476" Type="http://schemas.openxmlformats.org/officeDocument/2006/relationships/revisionLog" Target="revisionLog155111111.xml"/><Relationship Id="rId641" Type="http://schemas.openxmlformats.org/officeDocument/2006/relationships/revisionLog" Target="revisionLog1482.xml"/><Relationship Id="rId522" Type="http://schemas.openxmlformats.org/officeDocument/2006/relationships/revisionLog" Target="revisionLog11211.xml"/><Relationship Id="rId543" Type="http://schemas.openxmlformats.org/officeDocument/2006/relationships/revisionLog" Target="revisionLog1581111.xml"/><Relationship Id="rId501" Type="http://schemas.openxmlformats.org/officeDocument/2006/relationships/revisionLog" Target="revisionLog156111111.xml"/><Relationship Id="rId564" Type="http://schemas.openxmlformats.org/officeDocument/2006/relationships/revisionLog" Target="revisionLog11422.xml"/><Relationship Id="rId585" Type="http://schemas.openxmlformats.org/officeDocument/2006/relationships/revisionLog" Target="revisionLog164111.xml"/><Relationship Id="rId580" Type="http://schemas.openxmlformats.org/officeDocument/2006/relationships/revisionLog" Target="revisionLog1253.xml"/><Relationship Id="rId636" Type="http://schemas.openxmlformats.org/officeDocument/2006/relationships/revisionLog" Target="revisionLog1335.xml"/><Relationship Id="rId615" Type="http://schemas.openxmlformats.org/officeDocument/2006/relationships/revisionLog" Target="revisionLog13311.xml"/><Relationship Id="rId487" Type="http://schemas.openxmlformats.org/officeDocument/2006/relationships/revisionLog" Target="revisionLog1561111111.xml"/><Relationship Id="rId445" Type="http://schemas.openxmlformats.org/officeDocument/2006/relationships/revisionLog" Target="revisionLog1116.xml"/><Relationship Id="rId466" Type="http://schemas.openxmlformats.org/officeDocument/2006/relationships/revisionLog" Target="revisionLog1111111.xml"/><Relationship Id="rId631" Type="http://schemas.openxmlformats.org/officeDocument/2006/relationships/revisionLog" Target="revisionLog1173.xml"/><Relationship Id="rId673" Type="http://schemas.openxmlformats.org/officeDocument/2006/relationships/revisionLog" Target="revisionLog118.xml"/><Relationship Id="rId652" Type="http://schemas.openxmlformats.org/officeDocument/2006/relationships/revisionLog" Target="revisionLog1661.xml"/><Relationship Id="rId610" Type="http://schemas.openxmlformats.org/officeDocument/2006/relationships/revisionLog" Target="revisionLog1333.xml"/><Relationship Id="rId678" Type="http://schemas.openxmlformats.org/officeDocument/2006/relationships/revisionLog" Target="revisionLog173.xml"/><Relationship Id="rId440" Type="http://schemas.openxmlformats.org/officeDocument/2006/relationships/revisionLog" Target="revisionLog14711.xml"/><Relationship Id="rId657" Type="http://schemas.openxmlformats.org/officeDocument/2006/relationships/revisionLog" Target="revisionLog135.xml"/><Relationship Id="rId533" Type="http://schemas.openxmlformats.org/officeDocument/2006/relationships/revisionLog" Target="revisionLog114221.xml"/><Relationship Id="rId512" Type="http://schemas.openxmlformats.org/officeDocument/2006/relationships/revisionLog" Target="revisionLog157111111.xml"/><Relationship Id="rId559" Type="http://schemas.openxmlformats.org/officeDocument/2006/relationships/revisionLog" Target="revisionLog13621.xml"/><Relationship Id="rId482" Type="http://schemas.openxmlformats.org/officeDocument/2006/relationships/revisionLog" Target="revisionLog148121.xml"/><Relationship Id="rId538" Type="http://schemas.openxmlformats.org/officeDocument/2006/relationships/revisionLog" Target="revisionLog15021.xml"/><Relationship Id="rId461" Type="http://schemas.openxmlformats.org/officeDocument/2006/relationships/revisionLog" Target="revisionLog127211.xml"/><Relationship Id="rId517" Type="http://schemas.openxmlformats.org/officeDocument/2006/relationships/revisionLog" Target="revisionLog149.xml"/><Relationship Id="rId575" Type="http://schemas.openxmlformats.org/officeDocument/2006/relationships/revisionLog" Target="revisionLog1151.xml"/><Relationship Id="rId554" Type="http://schemas.openxmlformats.org/officeDocument/2006/relationships/revisionLog" Target="revisionLog15911111.xml"/><Relationship Id="rId596" Type="http://schemas.openxmlformats.org/officeDocument/2006/relationships/revisionLog" Target="revisionLog16511.xml"/><Relationship Id="rId605" Type="http://schemas.openxmlformats.org/officeDocument/2006/relationships/revisionLog" Target="revisionLog155211.xml"/><Relationship Id="rId626" Type="http://schemas.openxmlformats.org/officeDocument/2006/relationships/revisionLog" Target="revisionLog1352.xml"/><Relationship Id="rId570" Type="http://schemas.openxmlformats.org/officeDocument/2006/relationships/revisionLog" Target="revisionLog153.xml"/><Relationship Id="rId591" Type="http://schemas.openxmlformats.org/officeDocument/2006/relationships/revisionLog" Target="revisionLog15421.xml"/><Relationship Id="rId684" Type="http://schemas.openxmlformats.org/officeDocument/2006/relationships/revisionLog" Target="revisionLog119.xml"/><Relationship Id="rId642" Type="http://schemas.openxmlformats.org/officeDocument/2006/relationships/revisionLog" Target="revisionLog1181.xml"/><Relationship Id="rId435" Type="http://schemas.openxmlformats.org/officeDocument/2006/relationships/revisionLog" Target="revisionLog11111111.xml"/><Relationship Id="rId477" Type="http://schemas.openxmlformats.org/officeDocument/2006/relationships/revisionLog" Target="revisionLog1142211.xml"/><Relationship Id="rId600" Type="http://schemas.openxmlformats.org/officeDocument/2006/relationships/revisionLog" Target="revisionLog11731.xml"/><Relationship Id="rId663" Type="http://schemas.openxmlformats.org/officeDocument/2006/relationships/revisionLog" Target="revisionLog1671.xml"/><Relationship Id="rId621" Type="http://schemas.openxmlformats.org/officeDocument/2006/relationships/revisionLog" Target="revisionLog16611.xml"/><Relationship Id="rId498" Type="http://schemas.openxmlformats.org/officeDocument/2006/relationships/revisionLog" Target="revisionLog1571111111.xml"/><Relationship Id="rId456" Type="http://schemas.openxmlformats.org/officeDocument/2006/relationships/revisionLog" Target="revisionLog1123.xml"/><Relationship Id="rId647" Type="http://schemas.openxmlformats.org/officeDocument/2006/relationships/revisionLog" Target="revisionLog1403.xml"/><Relationship Id="rId668" Type="http://schemas.openxmlformats.org/officeDocument/2006/relationships/revisionLog" Target="revisionLog148.xml"/><Relationship Id="rId523" Type="http://schemas.openxmlformats.org/officeDocument/2006/relationships/revisionLog" Target="revisionLog15811111.xml"/><Relationship Id="rId502" Type="http://schemas.openxmlformats.org/officeDocument/2006/relationships/revisionLog" Target="revisionLog112111.xml"/><Relationship Id="rId528" Type="http://schemas.openxmlformats.org/officeDocument/2006/relationships/revisionLog" Target="revisionLog1531.xml"/><Relationship Id="rId507" Type="http://schemas.openxmlformats.org/officeDocument/2006/relationships/revisionLog" Target="revisionLog1501.xml"/><Relationship Id="rId472" Type="http://schemas.openxmlformats.org/officeDocument/2006/relationships/revisionLog" Target="revisionLog12531.xml"/><Relationship Id="rId549" Type="http://schemas.openxmlformats.org/officeDocument/2006/relationships/revisionLog" Target="revisionLog15412.xml"/><Relationship Id="rId493" Type="http://schemas.openxmlformats.org/officeDocument/2006/relationships/revisionLog" Target="revisionLog1491.xml"/><Relationship Id="rId451" Type="http://schemas.openxmlformats.org/officeDocument/2006/relationships/revisionLog" Target="revisionLog14811.xml"/><Relationship Id="rId586" Type="http://schemas.openxmlformats.org/officeDocument/2006/relationships/revisionLog" Target="revisionLog117311.xml"/><Relationship Id="rId544" Type="http://schemas.openxmlformats.org/officeDocument/2006/relationships/revisionLog" Target="revisionLog11511.xml"/><Relationship Id="rId565" Type="http://schemas.openxmlformats.org/officeDocument/2006/relationships/revisionLog" Target="revisionLog1601111.xml"/><Relationship Id="rId581" Type="http://schemas.openxmlformats.org/officeDocument/2006/relationships/revisionLog" Target="revisionLog156.xml"/><Relationship Id="rId560" Type="http://schemas.openxmlformats.org/officeDocument/2006/relationships/revisionLog" Target="revisionLog1551.xml"/><Relationship Id="rId653" Type="http://schemas.openxmlformats.org/officeDocument/2006/relationships/revisionLog" Target="revisionLog1192.xml"/><Relationship Id="rId611" Type="http://schemas.openxmlformats.org/officeDocument/2006/relationships/revisionLog" Target="revisionLog11811.xml"/><Relationship Id="rId637" Type="http://schemas.openxmlformats.org/officeDocument/2006/relationships/revisionLog" Target="revisionLog157.xml"/><Relationship Id="rId467" Type="http://schemas.openxmlformats.org/officeDocument/2006/relationships/revisionLog" Target="revisionLog11423.xml"/><Relationship Id="rId616" Type="http://schemas.openxmlformats.org/officeDocument/2006/relationships/revisionLog" Target="revisionLog1401.xml"/><Relationship Id="rId446" Type="http://schemas.openxmlformats.org/officeDocument/2006/relationships/revisionLog" Target="revisionLog1121111.xml"/><Relationship Id="rId632" Type="http://schemas.openxmlformats.org/officeDocument/2006/relationships/revisionLog" Target="revisionLog16711.xml"/><Relationship Id="rId679" Type="http://schemas.openxmlformats.org/officeDocument/2006/relationships/revisionLog" Target="revisionLog140.xml"/><Relationship Id="rId658" Type="http://schemas.openxmlformats.org/officeDocument/2006/relationships/revisionLog" Target="revisionLog1481.xml"/><Relationship Id="rId674" Type="http://schemas.openxmlformats.org/officeDocument/2006/relationships/revisionLog" Target="revisionLog1552.xml"/><Relationship Id="rId488" Type="http://schemas.openxmlformats.org/officeDocument/2006/relationships/revisionLog" Target="revisionLog1122.xml"/><Relationship Id="rId539" Type="http://schemas.openxmlformats.org/officeDocument/2006/relationships/revisionLog" Target="revisionLog15411.xml"/><Relationship Id="rId518" Type="http://schemas.openxmlformats.org/officeDocument/2006/relationships/revisionLog" Target="revisionLog15311.xml"/><Relationship Id="rId483" Type="http://schemas.openxmlformats.org/officeDocument/2006/relationships/revisionLog" Target="revisionLog15011.xml"/><Relationship Id="rId462" Type="http://schemas.openxmlformats.org/officeDocument/2006/relationships/revisionLog" Target="revisionLog14911.xml"/><Relationship Id="rId441" Type="http://schemas.openxmlformats.org/officeDocument/2006/relationships/revisionLog" Target="revisionLog148111.xml"/><Relationship Id="rId597" Type="http://schemas.openxmlformats.org/officeDocument/2006/relationships/revisionLog" Target="revisionLog118111.xml"/><Relationship Id="rId555" Type="http://schemas.openxmlformats.org/officeDocument/2006/relationships/revisionLog" Target="revisionLog1173111.xml"/><Relationship Id="rId513" Type="http://schemas.openxmlformats.org/officeDocument/2006/relationships/revisionLog" Target="revisionLog115111.xml"/><Relationship Id="rId534" Type="http://schemas.openxmlformats.org/officeDocument/2006/relationships/revisionLog" Target="revisionLog159111111.xml"/><Relationship Id="rId576" Type="http://schemas.openxmlformats.org/officeDocument/2006/relationships/revisionLog" Target="revisionLog1641111.xml"/><Relationship Id="rId550" Type="http://schemas.openxmlformats.org/officeDocument/2006/relationships/revisionLog" Target="revisionLog136211.xml"/><Relationship Id="rId622" Type="http://schemas.openxmlformats.org/officeDocument/2006/relationships/revisionLog" Target="revisionLog11921.xml"/><Relationship Id="rId457" Type="http://schemas.openxmlformats.org/officeDocument/2006/relationships/revisionLog" Target="revisionLog11422111.xml"/><Relationship Id="rId601" Type="http://schemas.openxmlformats.org/officeDocument/2006/relationships/revisionLog" Target="revisionLog166111.xml"/><Relationship Id="rId571" Type="http://schemas.openxmlformats.org/officeDocument/2006/relationships/revisionLog" Target="revisionLog1561.xml"/><Relationship Id="rId643" Type="http://schemas.openxmlformats.org/officeDocument/2006/relationships/revisionLog" Target="revisionLog168.xml"/><Relationship Id="rId436" Type="http://schemas.openxmlformats.org/officeDocument/2006/relationships/revisionLog" Target="revisionLog112112.xml"/><Relationship Id="rId669" Type="http://schemas.openxmlformats.org/officeDocument/2006/relationships/revisionLog" Target="revisionLog150.xml"/><Relationship Id="rId648" Type="http://schemas.openxmlformats.org/officeDocument/2006/relationships/revisionLog" Target="revisionLog14812.xml"/><Relationship Id="rId627" Type="http://schemas.openxmlformats.org/officeDocument/2006/relationships/revisionLog" Target="revisionLog159.xml"/><Relationship Id="rId606" Type="http://schemas.openxmlformats.org/officeDocument/2006/relationships/revisionLog" Target="revisionLog158.xml"/><Relationship Id="rId592" Type="http://schemas.openxmlformats.org/officeDocument/2006/relationships/revisionLog" Target="revisionLog1571.xml"/><Relationship Id="rId478" Type="http://schemas.openxmlformats.org/officeDocument/2006/relationships/revisionLog" Target="revisionLog11221.xml"/><Relationship Id="rId499" Type="http://schemas.openxmlformats.org/officeDocument/2006/relationships/revisionLog" Target="revisionLog1151111.xml"/><Relationship Id="rId664" Type="http://schemas.openxmlformats.org/officeDocument/2006/relationships/revisionLog" Target="revisionLog121.xml"/><Relationship Id="rId685" Type="http://schemas.openxmlformats.org/officeDocument/2006/relationships/revisionLog" Target="revisionLog11.xml"/><Relationship Id="rId680" Type="http://schemas.openxmlformats.org/officeDocument/2006/relationships/revisionLog" Target="revisionLog154.xml"/><Relationship Id="rId529" Type="http://schemas.openxmlformats.org/officeDocument/2006/relationships/revisionLog" Target="revisionLog15511.xml"/><Relationship Id="rId508" Type="http://schemas.openxmlformats.org/officeDocument/2006/relationships/revisionLog" Target="revisionLog154111.xml"/><Relationship Id="rId494" Type="http://schemas.openxmlformats.org/officeDocument/2006/relationships/revisionLog" Target="revisionLog153111.xml"/><Relationship Id="rId473" Type="http://schemas.openxmlformats.org/officeDocument/2006/relationships/revisionLog" Target="revisionLog150111.xml"/><Relationship Id="rId452" Type="http://schemas.openxmlformats.org/officeDocument/2006/relationships/revisionLog" Target="revisionLog149111.xml"/><Relationship Id="rId566" Type="http://schemas.openxmlformats.org/officeDocument/2006/relationships/revisionLog" Target="revisionLog119211.xml"/><Relationship Id="rId524" Type="http://schemas.openxmlformats.org/officeDocument/2006/relationships/revisionLog" Target="revisionLog1181111.xml"/><Relationship Id="rId503" Type="http://schemas.openxmlformats.org/officeDocument/2006/relationships/revisionLog" Target="revisionLog1176.xml"/><Relationship Id="rId545" Type="http://schemas.openxmlformats.org/officeDocument/2006/relationships/revisionLog" Target="revisionLog1195.xml"/><Relationship Id="rId587" Type="http://schemas.openxmlformats.org/officeDocument/2006/relationships/revisionLog" Target="revisionLog1226.xml"/><Relationship Id="rId540" Type="http://schemas.openxmlformats.org/officeDocument/2006/relationships/revisionLog" Target="revisionLog15611.xml"/><Relationship Id="rId633" Type="http://schemas.openxmlformats.org/officeDocument/2006/relationships/revisionLog" Target="revisionLog1212.xml"/><Relationship Id="rId638" Type="http://schemas.openxmlformats.org/officeDocument/2006/relationships/revisionLog" Target="revisionLog160.xml"/><Relationship Id="rId561" Type="http://schemas.openxmlformats.org/officeDocument/2006/relationships/revisionLog" Target="revisionLog15711.xml"/><Relationship Id="rId582" Type="http://schemas.openxmlformats.org/officeDocument/2006/relationships/revisionLog" Target="revisionLog1581.xml"/><Relationship Id="rId612" Type="http://schemas.openxmlformats.org/officeDocument/2006/relationships/revisionLog" Target="revisionLog14021.xml"/><Relationship Id="rId447" Type="http://schemas.openxmlformats.org/officeDocument/2006/relationships/revisionLog" Target="revisionLog115112.xml"/><Relationship Id="rId617" Type="http://schemas.openxmlformats.org/officeDocument/2006/relationships/revisionLog" Target="revisionLog1591.xml"/><Relationship Id="rId659" Type="http://schemas.openxmlformats.org/officeDocument/2006/relationships/revisionLog" Target="revisionLog1502.xml"/><Relationship Id="rId654" Type="http://schemas.openxmlformats.org/officeDocument/2006/relationships/revisionLog" Target="revisionLog169.xml"/><Relationship Id="rId468" Type="http://schemas.openxmlformats.org/officeDocument/2006/relationships/revisionLog" Target="revisionLog11731111.xml"/><Relationship Id="rId675" Type="http://schemas.openxmlformats.org/officeDocument/2006/relationships/revisionLog" Target="revisionLog122.xml"/><Relationship Id="rId489" Type="http://schemas.openxmlformats.org/officeDocument/2006/relationships/revisionLog" Target="revisionLog11812.xml"/><Relationship Id="rId670" Type="http://schemas.openxmlformats.org/officeDocument/2006/relationships/revisionLog" Target="revisionLog1402.xml"/><Relationship Id="rId519" Type="http://schemas.openxmlformats.org/officeDocument/2006/relationships/revisionLog" Target="revisionLog155111.xml"/><Relationship Id="rId484" Type="http://schemas.openxmlformats.org/officeDocument/2006/relationships/revisionLog" Target="revisionLog1531111.xml"/><Relationship Id="rId463" Type="http://schemas.openxmlformats.org/officeDocument/2006/relationships/revisionLog" Target="revisionLog1501111.xml"/><Relationship Id="rId442" Type="http://schemas.openxmlformats.org/officeDocument/2006/relationships/revisionLog" Target="revisionLog163.xml"/><Relationship Id="rId577" Type="http://schemas.openxmlformats.org/officeDocument/2006/relationships/revisionLog" Target="revisionLog12121.xml"/><Relationship Id="rId535" Type="http://schemas.openxmlformats.org/officeDocument/2006/relationships/revisionLog" Target="revisionLog1174.xml"/><Relationship Id="rId514" Type="http://schemas.openxmlformats.org/officeDocument/2006/relationships/revisionLog" Target="revisionLog11951.xml"/><Relationship Id="rId556" Type="http://schemas.openxmlformats.org/officeDocument/2006/relationships/revisionLog" Target="revisionLog16011111.xml"/><Relationship Id="rId530" Type="http://schemas.openxmlformats.org/officeDocument/2006/relationships/revisionLog" Target="revisionLog156111.xml"/><Relationship Id="rId602" Type="http://schemas.openxmlformats.org/officeDocument/2006/relationships/revisionLog" Target="revisionLog1221.xml"/><Relationship Id="rId551" Type="http://schemas.openxmlformats.org/officeDocument/2006/relationships/revisionLog" Target="revisionLog157111.xml"/><Relationship Id="rId572" Type="http://schemas.openxmlformats.org/officeDocument/2006/relationships/revisionLog" Target="revisionLog15811.xml"/><Relationship Id="rId598" Type="http://schemas.openxmlformats.org/officeDocument/2006/relationships/revisionLog" Target="revisionLog1661111.xml"/><Relationship Id="rId593" Type="http://schemas.openxmlformats.org/officeDocument/2006/relationships/revisionLog" Target="revisionLog15911.xml"/><Relationship Id="rId649" Type="http://schemas.openxmlformats.org/officeDocument/2006/relationships/revisionLog" Target="revisionLog162.xml"/><Relationship Id="rId628" Type="http://schemas.openxmlformats.org/officeDocument/2006/relationships/revisionLog" Target="revisionLog1332.xml"/><Relationship Id="rId607" Type="http://schemas.openxmlformats.org/officeDocument/2006/relationships/revisionLog" Target="revisionLog1601.xml"/><Relationship Id="rId623" Type="http://schemas.openxmlformats.org/officeDocument/2006/relationships/revisionLog" Target="revisionLog13522.xml"/><Relationship Id="rId437" Type="http://schemas.openxmlformats.org/officeDocument/2006/relationships/revisionLog" Target="revisionLog11511111.xml"/><Relationship Id="rId479" Type="http://schemas.openxmlformats.org/officeDocument/2006/relationships/revisionLog" Target="revisionLog11811111.xml"/><Relationship Id="rId644" Type="http://schemas.openxmlformats.org/officeDocument/2006/relationships/revisionLog" Target="revisionLog125.xml"/><Relationship Id="rId665" Type="http://schemas.openxmlformats.org/officeDocument/2006/relationships/revisionLog" Target="revisionLog1542.xml"/><Relationship Id="rId458" Type="http://schemas.openxmlformats.org/officeDocument/2006/relationships/revisionLog" Target="revisionLog11741.xml"/><Relationship Id="rId660" Type="http://schemas.openxmlformats.org/officeDocument/2006/relationships/revisionLog" Target="revisionLog164.xml"/><Relationship Id="rId509" Type="http://schemas.openxmlformats.org/officeDocument/2006/relationships/revisionLog" Target="revisionLog1551111.xml"/><Relationship Id="rId474" Type="http://schemas.openxmlformats.org/officeDocument/2006/relationships/revisionLog" Target="revisionLog15311111.xml"/><Relationship Id="rId453" Type="http://schemas.openxmlformats.org/officeDocument/2006/relationships/revisionLog" Target="revisionLog15011111.xml"/><Relationship Id="rId686" Type="http://schemas.openxmlformats.org/officeDocument/2006/relationships/revisionLog" Target="revisionLog1.xml"/><Relationship Id="rId546" Type="http://schemas.openxmlformats.org/officeDocument/2006/relationships/revisionLog" Target="revisionLog119212.xml"/><Relationship Id="rId525" Type="http://schemas.openxmlformats.org/officeDocument/2006/relationships/revisionLog" Target="revisionLog12261.xml"/><Relationship Id="rId495" Type="http://schemas.openxmlformats.org/officeDocument/2006/relationships/revisionLog" Target="revisionLog1541111.xml"/><Relationship Id="rId490" Type="http://schemas.openxmlformats.org/officeDocument/2006/relationships/revisionLog" Target="revisionLog1193.xml"/><Relationship Id="rId504" Type="http://schemas.openxmlformats.org/officeDocument/2006/relationships/revisionLog" Target="revisionLog121212.xml"/><Relationship Id="rId567" Type="http://schemas.openxmlformats.org/officeDocument/2006/relationships/revisionLog" Target="revisionLog16411111.xml"/><Relationship Id="rId681" Type="http://schemas.openxmlformats.org/officeDocument/2006/relationships/revisionLog" Target="revisionLog155.xml"/><Relationship Id="rId588" Type="http://schemas.openxmlformats.org/officeDocument/2006/relationships/revisionLog" Target="revisionLog12212.xml"/><Relationship Id="rId562" Type="http://schemas.openxmlformats.org/officeDocument/2006/relationships/revisionLog" Target="revisionLog1223.xml"/><Relationship Id="rId520" Type="http://schemas.openxmlformats.org/officeDocument/2006/relationships/revisionLog" Target="revisionLog1561111.xml"/><Relationship Id="rId541" Type="http://schemas.openxmlformats.org/officeDocument/2006/relationships/revisionLog" Target="revisionLog1571111.xml"/><Relationship Id="rId639" Type="http://schemas.openxmlformats.org/officeDocument/2006/relationships/revisionLog" Target="revisionLog1641.xml"/><Relationship Id="rId618" Type="http://schemas.openxmlformats.org/officeDocument/2006/relationships/revisionLog" Target="revisionLog1622.xml"/><Relationship Id="rId583" Type="http://schemas.openxmlformats.org/officeDocument/2006/relationships/revisionLog" Target="revisionLog159111.xml"/><Relationship Id="rId655" Type="http://schemas.openxmlformats.org/officeDocument/2006/relationships/revisionLog" Target="revisionLog127.xml"/><Relationship Id="rId676" Type="http://schemas.openxmlformats.org/officeDocument/2006/relationships/revisionLog" Target="revisionLog170.xml"/><Relationship Id="rId443" Type="http://schemas.openxmlformats.org/officeDocument/2006/relationships/revisionLog" Target="revisionLog150111111.xml"/><Relationship Id="rId448" Type="http://schemas.openxmlformats.org/officeDocument/2006/relationships/revisionLog" Target="revisionLog117411.xml"/><Relationship Id="rId613" Type="http://schemas.openxmlformats.org/officeDocument/2006/relationships/revisionLog" Target="revisionLog1251.xml"/><Relationship Id="rId464" Type="http://schemas.openxmlformats.org/officeDocument/2006/relationships/revisionLog" Target="revisionLog153111111.xml"/><Relationship Id="rId469" Type="http://schemas.openxmlformats.org/officeDocument/2006/relationships/revisionLog" Target="revisionLog11931.xml"/><Relationship Id="rId634" Type="http://schemas.openxmlformats.org/officeDocument/2006/relationships/revisionLog" Target="revisionLog1681.xml"/><Relationship Id="rId650" Type="http://schemas.openxmlformats.org/officeDocument/2006/relationships/revisionLog" Target="revisionLog165.xml"/><Relationship Id="rId515" Type="http://schemas.openxmlformats.org/officeDocument/2006/relationships/revisionLog" Target="revisionLog122121.xml"/><Relationship Id="rId480" Type="http://schemas.openxmlformats.org/officeDocument/2006/relationships/revisionLog" Target="revisionLog1213.xml"/><Relationship Id="rId536" Type="http://schemas.openxmlformats.org/officeDocument/2006/relationships/revisionLog" Target="revisionLog1254.xml"/><Relationship Id="rId599" Type="http://schemas.openxmlformats.org/officeDocument/2006/relationships/revisionLog" Target="revisionLog12511.xml"/><Relationship Id="rId557" Type="http://schemas.openxmlformats.org/officeDocument/2006/relationships/revisionLog" Target="revisionLog1271.xml"/><Relationship Id="rId578" Type="http://schemas.openxmlformats.org/officeDocument/2006/relationships/revisionLog" Target="revisionLog1227.xml"/><Relationship Id="rId645" Type="http://schemas.openxmlformats.org/officeDocument/2006/relationships/revisionLog" Target="revisionLog1691.xml"/><Relationship Id="rId438" Type="http://schemas.openxmlformats.org/officeDocument/2006/relationships/revisionLog" Target="revisionLog1174111.xml"/><Relationship Id="rId459" Type="http://schemas.openxmlformats.org/officeDocument/2006/relationships/revisionLog" Target="revisionLog119311.xml"/><Relationship Id="rId624" Type="http://schemas.openxmlformats.org/officeDocument/2006/relationships/revisionLog" Target="revisionLog129.xml"/><Relationship Id="rId666" Type="http://schemas.openxmlformats.org/officeDocument/2006/relationships/revisionLog" Target="revisionLog130.xml"/><Relationship Id="rId603" Type="http://schemas.openxmlformats.org/officeDocument/2006/relationships/revisionLog" Target="revisionLog167111.xml"/><Relationship Id="rId526" Type="http://schemas.openxmlformats.org/officeDocument/2006/relationships/revisionLog" Target="revisionLog1175.xml"/><Relationship Id="rId505" Type="http://schemas.openxmlformats.org/officeDocument/2006/relationships/revisionLog" Target="revisionLog1272.xml"/><Relationship Id="rId491" Type="http://schemas.openxmlformats.org/officeDocument/2006/relationships/revisionLog" Target="revisionLog12515.xml"/><Relationship Id="rId470" Type="http://schemas.openxmlformats.org/officeDocument/2006/relationships/revisionLog" Target="revisionLog1221211.xml"/><Relationship Id="rId568" Type="http://schemas.openxmlformats.org/officeDocument/2006/relationships/revisionLog" Target="revisionLog1222.xml"/><Relationship Id="rId547" Type="http://schemas.openxmlformats.org/officeDocument/2006/relationships/revisionLog" Target="revisionLog1295.xml"/><Relationship Id="rId589" Type="http://schemas.openxmlformats.org/officeDocument/2006/relationships/revisionLog" Target="revisionLog12516.xml"/><Relationship Id="rId614" Type="http://schemas.openxmlformats.org/officeDocument/2006/relationships/revisionLog" Target="revisionLog16811.xml"/><Relationship Id="rId449" Type="http://schemas.openxmlformats.org/officeDocument/2006/relationships/revisionLog" Target="revisionLog13331.xml"/><Relationship Id="rId656" Type="http://schemas.openxmlformats.org/officeDocument/2006/relationships/revisionLog" Target="revisionLog1701.xml"/><Relationship Id="rId635" Type="http://schemas.openxmlformats.org/officeDocument/2006/relationships/revisionLog" Target="revisionLog1301.xml"/><Relationship Id="rId677" Type="http://schemas.openxmlformats.org/officeDocument/2006/relationships/revisionLog" Target="revisionLog133.xml"/><Relationship Id="rId460" Type="http://schemas.openxmlformats.org/officeDocument/2006/relationships/revisionLog" Target="revisionLog1113.xml"/><Relationship Id="rId516" Type="http://schemas.openxmlformats.org/officeDocument/2006/relationships/revisionLog" Target="revisionLog12933.xml"/><Relationship Id="rId481" Type="http://schemas.openxmlformats.org/officeDocument/2006/relationships/revisionLog" Target="revisionLog125112.xml"/><Relationship Id="rId579" Type="http://schemas.openxmlformats.org/officeDocument/2006/relationships/revisionLog" Target="revisionLog136.xml"/><Relationship Id="rId537" Type="http://schemas.openxmlformats.org/officeDocument/2006/relationships/revisionLog" Target="revisionLog13011.xml"/><Relationship Id="rId558" Type="http://schemas.openxmlformats.org/officeDocument/2006/relationships/revisionLog" Target="revisionLog1354.xml"/><Relationship Id="rId646" Type="http://schemas.openxmlformats.org/officeDocument/2006/relationships/revisionLog" Target="revisionLog1331.xml"/><Relationship Id="rId590" Type="http://schemas.openxmlformats.org/officeDocument/2006/relationships/revisionLog" Target="revisionLog146.xml"/><Relationship Id="rId625" Type="http://schemas.openxmlformats.org/officeDocument/2006/relationships/revisionLog" Target="revisionLog1334.xml"/><Relationship Id="rId604" Type="http://schemas.openxmlformats.org/officeDocument/2006/relationships/revisionLog" Target="revisionLog1293.xml"/><Relationship Id="rId439" Type="http://schemas.openxmlformats.org/officeDocument/2006/relationships/revisionLog" Target="revisionLog145.xml"/><Relationship Id="rId667" Type="http://schemas.openxmlformats.org/officeDocument/2006/relationships/revisionLog" Target="revisionLog15521.xml"/><Relationship Id="rId471" Type="http://schemas.openxmlformats.org/officeDocument/2006/relationships/revisionLog" Target="revisionLog12721.xml"/><Relationship Id="rId506" Type="http://schemas.openxmlformats.org/officeDocument/2006/relationships/revisionLog" Target="revisionLog147.xml"/><Relationship Id="rId450" Type="http://schemas.openxmlformats.org/officeDocument/2006/relationships/revisionLog" Target="revisionLog1461.xml"/><Relationship Id="rId548" Type="http://schemas.openxmlformats.org/officeDocument/2006/relationships/revisionLog" Target="revisionLog1351.xml"/><Relationship Id="rId527" Type="http://schemas.openxmlformats.org/officeDocument/2006/relationships/revisionLog" Target="revisionLog14821.xml"/><Relationship Id="rId569" Type="http://schemas.openxmlformats.org/officeDocument/2006/relationships/revisionLog" Target="revisionLog1362.xml"/><Relationship Id="rId492" Type="http://schemas.openxmlformats.org/officeDocument/2006/relationships/revisionLog" Target="revisionLog1471.xml"/></Relationships>
</file>

<file path=xl/revisions/revisionHeaders.xml><?xml version="1.0" encoding="utf-8"?>
<headers xmlns="http://schemas.openxmlformats.org/spreadsheetml/2006/main" xmlns:r="http://schemas.openxmlformats.org/officeDocument/2006/relationships" guid="{06F63CBF-CB4E-4D37-8ACE-C38E29DD8C2F}" diskRevisions="1" revisionId="22955" version="7">
  <header guid="{AA5AAE09-ECCF-42D8-A32B-E96430644F70}" dateTime="2018-11-07T10:38:01" maxSheetId="22" userName="Бухгалтер 1" r:id="rId433" minRId="14546" maxRId="146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3C534B5-FCBD-49DE-B0A0-37D91032B036}" dateTime="2018-11-07T10:38:03" maxSheetId="22" userName="Бухгалтер 1" r:id="rId4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564AD28-BF59-43DF-AB3D-66BAC8FD1855}" dateTime="2018-11-07T10:38:07" maxSheetId="22" userName="Бухгалтер 1" r:id="rId43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06104B3-6824-4917-887A-724060379E19}" dateTime="2018-11-07T10:49:18" maxSheetId="22" userName="Бухгалтер 1" r:id="rId436" minRId="14686" maxRId="1469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A4B1549-735A-43A3-B7B1-D3D9EB387FFD}" dateTime="2018-11-07T10:50:22" maxSheetId="22" userName="Бухгалтер 1" r:id="rId437" minRId="147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C4E7DAB-DE1C-4509-ACB5-87C08E3F19BE}" dateTime="2018-11-07T10:50:25" maxSheetId="22" userName="Бухгалтер 1" r:id="rId4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6A721F7-2C24-49F3-83EE-092A097B0DBC}" dateTime="2018-11-07T10:53:39" maxSheetId="22" userName="Бухгалтер 1" r:id="rId439" minRId="14779" maxRId="147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A2B4AA4-FDF0-4D10-8195-BAE27DE20695}" dateTime="2018-11-07T10:54:09" maxSheetId="22" userName="Бухгалтер 1" r:id="rId4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5801493-C5D2-4C5C-A430-350C2F41FFA4}" dateTime="2018-11-07T10:54:44" maxSheetId="22" userName="Бухгалтер 1" r:id="rId441" minRId="1484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FAB7676-81E6-42D0-92BE-31975FC0F1BA}" dateTime="2018-11-07T11:02:34" maxSheetId="22" userName="Бухгалтер 1" r:id="rId442" minRId="14871" maxRId="148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5727A43-6AB0-457E-994D-DA849C4E0527}" dateTime="2018-11-07T11:04:07" maxSheetId="22" userName="Бухгалтер 1" r:id="rId443" minRId="14904" maxRId="149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1C5CBA5-FFD0-472C-B70C-B5ADF121FFD6}" dateTime="2018-11-07T11:21:56" maxSheetId="22" userName="Бухгалтер 1" r:id="rId444" minRId="14936" maxRId="149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CD1436C-178D-4951-9F7C-ED4733977789}" dateTime="2018-11-07T11:22:02" maxSheetId="22" userName="Бухгалтер 1" r:id="rId4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CEE34C-9FAD-4330-B858-056102B23D7A}" dateTime="2018-11-07T11:22:03" maxSheetId="22" userName="Бухгалтер 1" r:id="rId44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27AB460-262E-43F3-ABBD-A34E6C33AFFA}" dateTime="2018-11-07T11:22:05" maxSheetId="22" userName="Бухгалтер 1" r:id="rId4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84E69FF-8C4C-4DC0-B9EC-1D6DEC4AB767}" dateTime="2018-11-07T11:22:11" maxSheetId="22" userName="Бухгалтер 1" r:id="rId4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68F8940-A6ED-4079-A220-3E5214795A55}" dateTime="2018-11-07T11:25:35" maxSheetId="22" userName="Бухгалтер 1" r:id="rId4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714D8EC-7F8F-4FD1-B609-34D53C1016CE}" dateTime="2018-11-07T11:27:30" maxSheetId="22" userName="Бухгалтер 1" r:id="rId450" minRId="15112" maxRId="151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3B73D80-6BFE-451E-877B-13CE358A38CA}" dateTime="2018-11-07T11:27:56" maxSheetId="22" userName="Бухгалтер 1" r:id="rId451" minRId="151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1BC34F-1A7A-4CAF-84AF-80E8D1104328}" dateTime="2018-11-07T11:28:17" maxSheetId="22" userName="Бухгалтер 1" r:id="rId452" minRId="151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379347C-79BD-4D90-AFF5-DC5E83121110}" dateTime="2018-11-07T11:28:26" maxSheetId="22" userName="Бухгалтер 1" r:id="rId45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E69BC93-A141-41E2-8C07-C9A7EF1381AD}" dateTime="2018-11-07T11:28:34" maxSheetId="22" userName="Бухгалтер 1" r:id="rId4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53C44F7-0D7F-4A06-A9D7-8EFF9BF0613B}" dateTime="2018-11-07T11:32:24" maxSheetId="22" userName="Бухгалтер 1" r:id="rId455" minRId="15265" maxRId="152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E075DB0-BBB9-406E-8208-B946BA3F0A26}" dateTime="2018-11-07T11:32:26" maxSheetId="22" userName="Бухгалтер 1" r:id="rId4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D43ED0F-3E04-4B46-A0CE-34FB6CF89BD3}" dateTime="2018-11-07T11:32:28" maxSheetId="22" userName="Бухгалтер 1" r:id="rId4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7418977-E88C-45BE-B0D6-AFFCC24874DD}" dateTime="2018-11-07T11:36:32" maxSheetId="22" userName="Бухгалтер 1" r:id="rId458" minRId="15360" maxRId="153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00ABF28-6838-491D-9B94-85D241E31FDC}" dateTime="2018-11-07T11:36:34" maxSheetId="22" userName="Бухгалтер 1" r:id="rId4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CA3168-9792-45CB-99AA-EBC6A6869F83}" dateTime="2018-11-07T11:36:36" maxSheetId="22" userName="Бухгалтер 1" r:id="rId4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36BD516-F18B-42A0-BA61-CE970A79905B}" dateTime="2018-11-07T11:36:53" maxSheetId="22" userName="Бухгалтер 1" r:id="rId4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80399D3-0E20-41D9-8382-1480E3DCCACA}" dateTime="2018-11-07T11:36:54" maxSheetId="22" userName="Бухгалтер 1" r:id="rId4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40E9DEC-31E2-44B4-800D-727DAB8007CC}" dateTime="2018-11-07T11:39:05" maxSheetId="22" userName="Бухгалтер 1" r:id="rId463" minRId="1550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5485897-9233-4F6E-9AF3-D482EFFC6FA4}" dateTime="2018-11-07T11:39:08" maxSheetId="22" userName="Бухгалтер 1" r:id="rId4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58C573-C777-4014-A19D-03BB3B76DD67}" dateTime="2018-11-07T11:39:12" maxSheetId="22" userName="Бухгалтер 1" r:id="rId4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B7701FD-4737-4083-9F80-1479B909600F}" dateTime="2018-11-07T11:39:19" maxSheetId="22" userName="Бухгалтер 1" r:id="rId4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871E104-B835-46B9-946E-E12B60618385}" dateTime="2018-11-07T11:39:37" maxSheetId="22" userName="Бухгалтер 1" r:id="rId4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B56968F-D26E-4289-916E-3D4A76CB2C83}" dateTime="2018-11-07T11:39:39" maxSheetId="22" userName="Бухгалтер 1" r:id="rId4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765AF85-F4FD-430E-978F-A41F62A167AC}" dateTime="2018-11-07T11:44:18" maxSheetId="22" userName="Бухгалтер 1" r:id="rId469" minRId="15673" maxRId="156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326B1E5-85C1-4EE4-89AF-5E78001A962E}" dateTime="2018-11-07T11:45:10" maxSheetId="22" userName="Бухгалтер 1" r:id="rId470" minRId="157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DC9AB17-37C7-4E20-9245-125536822983}" dateTime="2018-11-07T11:45:22" maxSheetId="22" userName="Бухгалтер 1" r:id="rId471" minRId="157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3E9682F-2CB0-4A3A-93C2-495A239287A8}" dateTime="2018-11-07T11:46:06" maxSheetId="22" userName="Бухгалтер 1" r:id="rId472" minRId="15765" maxRId="157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008D62C-7583-46C6-B256-79B6CC7E33F9}" dateTime="2018-11-07T11:46:08" maxSheetId="22" userName="Бухгалтер 1" r:id="rId47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9230219-749B-47A8-8AFE-DE370F92CA46}" dateTime="2018-11-07T11:46:22" maxSheetId="22" userName="Бухгалтер 1" r:id="rId4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14A351-EC9E-4AC1-A71A-9E638FF18607}" dateTime="2018-11-07T11:55:50" maxSheetId="22" userName="Бухгалтер 1" r:id="rId475" minRId="15855" maxRId="158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4C69CAC-E35F-476E-990D-7307AA87CEE4}" dateTime="2018-11-07T11:57:40" maxSheetId="22" userName="Бухгалтер 1" r:id="rId476" minRId="15885" maxRId="158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B7BD7DE-B6C1-4385-9F50-7848EF660389}" dateTime="2018-11-07T11:58:05" maxSheetId="22" userName="Бухгалтер 1" r:id="rId477" minRId="1591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FB6A4FB-6D42-429C-A8D4-F227C6B9EA94}" dateTime="2018-11-07T11:58:10" maxSheetId="22" userName="Бухгалтер 1" r:id="rId478" minRId="159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A15491E-7858-4F09-ADCA-61A2A3C96777}" dateTime="2018-11-07T11:58:21" maxSheetId="22" userName="Бухгалтер 1" r:id="rId4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CA83B6E-EE55-40BB-84AD-113B2DBA7F5D}" dateTime="2018-11-07T11:58:23" maxSheetId="22" userName="Бухгалтер 1" r:id="rId4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F833336-3BEC-4A9C-AC6B-07307F12301A}" dateTime="2018-11-07T11:58:28" maxSheetId="22" userName="Бухгалтер 1" r:id="rId4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6CFD82D-5E4B-4A97-BEEF-2117A3CD2353}" dateTime="2018-11-07T12:01:19" maxSheetId="22" userName="Бухгалтер 1" r:id="rId48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C3D7113-7339-43E8-87A7-1D425D18EBE4}" dateTime="2018-11-07T12:03:28" maxSheetId="22" userName="Бухгалтер 1" r:id="rId483" minRId="16085" maxRId="1609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884A095-9C3C-4DC1-85E6-1184E746B918}" dateTime="2018-11-07T12:03:32" maxSheetId="22" userName="Бухгалтер 1" r:id="rId4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9D91206-5C59-435F-8EBF-1B2579E9FBCF}" dateTime="2018-11-07T13:47:57" maxSheetId="22" userName="Бухгалтер 1" r:id="rId485" minRId="16150" maxRId="161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150A476-9E71-43C2-9A35-D573376083C7}" dateTime="2018-11-07T13:54:29" maxSheetId="22" userName="Бухгалтер 1" r:id="rId486" minRId="16186" maxRId="1619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216D5CF-2F00-4C28-BA7C-FF27A61F8EE7}" dateTime="2018-11-07T13:54:32" maxSheetId="22" userName="Бухгалтер 1" r:id="rId48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295B57-2E7E-4CE2-9A2A-C41727CB5AAD}" dateTime="2018-11-07T13:56:49" maxSheetId="22" userName="Бухгалтер 1" r:id="rId488" minRId="16251" maxRId="162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453FAC7-8050-4F01-9F49-AA54B288AF8A}" dateTime="2018-11-07T13:58:29" maxSheetId="22" userName="Бухгалтер 1" r:id="rId489" minRId="162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F7234B-0D63-4B32-A5E4-CCC5A77E6D07}" dateTime="2018-11-07T13:58:31" maxSheetId="22" userName="Бухгалтер 1" r:id="rId4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A07E5A7-BB39-45D3-B105-8936B13C5887}" dateTime="2018-11-07T13:58:34" maxSheetId="22" userName="Бухгалтер 1" r:id="rId4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010B6F3-2AD9-427B-AB10-A16009E3EC44}" dateTime="2018-11-07T14:01:49" maxSheetId="22" userName="Бухгалтер 1" r:id="rId492" minRId="16369" maxRId="163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4D37AAA-661F-4D1E-AEEA-D200ECEE0A24}" dateTime="2018-11-07T14:02:17" maxSheetId="22" userName="Бухгалтер 1" r:id="rId493" minRId="1640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6D6A7C0-B346-4EA1-B9F7-D976D178B787}" dateTime="2018-11-07T14:19:26" maxSheetId="22" userName="Бухгалтер 1" r:id="rId494" minRId="16437" maxRId="164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21B9AEA-AFA0-401E-970D-D04F941B9899}" dateTime="2018-11-07T14:19:57" maxSheetId="22" userName="Бухгалтер 1" r:id="rId4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7A43981-ADA0-49A5-949D-CC9534BB69C8}" dateTime="2018-11-07T14:22:07" maxSheetId="22" userName="Бухгалтер 1" r:id="rId4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C4EE5E7-8A00-4073-879E-B74ECBC30672}" dateTime="2018-11-07T14:55:12" maxSheetId="22" userName="Бухгалтер 1" r:id="rId497" minRId="16528" maxRId="165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F368F8F-3AFF-454D-B278-ABDDF916FDA6}" dateTime="2018-11-07T14:55:42" maxSheetId="22" userName="Бухгалтер 1" r:id="rId498" minRId="165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7AFD6E3-601E-47B0-BBB3-25483C566EE0}" dateTime="2018-11-07T14:55:44" maxSheetId="22" userName="Бухгалтер 1" r:id="rId4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192A7E5-AF2A-4BD9-B39B-53DF13A340D0}" dateTime="2018-11-07T15:01:27" maxSheetId="22" userName="Бухгалтер 1" r:id="rId500" minRId="16624" maxRId="166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C01282E-923F-49C9-9D62-DDC77CC340E0}" dateTime="2018-11-07T15:02:00" maxSheetId="22" userName="Бухгалтер 1" r:id="rId5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E98028C-7C4A-4E8E-B701-9783D9A25D8D}" dateTime="2018-11-07T15:10:15" maxSheetId="22" userName="Бухгалтер 1" r:id="rId502" minRId="16687" maxRId="1668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1D3E5D1-F495-4C9A-B643-B63D56A33219}" dateTime="2018-11-07T15:10:18" maxSheetId="22" userName="Бухгалтер 1" r:id="rId5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53DB922-DE81-4118-9FBD-6D520EDAC2D4}" dateTime="2018-11-07T15:10:21" maxSheetId="22" userName="Бухгалтер 1" r:id="rId50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EB7863D-C66E-4AD7-917D-6D4B22984B6D}" dateTime="2018-11-07T15:17:57" maxSheetId="22" userName="Бухгалтер 1" r:id="rId505" minRId="16773" maxRId="1678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4B46DC2-68F6-42CB-B83E-9F340B47B247}" dateTime="2018-11-07T15:19:38" maxSheetId="22" userName="Бухгалтер 1" r:id="rId506" minRId="16811" maxRId="168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26E4FD-ABD9-4EC5-B57B-D321996F851E}" dateTime="2018-11-07T15:32:41" maxSheetId="22" userName="Бухгалтер 1" r:id="rId507" minRId="16841" maxRId="168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83E2A8C-05E8-4D94-B58E-5C872E0EC9D7}" dateTime="2018-11-07T15:35:30" maxSheetId="22" userName="Бухгалтер 1" r:id="rId508" minRId="16879" maxRId="168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E8E2E47-C409-45AD-B906-4874CF236E58}" dateTime="2018-11-07T15:35:32" maxSheetId="22" userName="Бухгалтер 1" r:id="rId50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4A6D7FD-CC92-4D2E-AE03-61F828DFAB73}" dateTime="2018-11-07T15:52:19" maxSheetId="22" userName="Бухгалтер 1" r:id="rId510" minRId="16937" maxRId="169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5A2DF8D-CE17-4E5E-9E46-39B3AA3F227A}" dateTime="2018-11-07T15:55:31" maxSheetId="22" userName="Бухгалтер 1" r:id="rId511" minRId="16978" maxRId="169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449DE4-3063-45CE-A715-CCF3B7E7222B}" dateTime="2018-11-07T15:55:34" maxSheetId="22" userName="Бухгалтер 1" r:id="rId5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7D474AD-99F8-429F-8495-C976C4FE4AD3}" dateTime="2018-11-07T16:01:54" maxSheetId="22" userName="Бухгалтер 1" r:id="rId513" minRId="17037" maxRId="170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1924A3B-0BB9-4C88-8EBE-34BC90F44717}" dateTime="2018-11-07T16:04:06" maxSheetId="22" userName="Бухгалтер 1" r:id="rId514" minRId="1708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872A161-9C5B-44D2-8E7B-89DE8E7B3B57}" dateTime="2018-11-07T16:10:17" maxSheetId="22" userName="Бухгалтер 1" r:id="rId515" minRId="17112" maxRId="171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88E4BFE-74E5-426B-A9E7-C55026A7C392}" dateTime="2018-11-07T16:12:00" maxSheetId="22" userName="Бухгалтер 1" r:id="rId516" minRId="17153" maxRId="171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AB6729-6C21-4888-A81B-219402237754}" dateTime="2018-11-07T16:12:22" maxSheetId="22" userName="Бухгалтер 1" r:id="rId517" minRId="1718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ADA817-5722-4B72-B061-257DA0F40471}" dateTime="2018-11-07T16:12:24" maxSheetId="22" userName="Бухгалтер 1" r:id="rId5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FFEFCC-AEA2-4A34-A2D0-2054BA67924B}" dateTime="2018-11-07T16:12:26" maxSheetId="22" userName="Бухгалтер 1" r:id="rId51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144B841-7645-4780-91E5-3A3E9643B45E}" dateTime="2018-11-07T16:18:21" maxSheetId="22" userName="Бухгалтер 1" r:id="rId520" minRId="17268" maxRId="1727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85F63AF-570F-400E-9DBB-6419103F83C7}" dateTime="2018-11-07T16:20:59" maxSheetId="22" userName="Бухгалтер 1" r:id="rId521" minRId="17302" maxRId="173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9235B45-AEFD-4343-A5D9-3AB196B3E746}" dateTime="2018-11-07T16:21:53" maxSheetId="22" userName="Бухгалтер 1" r:id="rId522" minRId="17342" maxRId="173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E07AC8D-718C-45DD-A480-DB7DF4783AAC}" dateTime="2018-11-07T16:21:57" maxSheetId="22" userName="Бухгалтер 1" r:id="rId5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A0F34DC-77E0-430D-A78E-B667CCD3EF2D}" dateTime="2018-11-07T16:22:32" maxSheetId="22" userName="Бухгалтер 1" r:id="rId524" minRId="17400" maxRId="1740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7AD8D8F-0DB4-4FC5-AEAB-55AE32D0FACD}" dateTime="2018-11-07T16:24:44" maxSheetId="22" userName="Бухгалтер 1" r:id="rId525" minRId="17431" maxRId="174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A71A769-D065-4F07-AD88-B8AD39A2BDD8}" dateTime="2018-11-07T16:25:20" maxSheetId="22" userName="Бухгалтер 1" r:id="rId526" minRId="17467" maxRId="174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AD89BB9-4E12-41C3-9B1C-4498FA0F2FE3}" dateTime="2018-11-07T16:32:23" maxSheetId="22" userName="Бухгалтер 1" r:id="rId527" minRId="17497" maxRId="175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EF113D-4B21-4488-BC34-398E4F0277AE}" dateTime="2018-11-07T16:36:55" maxSheetId="22" userName="Бухгалтер 1" r:id="rId528" minRId="17539" maxRId="1754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11ACD1D-81F6-461B-83B3-D08BA587F53A}" dateTime="2018-11-07T16:39:27" maxSheetId="22" userName="Бухгалтер 1" r:id="rId529" minRId="17570" maxRId="175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4F9A8C-B488-4A51-B964-32F4AF2EF663}" dateTime="2018-11-07T16:39:30" maxSheetId="22" userName="Бухгалтер 1" r:id="rId5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7160066-225F-4F31-97E6-5EA2ADA3F5E2}" dateTime="2018-11-07T16:45:24" maxSheetId="22" userName="Бухгалтер 1" r:id="rId531" minRId="17635" maxRId="1764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6E8B80C-6FC4-45B5-AA1A-DEF9D2C30B73}" dateTime="2018-11-07T16:45:55" maxSheetId="22" userName="Бухгалтер 1" r:id="rId532" minRId="176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C77D0CA-0041-475B-8CC5-37F4510DCFA6}" dateTime="2018-11-07T16:46:05" maxSheetId="22" userName="Бухгалтер 1" r:id="rId5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37FA6F0-3DF4-4B71-9C84-655226F06772}" dateTime="2018-11-07T16:46:07" maxSheetId="22" userName="Бухгалтер 1" r:id="rId5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8A7F9D6-21D6-48E2-8F04-20E36205BF74}" dateTime="2018-11-07T16:48:05" maxSheetId="22" userName="Бухгалтер 1" r:id="rId535" minRId="17760" maxRId="177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D2D4D0C-0AF1-493A-A8CB-F1B5C90A06E8}" dateTime="2018-11-07T16:49:51" maxSheetId="22" userName="Бухгалтер 1" r:id="rId536" minRId="17798" maxRId="178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0BB5BA3-C885-49BD-841E-3494E55DB404}" dateTime="2018-11-07T16:49:53" maxSheetId="22" userName="Бухгалтер 1" r:id="rId53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F0E684-4A3E-4BE8-86F0-8D41EFF3F107}" dateTime="2018-11-07T16:49:58" maxSheetId="22" userName="Бухгалтер 1" r:id="rId5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5780978-0E3E-4E15-8675-316F552592A1}" dateTime="2018-11-07T16:50:01" maxSheetId="22" userName="Бухгалтер 1" r:id="rId53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33FB8ED-81CF-4EA5-8BA3-B74CBA41602D}" dateTime="2018-11-08T09:02:14" maxSheetId="22" userName="Бухгалтер 1" r:id="rId540" minRId="17914" maxRId="179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EE26FB2-2100-44D8-9185-4D2A6D9E347D}" dateTime="2018-11-08T09:23:19" maxSheetId="22" userName="Бухгалтер 1" r:id="rId541" minRId="17974" maxRId="179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6D122B-A458-4900-9EFD-EA482CED1DCC}" dateTime="2018-11-08T09:24:29" maxSheetId="22" userName="Бухгалтер 1" r:id="rId542" minRId="180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F1AB0C1-4D11-4281-9E5A-57218829F5B8}" dateTime="2018-11-08T09:24:55" maxSheetId="22" userName="Бухгалтер 1" r:id="rId543" minRId="1804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F32922B-67B8-454A-B36C-513E4EBD580E}" dateTime="2018-11-08T09:26:24" maxSheetId="22" userName="Бухгалтер 1" r:id="rId544" minRId="18071" maxRId="1807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97FE900-65E1-4B0F-BCDA-89C1E19F3B9F}" dateTime="2018-11-08T09:36:22" maxSheetId="22" userName="Бухгалтер 1" r:id="rId545" minRId="18102" maxRId="181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BBEE849-86F6-4F8D-9B9D-CC105F3ACDDE}" dateTime="2018-11-08T09:36:32" maxSheetId="22" userName="Бухгалтер 1" r:id="rId54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4CACFF0-3EC1-4C1E-8E20-81D095DCA60D}" dateTime="2018-11-08T09:36:48" maxSheetId="22" userName="Бухгалтер 1" r:id="rId5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1474079-09AE-43E6-84BD-654D428B447C}" dateTime="2018-11-08T09:39:28" maxSheetId="22" userName="Бухгалтер 1" r:id="rId5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2E1A78A-877B-4E6B-9514-135B8EC6F723}" dateTime="2018-11-08T10:43:23" maxSheetId="22" userName="morgau_fin7" r:id="rId5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C303BAC-38BC-498D-8429-FA677EF5EC16}" dateTime="2018-11-08T11:06:35" maxSheetId="22" userName="Бухгалтер 1" r:id="rId550" minRId="18270" maxRId="1831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DC9E411-7AD8-4BDF-BBCC-241FE862BF5C}" dateTime="2018-11-08T11:08:49" maxSheetId="22" userName="Бухгалтер 1" r:id="rId551" minRId="183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DFE88A6-E163-4F89-B440-ECBDD75A6795}" dateTime="2018-11-08T11:10:22" maxSheetId="22" userName="Бухгалтер 1" r:id="rId552" minRId="18372" maxRId="1837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9D4416-C7D8-4936-BE26-939F2BDE45CD}" dateTime="2018-11-08T11:16:16" maxSheetId="22" userName="Бухгалтер 1" r:id="rId553" minRId="18402" maxRId="1841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2BBE242-596D-4A6D-BA26-87A20138BA83}" dateTime="2018-11-08T11:16:24" maxSheetId="22" userName="Бухгалтер 1" r:id="rId5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19C70B4-DA93-494B-84F7-D9D5E5A511D0}" dateTime="2018-11-08T11:16:26" maxSheetId="22" userName="Бухгалтер 1" r:id="rId5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E7A5EB0-CD58-4F74-8D6B-AD3F004EE248}" dateTime="2018-12-05T09:12:18" maxSheetId="22" userName="morgau_fin2" r:id="rId556" minRId="18499" maxRId="185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44A3206-045D-4253-A663-1C93826ED7F7}" dateTime="2018-12-05T09:14:30" maxSheetId="22" userName="morgau_fin2" r:id="rId557" minRId="18581" maxRId="185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4096699-C7A8-4536-96E3-0AE33D6B189B}" dateTime="2018-12-05T09:17:02" maxSheetId="22" userName="morgau_fin2" r:id="rId558" minRId="18620" maxRId="186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68349F2-D37B-43C1-8DA5-A023F4DB7E8A}" dateTime="2018-12-05T09:18:51" maxSheetId="22" userName="morgau_fin2" r:id="rId559" minRId="18654" maxRId="186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1A638E-F680-47AB-872D-2E0642AC8C5D}" dateTime="2018-12-05T09:20:26" maxSheetId="22" userName="morgau_fin2" r:id="rId560" minRId="18693" maxRId="186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9F1E2A8-41B9-4127-9DF1-083866FC8FE3}" dateTime="2018-12-05T09:22:19" maxSheetId="22" userName="morgau_fin2" r:id="rId561" minRId="18729" maxRId="187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1B6753-5F64-4445-903D-F6F1EE22B5B1}" dateTime="2018-12-05T09:23:30" maxSheetId="22" userName="morgau_fin2" r:id="rId562" minRId="18766" maxRId="187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3ED38A3-2E3E-4BE1-8EB9-65D0E43ABF8C}" dateTime="2018-12-05T09:24:46" maxSheetId="22" userName="morgau_fin2" r:id="rId563" minRId="18797" maxRId="1880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E1769EB-7A7A-4F5C-8612-113481C299FB}" dateTime="2018-12-05T09:24:55" maxSheetId="22" userName="morgau_fin2" r:id="rId5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CDB0D19-B717-48CE-9D3C-3F0156674C4F}" dateTime="2018-12-05T09:26:59" maxSheetId="22" userName="morgau_fin2" r:id="rId565" minRId="18861" maxRId="188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270D45C-116C-4B96-BC5A-18AA8E62C99E}" dateTime="2018-12-05T09:27:09" maxSheetId="22" userName="morgau_fin2" r:id="rId5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D27D25B-80B2-47B0-BFC2-3524C700B94F}" dateTime="2018-12-05T09:30:18" maxSheetId="22" userName="morgau_fin2" r:id="rId567" minRId="18921" maxRId="189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85CA518-D097-40A3-B32D-5CCC2ED02B83}" dateTime="2018-12-05T09:30:21" maxSheetId="22" userName="morgau_fin2" r:id="rId5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BBE982C-A509-4365-9DAA-BBD4059B53C9}" dateTime="2018-12-05T09:30:25" maxSheetId="22" userName="morgau_fin2" r:id="rId5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6DBFFA8-D319-4413-B8F6-CF08900B72A3}" dateTime="2018-12-05T09:30:31" maxSheetId="22" userName="morgau_fin2" r:id="rId5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66767D-3D4E-44A9-951E-480D7EA54C22}" dateTime="2018-12-05T09:31:26" maxSheetId="22" userName="morgau_fin2" r:id="rId5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2A3A9A1-7845-4C51-B2C1-285DC680D902}" dateTime="2018-12-05T09:34:12" maxSheetId="22" userName="morgau_fin2" r:id="rId572" minRId="19082" maxRId="1909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94E2D8B-66CD-4D3B-BDD4-ED976C6FF73E}" dateTime="2018-12-05T09:34:53" maxSheetId="22" userName="morgau_fin2" r:id="rId573" minRId="19122" maxRId="191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B560CAE-BD1D-4847-9B1E-6F71E03CF539}" dateTime="2018-12-05T09:35:23" maxSheetId="22" userName="morgau_fin2" r:id="rId5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33E129-3F20-4F0A-ABD7-209F9CD0A548}" dateTime="2018-12-05T09:37:32" maxSheetId="22" userName="morgau_fin2" r:id="rId575" minRId="1918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67D33D4-6D1A-4327-8781-4C5A2A11BF69}" dateTime="2018-12-05T09:40:56" maxSheetId="22" userName="morgau_fin2" r:id="rId576" minRId="192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B479909-C307-4214-86EA-F3D0E2BEEE9E}" dateTime="2018-12-05T09:43:01" maxSheetId="22" userName="morgau_fin2" r:id="rId577" minRId="19243" maxRId="192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1EA4DAF-422C-4648-A087-CC035B246A1C}" dateTime="2018-12-05T09:47:07" maxSheetId="22" userName="morgau_fin2" r:id="rId5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4315004-564D-4834-8CFD-2B0EAEBB8CC8}" dateTime="2018-12-05T09:49:34" maxSheetId="22" userName="morgau_fin2" r:id="rId579" minRId="19309" maxRId="1931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57D3571-129B-44F1-ACA4-7F89844E03E3}" dateTime="2018-12-05T09:49:39" maxSheetId="22" userName="morgau_fin2" r:id="rId5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5D41A16-F65D-430E-955D-A4AF411FF0CA}" dateTime="2018-12-05T09:52:42" maxSheetId="22" userName="morgau_fin2" r:id="rId581" minRId="193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1F509AF-E7B7-48A8-9431-D5AF1A4A1BB7}" dateTime="2018-12-05T09:55:48" maxSheetId="22" userName="morgau_fin2" r:id="rId582" minRId="19408" maxRId="1941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B0D2E57-B7BA-4C36-A380-854CAF9EE9FF}" dateTime="2018-12-05T09:57:21" maxSheetId="22" userName="morgau_fin2" r:id="rId583" minRId="1944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8C3001B-0C80-4294-8CA8-7CBBCE799F12}" dateTime="2018-12-05T10:01:42" maxSheetId="22" userName="morgau_fin2" r:id="rId584" minRId="19476" maxRId="194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75FC4C7-1183-4C58-A9A2-C420D5460C2A}" dateTime="2018-12-05T10:18:31" maxSheetId="22" userName="morgau_fin2" r:id="rId585" minRId="19508" maxRId="195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9CE1889-AE7C-4240-8B64-AE9A375E67F1}" dateTime="2018-12-05T10:19:05" maxSheetId="22" userName="morgau_fin2" r:id="rId5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5318166-03AF-4060-9B36-D52B146BFE26}" dateTime="2018-12-05T10:21:45" maxSheetId="22" userName="morgau_fin2" r:id="rId587" minRId="19583" maxRId="195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C38CD04-980D-49F2-B2F9-ECC2838966FE}" dateTime="2018-12-05T10:23:10" maxSheetId="22" userName="morgau_fin2" r:id="rId588" minRId="19620" maxRId="196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67521DC-05B3-40A8-A7CD-45939D47D141}" dateTime="2018-12-05T10:24:49" maxSheetId="22" userName="morgau_fin2" r:id="rId589" minRId="19653" maxRId="1965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E544637-00AF-42E2-85D6-6DE6A9F37F1C}" dateTime="2018-12-05T10:25:01" maxSheetId="22" userName="morgau_fin2" r:id="rId5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34F5B83-90AA-43DE-9487-36EACDC301E6}" dateTime="2018-12-05T10:25:13" maxSheetId="22" userName="morgau_fin2" r:id="rId5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82515F0-C7B3-4337-B59E-C17E7FB9C573}" dateTime="2018-12-05T10:32:22" maxSheetId="22" userName="morgau_fin2" r:id="rId592" minRId="19746" maxRId="197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40FEC84-BD04-460E-92BF-57FE21F4C020}" dateTime="2018-12-05T10:38:18" maxSheetId="22" userName="morgau_fin2" r:id="rId593" minRId="19780" maxRId="197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D558ECB-83D0-46D5-9ED1-60930CE61FB8}" dateTime="2018-12-05T10:42:25" maxSheetId="22" userName="morgau_fin2" r:id="rId594" minRId="19815" maxRId="1982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5205288-F652-4D7E-BC80-D782112D00C9}" dateTime="2018-12-05T10:42:39" maxSheetId="22" userName="morgau_fin2" r:id="rId5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285AB86-5F30-42D6-827C-058F273FE731}" dateTime="2018-12-05T11:09:54" maxSheetId="22" userName="morgau_fin2" r:id="rId5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D42836-8E74-4928-9D46-7E4616FCC122}" dateTime="2018-12-05T11:17:33" maxSheetId="22" userName="morgau_fin2" r:id="rId597" minRId="19913" maxRId="1991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635F9CD-055F-4082-BB17-F0540563FCDC}" dateTime="2018-12-05T11:22:05" maxSheetId="22" userName="morgau_fin2" r:id="rId598" minRId="19945" maxRId="199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77545C-DA78-49AA-B8CB-BE895E71AC27}" dateTime="2018-12-05T11:22:18" maxSheetId="22" userName="morgau_fin2" r:id="rId5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2DD60D2-9767-453A-BCE0-58036F9B89FB}" dateTime="2018-12-05T11:22:59" maxSheetId="22" userName="morgau_fin2" r:id="rId600" minRId="20008" maxRId="2000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13B3AC9-8E67-4919-917A-8B6D8C2369A7}" dateTime="2018-12-05T11:23:59" maxSheetId="22" userName="morgau_fin2" r:id="rId601" minRId="20039" maxRId="2004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5CD826D-20F6-40F9-86FF-B1575D18A3C5}" dateTime="2018-12-05T11:25:34" maxSheetId="22" userName="morgau_fin2" r:id="rId602" minRId="20071" maxRId="200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5AC6DCB-5137-467B-801C-C76F1DDC7D87}" dateTime="2018-12-05T11:25:50" maxSheetId="22" userName="morgau_fin2" r:id="rId6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7348121-835F-4DB9-A11D-0D790089CF16}" dateTime="2018-12-05T11:29:28" maxSheetId="22" userName="morgau_fin2" r:id="rId604" minRId="20135" maxRId="201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98752FD-DBAC-42F0-A1C2-A64F2F46E113}" dateTime="2018-12-05T11:31:20" maxSheetId="22" userName="morgau_fin2" r:id="rId605" minRId="20182" maxRId="2019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A958CB4-24FD-49A4-920A-8683B7D786BE}" dateTime="2018-12-05T11:37:29" maxSheetId="22" userName="morgau_fin2" r:id="rId606" minRId="202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FDED714-C402-4359-AC53-BC40C7D7C8CC}" dateTime="2018-12-05T11:38:02" maxSheetId="22" userName="morgau_fin2" r:id="rId6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75F888-C82D-45F2-BAE7-78C432392EE2}" dateTime="2018-12-05T11:38:13" maxSheetId="22" userName="morgau_fin2" r:id="rId60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FACAD78-6B1F-474A-8F3C-29F289286027}" dateTime="2018-12-05T11:47:16" maxSheetId="22" userName="morgau_fin2" r:id="rId60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49D73A5-06DD-4AB3-80BE-C6E104622F1F}" dateTime="2018-12-05T13:20:38" maxSheetId="22" userName="morgau_fin2" r:id="rId610" minRId="20341" maxRId="203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2E26BB1-A106-4763-AAC3-C0A0F069AFA3}" dateTime="2018-12-05T13:21:35" maxSheetId="22" userName="morgau_fin2" r:id="rId611" minRId="20382" maxRId="203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FEDB17D-514E-490B-A019-13D1F4F650A0}" dateTime="2018-12-05T13:21:53" maxSheetId="22" userName="morgau_fin2" r:id="rId612" minRId="20416" maxRId="204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9FD8401-46BE-4D76-9AD4-0426CBBF423B}" dateTime="2018-12-05T13:22:02" maxSheetId="22" userName="morgau_fin2" r:id="rId6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4358BCE-DD9F-4BF8-B180-0BBFF058A898}" dateTime="2018-12-05T13:26:54" maxSheetId="22" userName="morgau_fin2" r:id="rId614" minRId="20476" maxRId="2048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8F4EFDC-311C-4F55-8135-6464D95B6EDA}" dateTime="2018-12-05T13:27:38" maxSheetId="22" userName="morgau_fin2" r:id="rId615" minRId="205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03E2263-97F1-4F92-8833-CA5C85B5F2B4}" dateTime="2018-12-05T13:27:54" maxSheetId="22" userName="morgau_fin2" r:id="rId61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B593F4F-F723-4779-A36C-16A391E78C3D}" dateTime="2018-12-05T13:38:10" maxSheetId="22" userName="morgau_fin2" r:id="rId617" minRId="20577" maxRId="205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475E445-C741-4408-8E45-48669E4B1B5D}" dateTime="2018-12-05T13:39:23" maxSheetId="22" userName="morgau_fin2" r:id="rId618" minRId="20610" maxRId="206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71F669A-E7D3-426E-927A-07E26984EB91}" dateTime="2018-12-05T13:40:34" maxSheetId="22" userName="morgau_fin2" r:id="rId619" minRId="20641" maxRId="206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E023B24-222B-44DB-90CE-1E5420121D37}" dateTime="2018-12-05T13:40:44" maxSheetId="22" userName="morgau_fin2" r:id="rId6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0520BA0-4E4B-4529-AA9B-8A69B0F6CB0D}" dateTime="2018-12-05T13:41:31" maxSheetId="22" userName="morgau_fin2" r:id="rId621" minRId="20703" maxRId="207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2B93A7-2E69-49A0-9040-ADA7AD2BFCC1}" dateTime="2018-12-05T13:41:52" maxSheetId="22" userName="morgau_fin2" r:id="rId6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C5B4DE-1084-42BD-BB16-948562A8B2FF}" dateTime="2018-12-05T13:44:38" maxSheetId="22" userName="morgau_fin2" r:id="rId623" minRId="20766" maxRId="207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17A6866-D6FE-40E8-A60D-8C744DFAF872}" dateTime="2018-12-05T13:45:15" maxSheetId="22" userName="morgau_fin2" r:id="rId6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073C52B-9BD8-43F1-8007-8CF14C665120}" dateTime="2018-12-05T13:46:34" maxSheetId="22" userName="morgau_fin2" r:id="rId62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FB8DDC4-257D-4B2A-ACE6-AC5BE151D75D}" dateTime="2018-12-05T13:48:29" maxSheetId="22" userName="morgau_fin2" r:id="rId626" minRId="20862" maxRId="208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4D2757-2FC8-4822-A911-9FE805533CEB}" dateTime="2018-12-05T13:50:19" maxSheetId="22" userName="morgau_fin2" r:id="rId627" minRId="20896" maxRId="2090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7944697-D2DA-4070-85B4-8CD2E855261F}" dateTime="2018-12-05T13:50:28" maxSheetId="22" userName="morgau_fin2" r:id="rId62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F11C5C6-975F-4E29-B3CC-10EA5AF30F6F}" dateTime="2018-12-05T13:50:40" maxSheetId="22" userName="morgau_fin2" r:id="rId6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06BC62C-AE6E-4212-81DC-8E8815C3A4E8}" dateTime="2018-12-05T13:51:09" maxSheetId="22" userName="morgau_fin2" r:id="rId630" minRId="20990" maxRId="209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99BAF09-CFAA-4C35-8CE3-59BF09046C5F}" dateTime="2018-12-05T13:52:54" maxSheetId="22" userName="morgau_fin2" r:id="rId631" minRId="21021" maxRId="2103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75E397B-7A40-4997-8BA7-431A60E9ADAC}" dateTime="2018-12-05T13:53:29" maxSheetId="22" userName="morgau_fin2" r:id="rId632" minRId="210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5A9B8ED-A29E-4C39-973E-C7677A3119BB}" dateTime="2018-12-05T13:53:33" maxSheetId="22" userName="morgau_fin2" r:id="rId6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FECEB80-9DA7-465A-8DD0-DDBBADFC77C3}" dateTime="2018-12-05T13:53:48" maxSheetId="22" userName="morgau_fin2" r:id="rId6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A64F558-1F14-43DA-9681-E90CE183434B}" dateTime="2018-12-05T13:57:07" maxSheetId="22" userName="morgau_fin2" r:id="rId635" minRId="21149" maxRId="2115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3DDBB5B-6B56-4A0A-A6A4-92A7855E75F3}" dateTime="2018-12-05T13:59:10" maxSheetId="22" userName="morgau_fin2" r:id="rId636" minRId="21188" maxRId="2120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48BF695-15B8-4A83-9C00-401C8A3A1B75}" dateTime="2018-12-05T13:59:54" maxSheetId="22" userName="morgau_fin2" r:id="rId63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D6A7BCC-974C-4957-9082-0555EB5362AA}" dateTime="2018-12-05T14:01:42" maxSheetId="22" userName="morgau_fin2" r:id="rId638" minRId="21263" maxRId="212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576126E-D145-4EDF-B9AC-60DB38CD8074}" dateTime="2018-12-05T14:02:23" maxSheetId="22" userName="morgau_fin2" r:id="rId639" minRId="21304" maxRId="213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C9F7EA4-81FD-44D3-BA7F-8B0D5C76EA89}" dateTime="2018-12-05T14:03:38" maxSheetId="22" userName="morgau_fin2" r:id="rId640" minRId="21337" maxRId="213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AE6389-8B43-4107-A1AB-568E968A16EA}" dateTime="2018-12-05T14:04:48" maxSheetId="22" userName="morgau_fin2" r:id="rId641" minRId="21370" maxRId="213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2E5A556-E22B-4E9C-9012-F1CEFE2AA00A}" dateTime="2018-12-05T14:04:58" maxSheetId="22" userName="morgau_fin2" r:id="rId64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7001944-CC68-47C3-8845-429E78029949}" dateTime="2018-12-05T14:08:15" maxSheetId="22" userName="morgau_fin7" r:id="rId643" minRId="21436" maxRId="214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C019113-85DD-4214-8A68-462784FD1D0F}" dateTime="2018-12-05T14:09:49" maxSheetId="22" userName="morgau_fin7" r:id="rId6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B9D95F9-F828-4BF2-ABF0-A743BD7A03D5}" dateTime="2018-12-05T14:10:08" maxSheetId="22" userName="morgau_fin2" r:id="rId645" minRId="21518" maxRId="215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329B13F-CA92-4429-9C5C-3D53D53BB454}" dateTime="2018-12-05T14:10:18" maxSheetId="22" userName="morgau_fin2" r:id="rId64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E4D1153-D918-4442-BC5E-FE65AAD91120}" dateTime="2018-12-05T14:14:28" maxSheetId="22" userName="morgau_fin2" r:id="rId647" minRId="21591" maxRId="215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24A945D-F07A-4C59-91A2-CBA3D5AE20D1}" dateTime="2018-12-05T14:15:54" maxSheetId="22" userName="morgau_fin2" r:id="rId648" minRId="2162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B97F915-5A08-4522-A2A6-88BA05F3017A}" dateTime="2018-12-05T14:17:50" maxSheetId="22" userName="morgau_fin2" r:id="rId649" minRId="21655" maxRId="216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1AAFCA9-B57F-4311-9D25-74329378C5AE}" dateTime="2018-12-05T14:20:46" maxSheetId="22" userName="morgau_fin2" r:id="rId650" minRId="21692" maxRId="2169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C8E001-2D17-4ECD-985E-B866EED8CBE9}" dateTime="2018-12-05T14:24:57" maxSheetId="22" userName="morgau_fin2" r:id="rId651" minRId="21724" maxRId="2173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5D30953-84EC-4C29-92E5-EE1A93F2FC3C}" dateTime="2018-12-05T14:25:28" maxSheetId="22" userName="morgau_fin2" r:id="rId6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C96A659-29D3-4189-BD6B-4726C8768574}" dateTime="2018-12-05T14:26:07" maxSheetId="22" userName="morgau_fin2" r:id="rId653" minRId="21790" maxRId="217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7F08EC-3A5F-42C8-9874-C2F741239DFB}" dateTime="2018-12-05T14:28:44" maxSheetId="22" userName="morgau_fin7" r:id="rId654" minRId="21821" maxRId="218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857E845-F316-47BE-80E8-92F19F616792}" dateTime="2018-12-05T14:28:52" maxSheetId="22" userName="morgau_fin2" r:id="rId655" minRId="218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2129B58-95A0-45F6-9C7A-67140304681E}" dateTime="2018-12-05T14:29:38" maxSheetId="22" userName="morgau_fin2" r:id="rId6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7971CAA-B79B-43E2-8D2E-CD1B15A28C6E}" dateTime="2018-12-05T14:30:55" maxSheetId="22" userName="morgau_fin2" r:id="rId657" minRId="2193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E42621-BC0C-4AEC-90AF-797524D4853A}" dateTime="2018-12-05T14:31:17" maxSheetId="22" userName="morgau_fin2" r:id="rId65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37091C1-1210-492C-9234-03E29BBFA106}" dateTime="2018-12-05T14:32:03" maxSheetId="22" userName="morgau_fin2" r:id="rId6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7CBA70-3D8D-4D7D-8E96-F2FCF8426536}" dateTime="2018-12-05T14:43:10" maxSheetId="22" userName="morgau_fin2" r:id="rId660" minRId="22023" maxRId="220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9B2F217-567E-48DB-8FF2-650503E9190B}" dateTime="2018-12-05T14:46:34" maxSheetId="22" userName="morgau_fin2" r:id="rId661" minRId="220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B8A3BA4-6AFD-464C-8321-DD3911C17F25}" dateTime="2018-12-05T14:48:36" maxSheetId="22" userName="morgau_fin2" r:id="rId662" minRId="22093" maxRId="221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7CFBE2A-3C42-4551-8684-13B47F4DF25A}" dateTime="2018-12-05T14:49:46" maxSheetId="22" userName="morgau_fin2" r:id="rId663" minRId="22130" maxRId="2213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0B4A81-DBC3-40DA-9F00-40ABD8475CC0}" dateTime="2018-12-05T14:49:55" maxSheetId="22" userName="morgau_fin2" r:id="rId6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DB014C9-B078-4EA6-AD75-95CC3988B985}" dateTime="2018-12-05T14:50:41" maxSheetId="22" userName="morgau_fin2" r:id="rId665" minRId="22194" maxRId="221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85E4DA3-D253-42EE-9035-22A7C3DF1294}" dateTime="2018-12-05T14:51:28" maxSheetId="22" userName="morgau_fin2" r:id="rId666" minRId="22225" maxRId="2222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179BF52-C3C0-4D48-AFDB-6C120CE8C25F}" dateTime="2018-12-05T14:52:04" maxSheetId="22" userName="morgau_fin2" r:id="rId667" minRId="22258" maxRId="222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0F94A43-0722-40A3-9824-818B09F186DD}" dateTime="2018-12-05T14:52:22" maxSheetId="22" userName="morgau_fin2" r:id="rId668" minRId="222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CA76A00-C173-4A9B-8E9C-3AE3A8C06709}" dateTime="2018-12-05T14:53:37" maxSheetId="22" userName="morgau_fin2" r:id="rId669" minRId="22321" maxRId="2232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A4D4FEE-32C6-48BB-B453-A6ABFB7BE54D}" dateTime="2018-12-05T14:56:35" maxSheetId="22" userName="morgau_fin2" r:id="rId670" minRId="22357" maxRId="223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396B824-16FB-48BA-A39B-92CAE02F16CA}" dateTime="2018-12-05T15:00:18" maxSheetId="22" userName="morgau_fin2" r:id="rId671" minRId="224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C8FF84-DB18-4D53-817A-841016904581}" dateTime="2018-12-05T15:01:55" maxSheetId="22" userName="morgau_fin2" r:id="rId6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2C563CE-617C-40CE-A015-3A48C69F9751}" dateTime="2018-12-05T15:06:29" maxSheetId="22" userName="morgau_fin2" r:id="rId673" minRId="224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5646C3F-A429-4B8F-83CA-A3AF251E7DDE}" dateTime="2018-12-05T15:10:36" maxSheetId="22" userName="morgau_fin7" r:id="rId674" minRId="22489" maxRId="225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5AE26C-8B83-4311-BB09-64AD46669B7C}" dateTime="2018-12-05T15:14:32" maxSheetId="22" userName="morgau_fin2" r:id="rId6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5E81CAD-A610-48DC-925E-6623FB7DB9AF}" dateTime="2018-12-05T15:14:41" maxSheetId="22" userName="morgau_fin2" r:id="rId6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DC700CA-E2E4-4335-BCC8-979DDB2B4813}" dateTime="2018-12-05T15:29:26" maxSheetId="22" userName="morgau_fin7" r:id="rId677" minRId="226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484CAD3-940B-416D-BF8C-55D83870DBFA}" dateTime="2018-12-05T15:29:45" maxSheetId="22" userName="morgau_fin7" r:id="rId6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F6E4F45-3DC6-4CAE-8079-09732199563B}" dateTime="2018-12-05T16:56:30" maxSheetId="22" userName="morgau_fin7" r:id="rId679" minRId="22664" maxRId="227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CE7DF3-7DD1-437E-929B-EF923104D066}" dateTime="2018-12-05T17:01:34" maxSheetId="22" userName="morgau_fin7" r:id="rId6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5BFF1CD-25A0-4D1B-A8FC-C91D7419F33C}" dateTime="2018-12-05T17:33:45" maxSheetId="22" userName="morgau_fin7" r:id="rId681" minRId="22758" maxRId="227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739F556-D283-4DAA-8EE1-34E6472208EE}" dateTime="2018-12-05T17:45:29" maxSheetId="22" userName="morgau_fin7" r:id="rId682" minRId="22799" maxRId="228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0CC914C-28DD-40A4-851A-2B86E901E72D}" dateTime="2018-12-05T17:58:12" maxSheetId="22" userName="morgau_fin7" r:id="rId683" minRId="22839" maxRId="228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423AACA-1EDB-4016-ACE9-E21ECDD4CFF4}" dateTime="2018-12-05T17:58:40" maxSheetId="22" userName="morgau_fin7" r:id="rId6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CE1DB8-1A08-49D0-96A8-6D733DB3F6D8}" dateTime="2018-12-05T18:04:47" maxSheetId="22" userName="morgau_fin7" r:id="rId6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F63CBF-CB4E-4D37-8ACE-C38E29DD8C2F}" dateTime="2018-12-06T10:43:43" maxSheetId="22" userName="morgau_fin7" r:id="rId6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1337" sId="7" numFmtId="34">
    <oc r="D57">
      <v>1218.70111</v>
    </oc>
    <nc r="D57">
      <v>1341.3848499999999</v>
    </nc>
  </rcc>
  <rcc rId="21338" sId="7" numFmtId="34">
    <oc r="C62">
      <v>5.5860000000000003</v>
    </oc>
    <nc r="C62">
      <v>5.1859999999999999</v>
    </nc>
  </rcc>
  <rcc rId="21339" sId="7" numFmtId="34">
    <oc r="C64">
      <v>150.881</v>
    </oc>
    <nc r="C64">
      <v>170.749</v>
    </nc>
  </rcc>
  <rcc rId="21340" sId="7" numFmtId="34">
    <oc r="D64">
      <v>114.26248</v>
    </oc>
    <nc r="D64">
      <v>138.90102999999999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8013" sId="3">
    <oc r="B40" t="inlineStr">
      <is>
        <t>Прочие поступления от использования имущества</t>
      </is>
    </oc>
    <nc r="B40" t="inlineStr">
      <is>
        <t>Доходы от эксплуатации имущества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6186" sId="9" numFmtId="4">
    <oc r="D6">
      <v>886.98828000000003</v>
    </oc>
    <nc r="D6">
      <v>997.64643999999998</v>
    </nc>
  </rcc>
  <rcc rId="16187" sId="9" numFmtId="4">
    <oc r="D8">
      <v>224.46973</v>
    </oc>
    <nc r="D8">
      <v>255.11240000000001</v>
    </nc>
  </rcc>
  <rcc rId="16188" sId="9" numFmtId="4">
    <oc r="D9">
      <v>2.0359799999999999</v>
    </oc>
    <nc r="D9">
      <v>2.3669600000000002</v>
    </nc>
  </rcc>
  <rcc rId="16189" sId="9" numFmtId="4">
    <oc r="D10">
      <v>339.22802000000001</v>
    </oc>
    <nc r="D10">
      <v>378.52875</v>
    </nc>
  </rcc>
  <rcc rId="16190" sId="9" numFmtId="4">
    <oc r="D11">
      <v>-50.280360000000002</v>
    </oc>
    <nc r="D11">
      <v>-57.625129999999999</v>
    </nc>
  </rcc>
  <rcc rId="16191" sId="9" numFmtId="4">
    <oc r="D15">
      <v>63.180610000000001</v>
    </oc>
    <nc r="D15">
      <v>92.903599999999997</v>
    </nc>
  </rcc>
  <rcc rId="16192" sId="9" numFmtId="4">
    <oc r="D16">
      <v>1759.18569</v>
    </oc>
    <nc r="D16">
      <v>2000.9277199999999</v>
    </nc>
  </rcc>
  <rcc rId="16193" sId="9" numFmtId="4">
    <oc r="D18">
      <v>6.85</v>
    </oc>
    <nc r="D18">
      <v>7.65</v>
    </nc>
  </rcc>
  <rcc rId="16194" sId="9" numFmtId="4">
    <oc r="D41">
      <v>5.63</v>
    </oc>
    <nc r="D41">
      <v>34.917999999999999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5265" sId="6" numFmtId="34">
    <oc r="D59">
      <v>891.08893999999998</v>
    </oc>
    <nc r="D59">
      <v>961.85109</v>
    </nc>
  </rcc>
  <rcc rId="15266" sId="6" numFmtId="34">
    <oc r="D66">
      <v>120.12084</v>
    </oc>
    <nc r="D66">
      <v>126.74584</v>
    </nc>
  </rcc>
  <rrc rId="15267" sId="6" ref="A72:XFD72" action="insertRow">
    <undo index="22" exp="area" ref3D="1" dr="$A$142:$XFD$142" dn="Z_A54C432C_6C68_4B53_A75C_446EB3A61B2B_.wvu.Rows" sId="6"/>
    <undo index="20" exp="area" ref3D="1" dr="$A$92:$XFD$99" dn="Z_A54C432C_6C68_4B53_A75C_446EB3A61B2B_.wvu.Rows" sId="6"/>
    <undo index="18" exp="area" ref3D="1" dr="$A$85:$XFD$89" dn="Z_A54C432C_6C68_4B53_A75C_446EB3A61B2B_.wvu.Rows" sId="6"/>
    <undo index="16" exp="area" ref3D="1" dr="$A$80:$XFD$80" dn="Z_A54C432C_6C68_4B53_A75C_446EB3A61B2B_.wvu.Rows" sId="6"/>
    <undo index="14" exp="area" ref3D="1" dr="$A$77:$XFD$78" dn="Z_A54C432C_6C68_4B53_A75C_446EB3A61B2B_.wvu.Rows" sId="6"/>
    <undo index="18" exp="area" ref3D="1" dr="$A$142:$XFD$142" dn="Z_B30CE22D_C12F_4E12_8BB9_3AAE0A6991CC_.wvu.Rows" sId="6"/>
    <undo index="16" exp="area" ref3D="1" dr="$A$92:$XFD$99" dn="Z_B30CE22D_C12F_4E12_8BB9_3AAE0A6991CC_.wvu.Rows" sId="6"/>
    <undo index="14" exp="area" ref3D="1" dr="$A$85:$XFD$89" dn="Z_B30CE22D_C12F_4E12_8BB9_3AAE0A6991CC_.wvu.Rows" sId="6"/>
    <undo index="12" exp="area" ref3D="1" dr="$A$80:$XFD$80" dn="Z_B30CE22D_C12F_4E12_8BB9_3AAE0A6991CC_.wvu.Rows" sId="6"/>
    <undo index="10" exp="area" ref3D="1" dr="$A$77:$XFD$78" dn="Z_B30CE22D_C12F_4E12_8BB9_3AAE0A6991CC_.wvu.Rows" sId="6"/>
    <undo index="20" exp="area" ref3D="1" dr="$A$92:$XFD$96" dn="Z_5BFCA170_DEAE_4D2C_98A0_1E68B427AC01_.wvu.Rows" sId="6"/>
    <undo index="18" exp="area" ref3D="1" dr="$A$82:$XFD$89" dn="Z_5BFCA170_DEAE_4D2C_98A0_1E68B427AC01_.wvu.Rows" sId="6"/>
    <undo index="16" exp="area" ref3D="1" dr="$A$80:$XFD$80" dn="Z_5BFCA170_DEAE_4D2C_98A0_1E68B427AC01_.wvu.Rows" sId="6"/>
    <undo index="14" exp="area" ref3D="1" dr="$A$77:$XFD$78" dn="Z_5BFCA170_DEAE_4D2C_98A0_1E68B427AC01_.wvu.Rows" sId="6"/>
    <undo index="20" exp="area" ref3D="1" dr="$A$92:$XFD$99" dn="Z_42584DC0_1D41_4C93_9B38_C388E7B8DAC4_.wvu.Rows" sId="6"/>
    <undo index="18" exp="area" ref3D="1" dr="$A$85:$XFD$89" dn="Z_42584DC0_1D41_4C93_9B38_C388E7B8DAC4_.wvu.Rows" sId="6"/>
    <undo index="16" exp="area" ref3D="1" dr="$A$80:$XFD$80" dn="Z_42584DC0_1D41_4C93_9B38_C388E7B8DAC4_.wvu.Rows" sId="6"/>
    <undo index="14" exp="area" ref3D="1" dr="$A$77:$XFD$78" dn="Z_42584DC0_1D41_4C93_9B38_C388E7B8DAC4_.wvu.Rows" sId="6"/>
    <undo index="20" exp="area" ref3D="1" dr="$A$92:$XFD$96" dn="Z_3DCB9AAA_F09C_4EA6_B992_F93E466D374A_.wvu.Rows" sId="6"/>
    <undo index="18" exp="area" ref3D="1" dr="$A$82:$XFD$89" dn="Z_3DCB9AAA_F09C_4EA6_B992_F93E466D374A_.wvu.Rows" sId="6"/>
    <undo index="16" exp="area" ref3D="1" dr="$A$80:$XFD$80" dn="Z_3DCB9AAA_F09C_4EA6_B992_F93E466D374A_.wvu.Rows" sId="6"/>
    <undo index="14" exp="area" ref3D="1" dr="$A$77:$XFD$78" dn="Z_3DCB9AAA_F09C_4EA6_B992_F93E466D374A_.wvu.Rows" sId="6"/>
    <undo index="22" exp="area" ref3D="1" dr="$A$142:$XFD$142" dn="Z_1718F1EE_9F48_4DBE_9531_3B70F9C4A5DD_.wvu.Rows" sId="6"/>
    <undo index="20" exp="area" ref3D="1" dr="$A$92:$XFD$99" dn="Z_1718F1EE_9F48_4DBE_9531_3B70F9C4A5DD_.wvu.Rows" sId="6"/>
    <undo index="18" exp="area" ref3D="1" dr="$A$85:$XFD$89" dn="Z_1718F1EE_9F48_4DBE_9531_3B70F9C4A5DD_.wvu.Rows" sId="6"/>
    <undo index="16" exp="area" ref3D="1" dr="$A$80:$XFD$80" dn="Z_1718F1EE_9F48_4DBE_9531_3B70F9C4A5DD_.wvu.Rows" sId="6"/>
    <undo index="14" exp="area" ref3D="1" dr="$A$77:$XFD$78" dn="Z_1718F1EE_9F48_4DBE_9531_3B70F9C4A5DD_.wvu.Rows" sId="6"/>
  </rrc>
  <rcc rId="15268" sId="6">
    <nc r="A72" t="inlineStr">
      <is>
        <t>0314</t>
      </is>
    </nc>
  </rcc>
  <rcc rId="15269" sId="6" numFmtId="34">
    <nc r="C72">
      <v>24.463920000000002</v>
    </nc>
  </rcc>
  <rcc rId="15270" sId="6" numFmtId="34">
    <nc r="D72">
      <v>24.463920000000002</v>
    </nc>
  </rcc>
  <rcc rId="15271" sId="6">
    <nc r="E72">
      <f>SUM(D72/C72*100)</f>
    </nc>
  </rcc>
  <rcc rId="15272" sId="6">
    <nc r="F72">
      <f>SUM(D72-C72)</f>
    </nc>
  </rcc>
  <rcc rId="15273" sId="6">
    <oc r="C67">
      <f>C70+C71</f>
    </oc>
    <nc r="C67">
      <f>C70+C71+C72</f>
    </nc>
  </rcc>
  <rcc rId="15274" sId="6">
    <oc r="D67">
      <f>D70+D71</f>
    </oc>
    <nc r="D67">
      <f>D70+D71+D72</f>
    </nc>
  </rcc>
  <rcc rId="15275" sId="6">
    <nc r="B72" t="inlineStr">
      <is>
        <t xml:space="preserve">Другие вопросы 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2799" sId="1" numFmtId="4">
    <oc r="C24">
      <v>570955.89116</v>
    </oc>
    <nc r="C24">
      <v>579436.54263000004</v>
    </nc>
  </rcc>
  <rcc rId="22800" sId="1" numFmtId="4">
    <oc r="D24">
      <v>469204.25605999999</v>
    </oc>
    <nc r="D24">
      <v>523741.05066000001</v>
    </nc>
  </rcc>
  <rcc rId="22801" sId="1" numFmtId="4">
    <oc r="C29">
      <v>64006.061090000003</v>
    </oc>
    <nc r="C29">
      <v>67817.669810000007</v>
    </nc>
  </rcc>
  <rcc rId="22802" sId="1" numFmtId="4">
    <oc r="D29">
      <v>46364.52824</v>
    </oc>
    <nc r="D29">
      <v>53945.898009999997</v>
    </nc>
  </rcc>
  <rcc rId="22803" sId="1" numFmtId="4">
    <oc r="C31">
      <v>5061.8317100000004</v>
    </oc>
    <nc r="C31">
      <v>5095.82881</v>
    </nc>
  </rcc>
  <rcc rId="22804" sId="1" numFmtId="4">
    <oc r="D31">
      <v>3908.7058699999998</v>
    </oc>
    <nc r="D31">
      <v>4314.9823399999996</v>
    </nc>
  </rcc>
  <rcc rId="22805" sId="1" numFmtId="4">
    <oc r="C32">
      <v>183656.23983999999</v>
    </oc>
    <nc r="C32">
      <v>184451.66477999999</v>
    </nc>
  </rcc>
  <rcc rId="22806" sId="1" numFmtId="4">
    <oc r="D32">
      <v>160309.32707999999</v>
    </oc>
    <nc r="D32">
      <v>165722.94037999999</v>
    </nc>
  </rcc>
  <rcc rId="22807" sId="1" numFmtId="4">
    <oc r="C33">
      <v>22750.077570000001</v>
    </oc>
    <nc r="C33">
      <v>22127.150300000001</v>
    </nc>
  </rcc>
  <rcc rId="22808" sId="1" numFmtId="4">
    <oc r="D33">
      <v>14558.23193</v>
    </oc>
    <nc r="D33">
      <v>16271.27046</v>
    </nc>
  </rcc>
  <rcc rId="22809" sId="1" numFmtId="4">
    <oc r="C36">
      <v>55829.699430000001</v>
    </oc>
    <nc r="C36">
      <v>56496.023430000001</v>
    </nc>
  </rcc>
  <rcc rId="22810" sId="1" numFmtId="4">
    <oc r="D36">
      <v>39961.248939999998</v>
    </oc>
    <nc r="D36">
      <v>47967.645259999998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9476" sId="16">
    <oc r="D40">
      <f>D41+D42+D43+D44+D48+D47+D45</f>
    </oc>
    <nc r="D40">
      <f>D41+D42+D43+D44+D48+D47+D45+D49</f>
    </nc>
  </rcc>
  <rcc rId="19477" sId="16" numFmtId="4">
    <oc r="D47">
      <v>-262.74074999999999</v>
    </oc>
    <nc r="D47">
      <v>0</v>
    </nc>
  </rcc>
  <rcc rId="19478" sId="16" numFmtId="4">
    <oc r="D27">
      <v>138.49381</v>
    </oc>
    <nc r="D27">
      <v>132.49381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16978" sId="13" numFmtId="34">
    <oc r="D56">
      <v>632.83995000000004</v>
    </oc>
    <nc r="D56">
      <v>709.83061999999995</v>
    </nc>
  </rcc>
  <rcc rId="16979" sId="13" numFmtId="34">
    <oc r="D63">
      <v>53.506489999999999</v>
    </oc>
    <nc r="D63">
      <v>54.679189999999998</v>
    </nc>
  </rcc>
  <rcc rId="16980" sId="13" numFmtId="34">
    <oc r="D79">
      <v>585</v>
    </oc>
    <nc r="D79">
      <v>1049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c rId="16528" sId="11" numFmtId="4">
    <oc r="D6">
      <v>89.491929999999996</v>
    </oc>
    <nc r="D6">
      <v>95.675629999999998</v>
    </nc>
  </rcc>
  <rcc rId="16529" sId="11" numFmtId="4">
    <oc r="D8">
      <v>176.67939999999999</v>
    </oc>
    <nc r="D8">
      <v>200.79813999999999</v>
    </nc>
  </rcc>
  <rcc rId="16530" sId="11" numFmtId="4">
    <oc r="D9">
      <v>1.6025199999999999</v>
    </oc>
    <nc r="D9">
      <v>1.86303</v>
    </nc>
  </rcc>
  <rcc rId="16531" sId="11" numFmtId="4">
    <oc r="D10">
      <v>267.00528000000003</v>
    </oc>
    <nc r="D10">
      <v>297.93876999999998</v>
    </nc>
  </rcc>
  <rcc rId="16532" sId="11" numFmtId="4">
    <oc r="D11">
      <v>-39.575510000000001</v>
    </oc>
    <nc r="D11">
      <v>-45.356549999999999</v>
    </nc>
  </rcc>
  <rcc rId="16533" sId="11" numFmtId="4">
    <oc r="D15">
      <v>66.693240000000003</v>
    </oc>
    <nc r="D15">
      <v>87.497780000000006</v>
    </nc>
  </rcc>
  <rcc rId="16534" sId="11" numFmtId="4">
    <oc r="D16">
      <v>597.31903999999997</v>
    </oc>
    <nc r="D16">
      <v>711.82727</v>
    </nc>
  </rcc>
  <rcc rId="16535" sId="11" numFmtId="4">
    <oc r="D27">
      <v>0</v>
    </oc>
    <nc r="D27">
      <v>25</v>
    </nc>
  </rcc>
  <rcc rId="16536" sId="11" numFmtId="4">
    <oc r="D28">
      <v>5.0803200000000004</v>
    </oc>
    <nc r="D28">
      <v>5.6448</v>
    </nc>
  </rcc>
  <rcc rId="16537" sId="11" numFmtId="4">
    <oc r="D41">
      <v>2161.3049999999998</v>
    </oc>
    <nc r="D41">
      <v>2376.1039999999998</v>
    </nc>
  </rcc>
  <rcc rId="16538" sId="11" numFmtId="4">
    <oc r="C43">
      <v>1320.69</v>
    </oc>
    <nc r="C43">
      <v>1314.29766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6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fmt sheetId="3" sqref="C57">
    <dxf>
      <fill>
        <patternFill patternType="solid">
          <bgColor rgb="FFFFFF00"/>
        </patternFill>
      </fill>
    </dxf>
  </rfmt>
  <rcc rId="21724" sId="3" numFmtId="4">
    <oc r="D58">
      <v>168.20752999999999</v>
    </oc>
    <nc r="D58">
      <v>274.71800000000002</v>
    </nc>
  </rcc>
  <rcc rId="21725" sId="3" numFmtId="4">
    <oc r="C59">
      <v>140</v>
    </oc>
    <nc r="C59">
      <v>0</v>
    </nc>
  </rcc>
  <rcc rId="21726" sId="3" numFmtId="4">
    <oc r="D68">
      <v>2317.7471799999998</v>
    </oc>
    <nc r="D68">
      <v>2669.87399</v>
    </nc>
  </rcc>
  <rcc rId="21727" sId="3" numFmtId="4">
    <oc r="D65">
      <v>266.40634</v>
    </oc>
    <nc r="D65">
      <v>304.54975999999999</v>
    </nc>
  </rcc>
  <rcc rId="21728" sId="3" numFmtId="4">
    <oc r="D64">
      <v>479.5</v>
    </oc>
    <nc r="D64">
      <v>592</v>
    </nc>
  </rcc>
  <rcc rId="21729" sId="3" numFmtId="4">
    <oc r="C63">
      <v>370</v>
    </oc>
    <nc r="C63">
      <v>449</v>
    </nc>
  </rcc>
  <rcc rId="21730" sId="3" numFmtId="4">
    <oc r="D63">
      <v>445.87344999999999</v>
    </oc>
    <nc r="D63">
      <v>479.37635999999998</v>
    </nc>
  </rcc>
  <rcc rId="21731" sId="3" numFmtId="4">
    <oc r="C61">
      <v>385</v>
    </oc>
    <nc r="C61">
      <v>135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8402" sId="2">
    <oc r="W35">
      <f>W34-W31</f>
    </oc>
    <nc r="W35"/>
  </rcc>
  <rcc rId="18403" sId="2">
    <oc r="AT34">
      <v>288.45943</v>
    </oc>
    <nc r="AT34">
      <v>288.15942999999999</v>
    </nc>
  </rcc>
  <rcc rId="18404" sId="2">
    <oc r="CW35">
      <f>CW34-CW31</f>
    </oc>
    <nc r="CW35"/>
  </rcc>
  <rcc rId="18405" sId="1" numFmtId="4">
    <oc r="C24">
      <v>571283.59115999995</v>
    </oc>
    <nc r="C24">
      <v>570955.89116</v>
    </nc>
  </rcc>
  <rcc rId="18406" sId="1" numFmtId="4">
    <oc r="D24">
      <v>410389.59714999999</v>
    </oc>
    <nc r="D24">
      <v>469204.25605999999</v>
    </nc>
  </rcc>
  <rfmt sheetId="1" sqref="C27:K28">
    <dxf>
      <numFmt numFmtId="2" formatCode="0.00"/>
    </dxf>
  </rfmt>
  <rfmt sheetId="1" sqref="C27:K28">
    <dxf>
      <numFmt numFmtId="186" formatCode="0.000"/>
    </dxf>
  </rfmt>
  <rfmt sheetId="1" sqref="C27:K28">
    <dxf>
      <numFmt numFmtId="175" formatCode="0.0000"/>
    </dxf>
  </rfmt>
  <rfmt sheetId="1" sqref="C27:K28">
    <dxf>
      <numFmt numFmtId="168" formatCode="0.00000"/>
    </dxf>
  </rfmt>
  <rfmt sheetId="1" sqref="C27:K28">
    <dxf>
      <numFmt numFmtId="174" formatCode="0.000000"/>
    </dxf>
  </rfmt>
  <rfmt sheetId="1" sqref="C27:K28">
    <dxf>
      <numFmt numFmtId="168" formatCode="0.00000"/>
    </dxf>
  </rfmt>
  <rcc rId="18407" sId="1" numFmtId="4">
    <oc r="D29">
      <v>41054.051050000002</v>
    </oc>
    <nc r="D29">
      <v>46364.52824</v>
    </nc>
  </rcc>
  <rcc rId="18408" sId="1" numFmtId="4">
    <oc r="D31">
      <v>3525.1579299999999</v>
    </oc>
    <nc r="D31">
      <v>3908.7058699999998</v>
    </nc>
  </rcc>
  <rcc rId="18409" sId="1" numFmtId="4">
    <oc r="C32">
      <v>183983.93984000001</v>
    </oc>
    <nc r="C32">
      <v>183656.23983999999</v>
    </nc>
  </rcc>
  <rcc rId="18410" sId="1" numFmtId="4">
    <oc r="D32">
      <v>136245.39494</v>
    </oc>
    <nc r="D32">
      <v>160309.32707999999</v>
    </nc>
  </rcc>
  <rcc rId="18411" sId="1" numFmtId="4">
    <oc r="D33">
      <v>13117.25531</v>
    </oc>
    <nc r="D33">
      <v>14558.23193</v>
    </nc>
  </rcc>
  <rcc rId="18412" sId="1" numFmtId="4">
    <oc r="D36">
      <v>35541.547229999996</v>
    </oc>
    <nc r="D36">
      <v>39961.248939999998</v>
    </nc>
  </rcc>
  <rcc rId="18413" sId="1" numFmtId="4">
    <oc r="D37">
      <v>11440.57611</v>
    </oc>
    <nc r="D37">
      <v>16500.510689999999</v>
    </nc>
  </rcc>
  <rcc rId="18414" sId="1" numFmtId="4">
    <oc r="D38">
      <v>4617.9204</v>
    </oc>
    <nc r="D38">
      <v>5191.8905999999997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7342" sId="16">
    <nc r="G50">
      <f>D50-3357.50667</f>
    </nc>
  </rcc>
  <rcc rId="17343" sId="16" numFmtId="4">
    <oc r="D37">
      <v>0</v>
    </oc>
    <nc r="D37">
      <v>34.062809999999999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Юнг!$19:$24,Юнг!$31:$33,Юнг!$38:$38,Юнг!$46:$47,Юнг!$56:$56,Юнг!$58:$60,Юнг!$66:$68,Юнг!$76:$77,Юнг!$81:$85,Юнг!$88:$95,Юнг!$141:$141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6687" sId="11" numFmtId="34">
    <oc r="D70">
      <v>1.46</v>
    </oc>
    <nc r="D70">
      <v>0</v>
    </nc>
  </rcc>
  <rcc rId="16688" sId="11" numFmtId="34">
    <oc r="D58">
      <v>1217.9804999999999</v>
    </oc>
    <nc r="D58">
      <v>1036.32927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112.xml><?xml version="1.0" encoding="utf-8"?>
<revisions xmlns="http://schemas.openxmlformats.org/spreadsheetml/2006/main" xmlns:r="http://schemas.openxmlformats.org/officeDocument/2006/relationships">
  <rcc rId="14686" sId="4" numFmtId="4">
    <oc r="D6">
      <v>45.415849999999999</v>
    </oc>
    <nc r="D6">
      <v>59.756959999999999</v>
    </nc>
  </rcc>
  <rcc rId="14687" sId="4" numFmtId="4">
    <oc r="D8">
      <v>74.581869999999995</v>
    </oc>
    <nc r="D8">
      <v>84.763159999999999</v>
    </nc>
  </rcc>
  <rcc rId="14688" sId="4" numFmtId="4">
    <oc r="D9">
      <v>0.67647000000000002</v>
    </oc>
    <nc r="D9">
      <v>0.78644000000000003</v>
    </nc>
  </rcc>
  <rcc rId="14689" sId="4" numFmtId="4">
    <oc r="D10">
      <v>112.71125000000001</v>
    </oc>
    <nc r="D10">
      <v>125.76927999999999</v>
    </nc>
  </rcc>
  <rcc rId="14690" sId="4" numFmtId="4">
    <oc r="D11">
      <v>-16.706050000000001</v>
    </oc>
    <nc r="D11">
      <v>-19.146450000000002</v>
    </nc>
  </rcc>
  <rcc rId="14691" sId="4" numFmtId="4">
    <oc r="D15">
      <v>18.645530000000001</v>
    </oc>
    <nc r="D15">
      <v>24.59571</v>
    </nc>
  </rcc>
  <rcc rId="14692" sId="4" numFmtId="4">
    <oc r="D16">
      <v>113.9597</v>
    </oc>
    <nc r="D16">
      <v>145.68745999999999</v>
    </nc>
  </rcc>
  <rcc rId="14693" sId="4" numFmtId="4">
    <oc r="D39">
      <v>941.66800000000001</v>
    </oc>
    <nc r="D39">
      <f>1013.234+45.954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6251" sId="9" numFmtId="34">
    <oc r="D58">
      <v>1320.3017600000001</v>
    </oc>
    <nc r="D58">
      <v>1482.9880499999999</v>
    </nc>
  </rcc>
  <rcc rId="16252" sId="9" numFmtId="34">
    <oc r="D65">
      <v>123.09586</v>
    </oc>
    <nc r="D65">
      <v>150.262</v>
    </nc>
  </rcc>
  <rcc rId="16253" sId="9" numFmtId="34">
    <oc r="D70">
      <v>1.8</v>
    </oc>
    <nc r="D70">
      <v>2.4</v>
    </nc>
  </rcc>
  <rcc rId="16254" sId="9" numFmtId="34">
    <oc r="D79">
      <v>509.99739</v>
    </oc>
    <nc r="D79">
      <v>552.73515999999995</v>
    </nc>
  </rcc>
  <rcc rId="16255" sId="9" numFmtId="34">
    <oc r="D82">
      <v>648.79999999999995</v>
    </oc>
    <nc r="D82">
      <v>741.1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15944" sId="7">
    <oc r="G50">
      <f>D50-4580.16833</f>
    </oc>
    <nc r="G50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42211.xml><?xml version="1.0" encoding="utf-8"?>
<revisions xmlns="http://schemas.openxmlformats.org/spreadsheetml/2006/main" xmlns:r="http://schemas.openxmlformats.org/officeDocument/2006/relationships">
  <rcc rId="15915" sId="7" numFmtId="34">
    <oc r="D30">
      <v>24.27927</v>
    </oc>
    <nc r="D30">
      <v>29.843050000000002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422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42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fmt sheetId="17" sqref="C38:D38">
    <dxf>
      <numFmt numFmtId="2" formatCode="0.00"/>
    </dxf>
  </rfmt>
  <rfmt sheetId="17" sqref="C38:D38">
    <dxf>
      <numFmt numFmtId="186" formatCode="0.000"/>
    </dxf>
  </rfmt>
  <rfmt sheetId="17" sqref="C38:D38">
    <dxf>
      <numFmt numFmtId="175" formatCode="0.0000"/>
    </dxf>
  </rfmt>
  <rcc rId="19183" sId="17" numFmtId="4">
    <oc r="C41">
      <v>1046</v>
    </oc>
    <nc r="C41">
      <v>1046.8801000000001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18071" sId="3" numFmtId="4">
    <oc r="D10">
      <v>2498.2893399999998</v>
    </oc>
    <nc r="D10">
      <v>2498.2898399999999</v>
    </nc>
  </rcc>
  <rfmt sheetId="3" sqref="C4:D83">
    <dxf>
      <numFmt numFmtId="168" formatCode="0.00000"/>
    </dxf>
  </rfmt>
  <rfmt sheetId="3" sqref="C4:D83">
    <dxf>
      <numFmt numFmtId="175" formatCode="0.0000"/>
    </dxf>
  </rfmt>
  <rfmt sheetId="3" sqref="C4:D83">
    <dxf>
      <numFmt numFmtId="186" formatCode="0.000"/>
    </dxf>
  </rfmt>
  <rfmt sheetId="3" sqref="C4:D83">
    <dxf>
      <numFmt numFmtId="2" formatCode="0.00"/>
    </dxf>
  </rfmt>
  <rfmt sheetId="3" sqref="C4:D83">
    <dxf>
      <numFmt numFmtId="166" formatCode="0.0"/>
    </dxf>
  </rfmt>
  <rfmt sheetId="3" sqref="C4:D83">
    <dxf>
      <numFmt numFmtId="1" formatCode="0"/>
    </dxf>
  </rfmt>
  <rfmt sheetId="3" sqref="C4:D83">
    <dxf>
      <numFmt numFmtId="166" formatCode="0.0"/>
    </dxf>
  </rfmt>
  <rcc rId="18072" sId="3">
    <oc r="G83">
      <f>C83-750678.59816</f>
    </oc>
    <nc r="G83"/>
  </rcc>
  <rcc rId="18073" sId="3">
    <oc r="H83">
      <f>D83-608129.0814</f>
    </oc>
    <nc r="H83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17037" sId="14" numFmtId="4">
    <oc r="D6">
      <v>57.2515</v>
    </oc>
    <nc r="D6">
      <v>63.22296</v>
    </nc>
  </rcc>
  <rcc rId="17038" sId="14" numFmtId="4">
    <oc r="D8">
      <v>106.44204999999999</v>
    </oc>
    <nc r="D8">
      <v>120.9426</v>
    </nc>
  </rcc>
  <rcc rId="17039" sId="14" numFmtId="4">
    <oc r="D9">
      <v>0.96545000000000003</v>
    </oc>
    <nc r="D9">
      <v>1.1223799999999999</v>
    </nc>
  </rcc>
  <rcc rId="17040" sId="14" numFmtId="4">
    <oc r="D10">
      <v>160.85973999999999</v>
    </oc>
    <nc r="D10">
      <v>179.49589</v>
    </nc>
  </rcc>
  <rcc rId="17041" sId="14" numFmtId="4">
    <oc r="D11">
      <v>-23.84262</v>
    </oc>
    <nc r="D11">
      <v>-27.32545</v>
    </nc>
  </rcc>
  <rcc rId="17042" sId="14" numFmtId="4">
    <oc r="D13">
      <v>69.827370000000002</v>
    </oc>
    <nc r="D13">
      <v>82.355969999999999</v>
    </nc>
  </rcc>
  <rcc rId="17043" sId="14" numFmtId="4">
    <oc r="D15">
      <v>36.227330000000002</v>
    </oc>
    <nc r="D15">
      <v>64.304720000000003</v>
    </nc>
  </rcc>
  <rcc rId="17044" sId="14" numFmtId="4">
    <oc r="D16">
      <v>264.50238999999999</v>
    </oc>
    <nc r="D16">
      <v>343.04196999999999</v>
    </nc>
  </rcc>
  <rcc rId="17045" sId="14" numFmtId="4">
    <oc r="D18">
      <v>8.5</v>
    </oc>
    <nc r="D18">
      <v>8.9</v>
    </nc>
  </rcc>
  <rcc rId="17046" sId="14" numFmtId="4">
    <oc r="D27">
      <v>13.965</v>
    </oc>
    <nc r="D27">
      <v>33.747</v>
    </nc>
  </rcc>
  <rcc rId="17047" sId="14" numFmtId="4">
    <oc r="D30">
      <v>26.677949999999999</v>
    </oc>
    <nc r="D30">
      <v>31.169429999999998</v>
    </nc>
  </rcc>
  <rcc rId="17048" sId="14" numFmtId="4">
    <oc r="D42">
      <v>1548.095</v>
    </oc>
    <nc r="D42">
      <v>1674.921</v>
    </nc>
  </rcc>
  <rcc rId="17049" sId="14" numFmtId="34">
    <oc r="D58">
      <v>853.34645</v>
    </oc>
    <nc r="D58">
      <v>1009.22146</v>
    </nc>
  </rcc>
  <rcc rId="17050" sId="14" numFmtId="34">
    <oc r="D63">
      <v>11.3475</v>
    </oc>
    <nc r="D63">
      <v>14.8475</v>
    </nc>
  </rcc>
  <rcc rId="17051" sId="14" numFmtId="34">
    <oc r="D65">
      <v>65.859790000000004</v>
    </oc>
    <nc r="D65">
      <v>66.859790000000004</v>
    </nc>
  </rcc>
  <rcc rId="17052" sId="14" numFmtId="34">
    <oc r="D73">
      <v>85.244730000000004</v>
    </oc>
    <nc r="D73">
      <v>86.036699999999996</v>
    </nc>
  </rcc>
  <rcc rId="17053" sId="14" numFmtId="34">
    <oc r="D79">
      <v>341.15392000000003</v>
    </oc>
    <nc r="D79">
      <v>396.71418</v>
    </nc>
  </rcc>
  <rcc rId="17054" sId="14" numFmtId="34">
    <oc r="D81">
      <v>654.67200000000003</v>
    </oc>
    <nc r="D81">
      <v>727.47199999999998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11111.xml><?xml version="1.0" encoding="utf-8"?>
<revisions xmlns="http://schemas.openxmlformats.org/spreadsheetml/2006/main" xmlns:r="http://schemas.openxmlformats.org/officeDocument/2006/relationships">
  <rcc rId="14722" sId="4" numFmtId="4">
    <oc r="D8">
      <v>84.763159999999999</v>
    </oc>
    <nc r="D8">
      <v>84.763149999999996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22093" sId="3" numFmtId="4">
    <oc r="D89">
      <v>6.7743000000000002</v>
    </oc>
    <nc r="D89">
      <v>9.3179999999999996</v>
    </nc>
  </rcc>
  <rcc rId="22094" sId="3" numFmtId="4">
    <oc r="C90">
      <v>22153.892</v>
    </oc>
    <nc r="C90">
      <v>22466.516</v>
    </nc>
  </rcc>
  <rcc rId="22095" sId="3" numFmtId="4">
    <oc r="D90">
      <v>17610.440480000001</v>
    </oc>
    <nc r="D90">
      <v>19457.51153</v>
    </nc>
  </rcc>
  <rcc rId="22096" sId="3" numFmtId="4">
    <oc r="D91">
      <v>0</v>
    </oc>
    <nc r="D91">
      <v>42.25</v>
    </nc>
  </rcc>
  <rcc rId="22097" sId="3" numFmtId="4">
    <oc r="D92">
      <v>4181.0005700000002</v>
    </oc>
    <nc r="D92">
      <v>4631.3207599999996</v>
    </nc>
  </rcc>
  <rcc rId="22098" sId="3" numFmtId="4">
    <oc r="C94">
      <v>930.13350000000003</v>
    </oc>
    <nc r="C94">
      <v>560.13350000000003</v>
    </nc>
  </rcc>
  <rcc rId="22099" sId="3" numFmtId="4">
    <oc r="C95">
      <v>13129.024090000001</v>
    </oc>
    <nc r="C95">
      <v>13653.23609</v>
    </nc>
  </rcc>
  <rcc rId="22100" sId="3" numFmtId="4">
    <oc r="D95">
      <v>7666.25558</v>
    </oc>
    <nc r="D95">
      <v>11071.85298</v>
    </nc>
  </rcc>
  <rfmt sheetId="3" sqref="C88">
    <dxf>
      <numFmt numFmtId="2" formatCode="0.00"/>
    </dxf>
  </rfmt>
  <rfmt sheetId="3" sqref="C88">
    <dxf>
      <numFmt numFmtId="186" formatCode="0.000"/>
    </dxf>
  </rfmt>
  <rfmt sheetId="3" sqref="C88">
    <dxf>
      <numFmt numFmtId="175" formatCode="0.0000"/>
    </dxf>
  </rfmt>
  <rfmt sheetId="3" sqref="C88">
    <dxf>
      <numFmt numFmtId="168" formatCode="0.00000"/>
    </dxf>
  </rfmt>
  <rfmt sheetId="3" sqref="C88">
    <dxf>
      <numFmt numFmtId="174" formatCode="0.000000"/>
    </dxf>
  </rfmt>
  <rfmt sheetId="3" sqref="C88">
    <dxf>
      <numFmt numFmtId="168" formatCode="0.00000"/>
    </dxf>
  </rfmt>
  <rfmt sheetId="3" sqref="D88">
    <dxf>
      <numFmt numFmtId="2" formatCode="0.00"/>
    </dxf>
  </rfmt>
  <rfmt sheetId="3" sqref="D88">
    <dxf>
      <numFmt numFmtId="186" formatCode="0.000"/>
    </dxf>
  </rfmt>
  <rfmt sheetId="3" sqref="D88">
    <dxf>
      <numFmt numFmtId="175" formatCode="0.0000"/>
    </dxf>
  </rfmt>
  <rfmt sheetId="3" sqref="D88">
    <dxf>
      <numFmt numFmtId="168" formatCode="0.00000"/>
    </dxf>
  </rfmt>
  <rfmt sheetId="3" sqref="C88:D88">
    <dxf>
      <numFmt numFmtId="174" formatCode="0.000000"/>
    </dxf>
  </rfmt>
  <rfmt sheetId="3" sqref="C88:D88">
    <dxf>
      <numFmt numFmtId="178" formatCode="0.0000000"/>
    </dxf>
  </rfmt>
  <rfmt sheetId="3" sqref="C88:D88">
    <dxf>
      <numFmt numFmtId="174" formatCode="0.000000"/>
    </dxf>
  </rfmt>
  <rfmt sheetId="3" sqref="C88:D88">
    <dxf>
      <numFmt numFmtId="168" formatCode="0.00000"/>
    </dxf>
  </rfmt>
  <rfmt sheetId="3" sqref="C88:D88">
    <dxf>
      <numFmt numFmtId="175" formatCode="0.0000"/>
    </dxf>
  </rfmt>
  <rfmt sheetId="3" sqref="C88:D88">
    <dxf>
      <numFmt numFmtId="186" formatCode="0.000"/>
    </dxf>
  </rfmt>
  <rfmt sheetId="3" sqref="C88:D88">
    <dxf>
      <numFmt numFmtId="2" formatCode="0.00"/>
    </dxf>
  </rfmt>
  <rfmt sheetId="3" sqref="C88:D8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21021" sId="9" numFmtId="34">
    <oc r="C63">
      <v>5.4829999999999997</v>
    </oc>
    <nc r="C63">
      <v>6.883</v>
    </nc>
  </rcc>
  <rcc rId="21022" sId="9" numFmtId="34">
    <oc r="C65">
      <v>150.881</v>
    </oc>
    <nc r="C65">
      <v>170.749</v>
    </nc>
  </rcc>
  <rcc rId="21023" sId="9" numFmtId="34">
    <oc r="D65">
      <v>150.262</v>
    </oc>
    <nc r="D65">
      <v>139.81990999999999</v>
    </nc>
  </rcc>
  <rcc rId="21024" sId="9" numFmtId="34">
    <oc r="C69">
      <v>5</v>
    </oc>
    <nc r="C69">
      <v>1</v>
    </nc>
  </rcc>
  <rcc rId="21025" sId="9" numFmtId="34">
    <oc r="D73">
      <v>266.83006999999998</v>
    </oc>
    <nc r="D73">
      <v>308.27406999999999</v>
    </nc>
  </rcc>
  <rcc rId="21026" sId="9" numFmtId="34">
    <oc r="D74">
      <v>610.68484000000001</v>
    </oc>
    <nc r="D74">
      <v>1831.96308</v>
    </nc>
  </rcc>
  <rcc rId="21027" sId="9" numFmtId="34">
    <oc r="C75">
      <v>200</v>
    </oc>
    <nc r="C75">
      <v>140</v>
    </nc>
  </rcc>
  <rcc rId="21028" sId="9" numFmtId="34">
    <oc r="C79">
      <v>944.15</v>
    </oc>
    <nc r="C79">
      <v>991.35461999999995</v>
    </nc>
  </rcc>
  <rcc rId="21029" sId="9" numFmtId="34">
    <oc r="D79">
      <v>549.73515999999995</v>
    </oc>
    <nc r="D79">
      <v>590.55070999999998</v>
    </nc>
  </rcc>
  <rcc rId="21030" sId="9" numFmtId="34">
    <oc r="D82">
      <v>741.1</v>
    </oc>
    <nc r="D82">
      <v>833.4</v>
    </nc>
  </rcc>
  <rcc rId="21031" sId="9" numFmtId="34">
    <oc r="C92">
      <v>23.302</v>
    </oc>
    <nc r="C92">
      <v>30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c rId="20008" sId="13" numFmtId="4">
    <oc r="D10">
      <v>189.26438999999999</v>
    </oc>
    <nc r="D10">
      <v>208.38027</v>
    </nc>
  </rcc>
  <rcc rId="20009" sId="13" numFmtId="4">
    <oc r="D11">
      <v>-28.812560000000001</v>
    </oc>
    <nc r="D11">
      <v>-31.775010000000002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3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4.xml><?xml version="1.0" encoding="utf-8"?>
<revisions xmlns="http://schemas.openxmlformats.org/spreadsheetml/2006/main" xmlns:r="http://schemas.openxmlformats.org/officeDocument/2006/relationships">
  <rcc rId="17760" sId="19" numFmtId="4">
    <oc r="D6">
      <v>72.913489999999996</v>
    </oc>
    <nc r="D6">
      <v>81.015739999999994</v>
    </nc>
  </rcc>
  <rcc rId="17761" sId="19" numFmtId="4">
    <oc r="D8">
      <v>142.64689000000001</v>
    </oc>
    <nc r="D8">
      <v>162.11981</v>
    </nc>
  </rcc>
  <rcc rId="17762" sId="19" numFmtId="4">
    <oc r="D9">
      <v>1.29386</v>
    </oc>
    <nc r="D9">
      <v>1.50421</v>
    </nc>
  </rcc>
  <rcc rId="17763" sId="19" numFmtId="4">
    <oc r="D10">
      <v>215.57393999999999</v>
    </oc>
    <nc r="D10">
      <v>240.54893000000001</v>
    </nc>
  </rcc>
  <rcc rId="17764" sId="19" numFmtId="4">
    <oc r="D11">
      <v>-31.952390000000001</v>
    </oc>
    <nc r="D11">
      <v>-36.619880000000002</v>
    </nc>
  </rcc>
  <rcc rId="17765" sId="19" numFmtId="4">
    <oc r="D15">
      <v>42.747839999999997</v>
    </oc>
    <nc r="D15">
      <v>52.647179999999999</v>
    </nc>
  </rcc>
  <rcc rId="17766" sId="19" numFmtId="4">
    <oc r="D16">
      <v>493.98858000000001</v>
    </oc>
    <nc r="D16">
      <v>638.41936999999996</v>
    </nc>
  </rcc>
  <rcc rId="17767" sId="19" numFmtId="4">
    <oc r="D18">
      <v>3.1309999999999998</v>
    </oc>
    <nc r="D18">
      <v>3.6309999999999998</v>
    </nc>
  </rcc>
  <rcc rId="17768" sId="19" numFmtId="4">
    <oc r="D39">
      <v>767.09</v>
    </oc>
    <nc r="D39">
      <v>860.26199999999994</v>
    </nc>
  </rcc>
  <rcc rId="17769" sId="19" numFmtId="4">
    <oc r="D41">
      <v>449.45</v>
    </oc>
    <nc r="D41">
      <v>4478.3000300000003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41.xml><?xml version="1.0" encoding="utf-8"?>
<revisions xmlns="http://schemas.openxmlformats.org/spreadsheetml/2006/main" xmlns:r="http://schemas.openxmlformats.org/officeDocument/2006/relationships">
  <rcc rId="15360" sId="6" numFmtId="34">
    <oc r="D76">
      <v>581.01261999999997</v>
    </oc>
    <nc r="D76">
      <v>1092.5746200000001</v>
    </nc>
  </rcc>
  <rcc rId="15361" sId="6" numFmtId="34">
    <oc r="D77">
      <v>89.3</v>
    </oc>
    <nc r="D77">
      <v>139</v>
    </nc>
  </rcc>
  <rcc rId="15362" sId="6" numFmtId="34">
    <oc r="D83">
      <v>135.43883</v>
    </oc>
    <nc r="D83">
      <v>702.05390999999997</v>
    </nc>
  </rcc>
  <rfmt sheetId="6" sqref="D84">
    <dxf>
      <numFmt numFmtId="176" formatCode="_(* #,##0.0000_);_(* \(#,##0.0000\);_(* &quot;-&quot;??_);_(@_)"/>
    </dxf>
  </rfmt>
  <rfmt sheetId="6" sqref="D84">
    <dxf>
      <numFmt numFmtId="187" formatCode="_(* #,##0.000_);_(* \(#,##0.000\);_(* &quot;-&quot;??_);_(@_)"/>
    </dxf>
  </rfmt>
  <rfmt sheetId="6" sqref="D84">
    <dxf>
      <numFmt numFmtId="165" formatCode="_(* #,##0.00_);_(* \(#,##0.00\);_(* &quot;-&quot;??_);_(@_)"/>
    </dxf>
  </rfmt>
  <rfmt sheetId="6" sqref="D84">
    <dxf>
      <numFmt numFmtId="169" formatCode="_(* #,##0.0_);_(* \(#,##0.0\);_(* &quot;-&quot;??_);_(@_)"/>
    </dxf>
  </rfmt>
  <rcc rId="15363" sId="6" numFmtId="34">
    <oc r="C71">
      <v>30.06392</v>
    </oc>
    <nc r="C71">
      <v>5.6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4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4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5.xml><?xml version="1.0" encoding="utf-8"?>
<revisions xmlns="http://schemas.openxmlformats.org/spreadsheetml/2006/main" xmlns:r="http://schemas.openxmlformats.org/officeDocument/2006/relationships">
  <rcc rId="17467" sId="16" numFmtId="34">
    <oc r="D62">
      <v>3.7585000000000002</v>
    </oc>
    <nc r="D62">
      <v>10.198499999999999</v>
    </nc>
  </rcc>
  <rcc rId="17468" sId="16">
    <oc r="G96">
      <f>D96-3512.66619</f>
    </oc>
    <nc r="G96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6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fmt sheetId="3" sqref="D88">
    <dxf>
      <numFmt numFmtId="2" formatCode="0.00"/>
    </dxf>
  </rfmt>
  <rfmt sheetId="3" sqref="D88">
    <dxf>
      <numFmt numFmtId="186" formatCode="0.000"/>
    </dxf>
  </rfmt>
  <rfmt sheetId="3" sqref="D88">
    <dxf>
      <numFmt numFmtId="175" formatCode="0.0000"/>
    </dxf>
  </rfmt>
  <rfmt sheetId="3" sqref="D88">
    <dxf>
      <numFmt numFmtId="168" formatCode="0.00000"/>
    </dxf>
  </rfmt>
  <rcc rId="22459" sId="3" numFmtId="4">
    <oc r="D89">
      <v>9.3179999999999996</v>
    </oc>
    <nc r="D89">
      <v>9.3183000000000007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20382" sId="11" numFmtId="4">
    <oc r="D41">
      <v>2376.1039999999998</v>
    </oc>
    <nc r="D41">
      <v>2576.3670000000002</v>
    </nc>
  </rcc>
  <rcc rId="20383" sId="11" numFmtId="4">
    <oc r="D43">
      <v>268.69499999999999</v>
    </oc>
    <nc r="D43">
      <v>901.31866000000002</v>
    </nc>
  </rcc>
  <rcc rId="20384" sId="11" numFmtId="4">
    <oc r="C44">
      <v>157.59899999999999</v>
    </oc>
    <nc r="C44">
      <v>177.46700000000001</v>
    </nc>
  </rcc>
  <rcc rId="20385" sId="11" numFmtId="4">
    <oc r="D44">
      <v>151.91810000000001</v>
    </oc>
    <nc r="D44">
      <v>171.7861</v>
    </nc>
  </rcc>
  <rcc rId="20386" sId="11" numFmtId="4">
    <oc r="D50">
      <v>-79.711500000000001</v>
    </oc>
    <nc r="D50">
      <v>-106.282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11.xml><?xml version="1.0" encoding="utf-8"?>
<revisions xmlns="http://schemas.openxmlformats.org/spreadsheetml/2006/main" xmlns:r="http://schemas.openxmlformats.org/officeDocument/2006/relationships">
  <rcc rId="19913" sId="13" numFmtId="4">
    <oc r="D6">
      <v>81.068619999999996</v>
    </oc>
    <nc r="D6">
      <v>83.810720000000003</v>
    </nc>
  </rcc>
  <rcc rId="19914" sId="13" numFmtId="4">
    <oc r="D8">
      <v>127.5562</v>
    </oc>
    <nc r="D8">
      <v>142.42472000000001</v>
    </nc>
  </rcc>
  <rcc rId="19915" sId="13" numFmtId="4">
    <oc r="D9">
      <v>1.1835100000000001</v>
    </oc>
    <nc r="D9">
      <v>1.35189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111.xml><?xml version="1.0" encoding="utf-8"?>
<revisions xmlns="http://schemas.openxmlformats.org/spreadsheetml/2006/main" xmlns:r="http://schemas.openxmlformats.org/officeDocument/2006/relationships">
  <rcc rId="17400" sId="16" numFmtId="4">
    <nc r="C32">
      <v>0</v>
    </nc>
  </rcc>
  <rcc rId="17401" sId="16" numFmtId="4">
    <nc r="D32">
      <v>18.815999999999999</v>
    </nc>
  </rcc>
  <rcc rId="17402" sId="16">
    <oc r="G50">
      <f>D50-3357.50667</f>
    </oc>
    <nc r="G50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8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812.xml><?xml version="1.0" encoding="utf-8"?>
<revisions xmlns="http://schemas.openxmlformats.org/spreadsheetml/2006/main" xmlns:r="http://schemas.openxmlformats.org/officeDocument/2006/relationships">
  <rcc rId="16284" sId="9" numFmtId="34">
    <oc r="D79">
      <v>552.73515999999995</v>
    </oc>
    <nc r="D79">
      <v>549.73515999999995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fmt sheetId="3" sqref="C52">
    <dxf>
      <numFmt numFmtId="2" formatCode="0.00"/>
    </dxf>
  </rfmt>
  <rfmt sheetId="3" sqref="C52">
    <dxf>
      <numFmt numFmtId="186" formatCode="0.000"/>
    </dxf>
  </rfmt>
  <rfmt sheetId="3" sqref="C52">
    <dxf>
      <numFmt numFmtId="175" formatCode="0.0000"/>
    </dxf>
  </rfmt>
  <rcc rId="21790" sId="3" numFmtId="4">
    <oc r="C55">
      <v>44</v>
    </oc>
    <nc r="C55">
      <v>0</v>
    </nc>
  </rcc>
  <rfmt sheetId="3" sqref="C55">
    <dxf>
      <fill>
        <patternFill>
          <bgColor theme="0"/>
        </patternFill>
      </fill>
    </dxf>
  </rfmt>
  <rcc rId="21791" sId="3" numFmtId="4">
    <oc r="C57">
      <v>35</v>
    </oc>
    <nc r="C57">
      <v>0</v>
    </nc>
  </rcc>
  <rfmt sheetId="3" sqref="C57">
    <dxf>
      <fill>
        <patternFill>
          <bgColor theme="0"/>
        </patternFill>
      </fill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2.xml><?xml version="1.0" encoding="utf-8"?>
<revisions xmlns="http://schemas.openxmlformats.org/spreadsheetml/2006/main" xmlns:r="http://schemas.openxmlformats.org/officeDocument/2006/relationships">
  <rfmt sheetId="3" sqref="C88:D143">
    <dxf>
      <numFmt numFmtId="168" formatCode="0.00000"/>
    </dxf>
  </rfmt>
  <rfmt sheetId="3" sqref="C88:D143">
    <dxf>
      <numFmt numFmtId="175" formatCode="0.0000"/>
    </dxf>
  </rfmt>
  <rfmt sheetId="3" sqref="C88:D143">
    <dxf>
      <numFmt numFmtId="186" formatCode="0.000"/>
    </dxf>
  </rfmt>
  <rfmt sheetId="3" sqref="C88:D143">
    <dxf>
      <numFmt numFmtId="2" formatCode="0.00"/>
    </dxf>
  </rfmt>
  <rfmt sheetId="3" sqref="C88:D143">
    <dxf>
      <numFmt numFmtId="166" formatCode="0.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31.xml><?xml version="1.0" encoding="utf-8"?>
<revisions xmlns="http://schemas.openxmlformats.org/spreadsheetml/2006/main" xmlns:r="http://schemas.openxmlformats.org/officeDocument/2006/relationships">
  <rcc rId="15673" sId="7" numFmtId="34">
    <oc r="D57">
      <v>1106.6493800000001</v>
    </oc>
    <nc r="D57">
      <v>1218.70111</v>
    </nc>
  </rcc>
  <rcc rId="15674" sId="7" numFmtId="34">
    <oc r="D64">
      <v>111.26248</v>
    </oc>
    <nc r="D64">
      <v>114.26248</v>
    </nc>
  </rcc>
  <rcc rId="15675" sId="7" numFmtId="34">
    <oc r="C73">
      <v>2200.5473400000001</v>
    </oc>
    <nc r="C73">
      <v>2200.5126799999998</v>
    </nc>
  </rcc>
  <rcc rId="15676" sId="7" numFmtId="34">
    <oc r="D73">
      <v>914.52067</v>
    </oc>
    <nc r="D73">
      <v>1416.4995799999999</v>
    </nc>
  </rcc>
  <rcc rId="15677" sId="7" numFmtId="34">
    <oc r="D78">
      <v>767.74613999999997</v>
    </oc>
    <nc r="D78">
      <v>829.24625000000003</v>
    </nc>
  </rcc>
  <rcc rId="15678" sId="7" numFmtId="34">
    <oc r="D80">
      <v>1141.7</v>
    </oc>
    <nc r="D80">
      <v>1411.7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3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4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5.xml><?xml version="1.0" encoding="utf-8"?>
<revisions xmlns="http://schemas.openxmlformats.org/spreadsheetml/2006/main" xmlns:r="http://schemas.openxmlformats.org/officeDocument/2006/relationships">
  <rfmt sheetId="3" sqref="D88:D142">
    <dxf>
      <numFmt numFmtId="166" formatCode="0.0"/>
    </dxf>
  </rfmt>
  <rcc rId="18102" sId="3" numFmtId="4">
    <oc r="D90">
      <v>15794.22962</v>
    </oc>
    <nc r="D90">
      <v>17610.440480000001</v>
    </nc>
  </rcc>
  <rcc rId="18103" sId="3" numFmtId="4">
    <oc r="D92">
      <v>3865.3366700000001</v>
    </oc>
    <nc r="D92">
      <v>4181.0005700000002</v>
    </nc>
  </rcc>
  <rcc rId="18104" sId="3" numFmtId="4">
    <oc r="D95">
      <v>6213.9665800000002</v>
    </oc>
    <nc r="D95">
      <v>7666.25558</v>
    </nc>
  </rcc>
  <rcc rId="18105" sId="3" numFmtId="4">
    <oc r="D100">
      <v>1228</v>
    </oc>
    <nc r="D100">
      <v>1252.11707</v>
    </nc>
  </rcc>
  <rcc rId="18106" sId="3" numFmtId="4">
    <oc r="D101">
      <v>2197.8024700000001</v>
    </oc>
    <nc r="D101">
      <v>2407.9555700000001</v>
    </nc>
  </rcc>
  <rcc rId="18107" sId="3" numFmtId="4">
    <oc r="D103">
      <v>44.005850000000002</v>
    </oc>
    <nc r="D103">
      <v>93.336690000000004</v>
    </nc>
  </rcc>
  <rcc rId="18108" sId="3" numFmtId="4">
    <oc r="D106">
      <v>34.670999999999999</v>
    </oc>
    <nc r="D106">
      <v>37.658000000000001</v>
    </nc>
  </rcc>
  <rcc rId="18109" sId="3" numFmtId="4">
    <oc r="C107">
      <v>162588.399</v>
    </oc>
    <nc r="C107">
      <v>162260.69899999999</v>
    </nc>
  </rcc>
  <rcc rId="18110" sId="3" numFmtId="4">
    <oc r="D107">
      <v>124352.67285</v>
    </oc>
    <nc r="D107">
      <v>146197.54207</v>
    </nc>
  </rcc>
  <rcc rId="18111" sId="3" numFmtId="4">
    <oc r="D108">
      <v>1073.6851999999999</v>
    </oc>
    <nc r="D108">
      <v>1142.5891999999999</v>
    </nc>
  </rcc>
  <rcc rId="18112" sId="3" numFmtId="4">
    <oc r="D110">
      <v>420.92982999999998</v>
    </oc>
    <nc r="D110">
      <v>456.60453000000001</v>
    </nc>
  </rcc>
  <rcc rId="18113" sId="3" numFmtId="4">
    <oc r="D117">
      <v>204688.25102</v>
    </oc>
    <nc r="D117">
      <v>227746.12727999999</v>
    </nc>
  </rcc>
  <rcc rId="18114" sId="3" numFmtId="4">
    <oc r="D118">
      <v>12113.087</v>
    </oc>
    <nc r="D118">
      <v>14346.206</v>
    </nc>
  </rcc>
  <rcc rId="18115" sId="3" numFmtId="4">
    <oc r="D119">
      <v>4759.2239200000004</v>
    </oc>
    <nc r="D119">
      <v>5030.7687400000004</v>
    </nc>
  </rcc>
  <rcc rId="18116" sId="3" numFmtId="4">
    <oc r="D120">
      <v>5852.4070400000001</v>
    </oc>
    <nc r="D120">
      <v>6166.64941</v>
    </nc>
  </rcc>
  <rcc rId="18117" sId="3" numFmtId="4">
    <oc r="D122">
      <v>31871.95335</v>
    </oc>
    <nc r="D122">
      <v>38822.491260000003</v>
    </nc>
  </rcc>
  <rcc rId="18118" sId="3" numFmtId="4">
    <oc r="D123">
      <v>766.02344000000005</v>
    </oc>
    <nc r="D123">
      <v>800.03831000000002</v>
    </nc>
  </rcc>
  <rcc rId="18119" sId="3" numFmtId="4">
    <oc r="D125">
      <v>29.863150000000001</v>
    </oc>
    <nc r="D125">
      <v>34.810890000000001</v>
    </nc>
  </rcc>
  <rcc rId="18120" sId="3" numFmtId="4">
    <oc r="D126">
      <v>9785.5276200000008</v>
    </oc>
    <nc r="D126">
      <v>14786.92762</v>
    </nc>
  </rcc>
  <rcc rId="18121" sId="3" numFmtId="4">
    <oc r="D127">
      <v>1531.66605</v>
    </oc>
    <nc r="D127">
      <v>1578.6525799999999</v>
    </nc>
  </rcc>
  <rcc rId="18122" sId="3" numFmtId="4">
    <oc r="D130">
      <v>265.8494</v>
    </oc>
    <nc r="D130">
      <v>311.86939999999998</v>
    </nc>
  </rcc>
  <rcc rId="18123" sId="3" numFmtId="4">
    <oc r="D131">
      <v>4229.0810000000001</v>
    </oc>
    <nc r="D131">
      <v>4757.0312000000004</v>
    </nc>
  </rcc>
  <rcc rId="18124" sId="3" numFmtId="4">
    <oc r="D136">
      <v>0.65</v>
    </oc>
    <nc r="D136">
      <v>3.09</v>
    </nc>
  </rcc>
  <rcc rId="18125" sId="3" numFmtId="4">
    <oc r="D140">
      <v>22961.200000000001</v>
    </oc>
    <nc r="D140">
      <v>25034.207999999999</v>
    </nc>
  </rcc>
  <rcc rId="18126" sId="3" numFmtId="4">
    <oc r="D141">
      <v>2492</v>
    </oc>
    <nc r="D141">
      <v>3829.8541</v>
    </nc>
  </rcc>
  <rcc rId="18127" sId="3" numFmtId="4">
    <oc r="D142">
      <v>616.40200000000004</v>
    </oc>
    <nc r="D142">
      <v>956.37103999999999</v>
    </nc>
  </rcc>
  <rfmt sheetId="3" sqref="C84:D84">
    <dxf>
      <numFmt numFmtId="2" formatCode="0.00"/>
    </dxf>
  </rfmt>
  <rfmt sheetId="3" sqref="C84:D84">
    <dxf>
      <numFmt numFmtId="186" formatCode="0.000"/>
    </dxf>
  </rfmt>
  <rfmt sheetId="3" sqref="C84:D84">
    <dxf>
      <numFmt numFmtId="175" formatCode="0.0000"/>
    </dxf>
  </rfmt>
  <rfmt sheetId="3" sqref="C84:D84">
    <dxf>
      <numFmt numFmtId="168" formatCode="0.00000"/>
    </dxf>
  </rfmt>
  <rfmt sheetId="3" sqref="C84:D84">
    <dxf>
      <numFmt numFmtId="174" formatCode="0.000000"/>
    </dxf>
  </rfmt>
  <rfmt sheetId="3" sqref="C83:D83">
    <dxf>
      <numFmt numFmtId="2" formatCode="0.00"/>
    </dxf>
  </rfmt>
  <rfmt sheetId="3" sqref="C83:D83">
    <dxf>
      <numFmt numFmtId="186" formatCode="0.000"/>
    </dxf>
  </rfmt>
  <rfmt sheetId="3" sqref="C83:D83">
    <dxf>
      <numFmt numFmtId="175" formatCode="0.0000"/>
    </dxf>
  </rfmt>
  <rfmt sheetId="3" sqref="C83:D83">
    <dxf>
      <numFmt numFmtId="168" formatCode="0.00000"/>
    </dxf>
  </rfmt>
  <rfmt sheetId="3" sqref="C83:D83">
    <dxf>
      <numFmt numFmtId="174" formatCode="0.000000"/>
    </dxf>
  </rfmt>
  <rfmt sheetId="3" sqref="D88:D142">
    <dxf>
      <numFmt numFmtId="2" formatCode="0.00"/>
    </dxf>
  </rfmt>
  <rfmt sheetId="3" sqref="D88:D142">
    <dxf>
      <numFmt numFmtId="186" formatCode="0.000"/>
    </dxf>
  </rfmt>
  <rfmt sheetId="3" sqref="D88:D142">
    <dxf>
      <numFmt numFmtId="175" formatCode="0.0000"/>
    </dxf>
  </rfmt>
  <rfmt sheetId="3" sqref="D88:D142">
    <dxf>
      <numFmt numFmtId="168" formatCode="0.00000"/>
    </dxf>
  </rfmt>
  <rfmt sheetId="3" sqref="D88:D142">
    <dxf>
      <numFmt numFmtId="174" formatCode="0.000000"/>
    </dxf>
  </rfmt>
  <rcc rId="18128" sId="3" numFmtId="4">
    <oc r="D116">
      <v>67542.695879999999</v>
    </oc>
    <nc r="D116">
      <v>75626.019549999997</v>
    </nc>
  </rcc>
  <rcc rId="18129" sId="3" numFmtId="4">
    <oc r="D128">
      <v>83.519289999999998</v>
    </oc>
    <nc r="D128">
      <v>90.119600000000005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51.xml><?xml version="1.0" encoding="utf-8"?>
<revisions xmlns="http://schemas.openxmlformats.org/spreadsheetml/2006/main" xmlns:r="http://schemas.openxmlformats.org/officeDocument/2006/relationships">
  <rfmt sheetId="14" sqref="G97" start="0" length="0">
    <dxf>
      <numFmt numFmtId="172" formatCode="#,##0.00000"/>
    </dxf>
  </rfmt>
  <rcc rId="17083" sId="14" numFmtId="34">
    <oc r="D79">
      <v>396.71418</v>
    </oc>
    <nc r="D79">
      <v>395.71418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3" sqref="C98:D98">
    <dxf>
      <numFmt numFmtId="175" formatCode="0.0000"/>
    </dxf>
  </rfmt>
  <rfmt sheetId="3" sqref="C98:D98">
    <dxf>
      <numFmt numFmtId="186" formatCode="0.000"/>
    </dxf>
  </rfmt>
  <rfmt sheetId="3" sqref="C98:D98">
    <dxf>
      <numFmt numFmtId="2" formatCode="0.00"/>
    </dxf>
  </rfmt>
  <rfmt sheetId="3" sqref="C98:D9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cc rId="19243" sId="17" numFmtId="34">
    <oc r="C59">
      <v>1247.5630000000001</v>
    </oc>
    <nc r="C59">
      <v>1290.7629999999999</v>
    </nc>
  </rcc>
  <rcc rId="19244" sId="17" numFmtId="34">
    <oc r="D59">
      <v>1026.3526899999999</v>
    </oc>
    <nc r="D59">
      <v>1119.712</v>
    </nc>
  </rcc>
  <rcc rId="19245" sId="17" numFmtId="34">
    <oc r="C66">
      <v>150.881</v>
    </oc>
    <nc r="C66">
      <v>170.749</v>
    </nc>
  </rcc>
  <rcc rId="19246" sId="17" numFmtId="34">
    <oc r="D66">
      <v>126.04170999999999</v>
    </oc>
    <nc r="D66">
      <v>137.83233000000001</v>
    </nc>
  </rcc>
  <rcc rId="19247" sId="17" numFmtId="34">
    <oc r="D74">
      <v>191.68485000000001</v>
    </oc>
    <nc r="D74">
      <v>229.16685000000001</v>
    </nc>
  </rcc>
  <rcc rId="19248" sId="17" numFmtId="34">
    <oc r="C80">
      <v>756.24</v>
    </oc>
    <nc r="C80">
      <v>713.04</v>
    </nc>
  </rcc>
  <rcc rId="19249" sId="17" numFmtId="34">
    <oc r="D80">
      <v>634.94888000000003</v>
    </oc>
    <nc r="D80">
      <v>662.20764999999994</v>
    </nc>
  </rcc>
  <rcc rId="19250" sId="17" numFmtId="34">
    <oc r="D82">
      <v>3175.4450900000002</v>
    </oc>
    <nc r="D82">
      <v>3326.2426500000001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2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20071" sId="13" numFmtId="34">
    <oc r="D56">
      <v>709.83061999999995</v>
    </oc>
    <nc r="D56">
      <v>795.74167999999997</v>
    </nc>
  </rcc>
  <rcc rId="20072" sId="13" numFmtId="34">
    <oc r="C63">
      <v>70.594999999999999</v>
    </oc>
    <nc r="C63">
      <v>85.376000000000005</v>
    </nc>
  </rcc>
  <rcc rId="20073" sId="13" numFmtId="34">
    <oc r="D63">
      <v>54.679189999999998</v>
    </oc>
    <nc r="D63">
      <v>60.185580000000002</v>
    </nc>
  </rcc>
  <rcc rId="20074" sId="13" numFmtId="34">
    <oc r="D70">
      <v>0</v>
    </oc>
    <nc r="D70">
      <v>1.38</v>
    </nc>
  </rcc>
  <rcc rId="20075" sId="13" numFmtId="34">
    <oc r="D72">
      <v>757.28727000000003</v>
    </oc>
    <nc r="D72">
      <v>780.38676999999996</v>
    </nc>
  </rcc>
  <rcc rId="20076" sId="13" numFmtId="34">
    <oc r="D77">
      <v>122.06634</v>
    </oc>
    <nc r="D77">
      <v>128.03130999999999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2.xml><?xml version="1.0" encoding="utf-8"?>
<revisions xmlns="http://schemas.openxmlformats.org/spreadsheetml/2006/main" xmlns:r="http://schemas.openxmlformats.org/officeDocument/2006/relationships">
  <rcc rId="19620" sId="15" numFmtId="4">
    <oc r="D42">
      <v>1096.0450000000001</v>
    </oc>
    <nc r="D42">
      <v>1171.3679999999999</v>
    </nc>
  </rcc>
  <rcc rId="19621" sId="15" numFmtId="4">
    <oc r="D43">
      <v>300</v>
    </oc>
    <nc r="D43">
      <v>400</v>
    </nc>
  </rcc>
  <rcc rId="19622" sId="15" numFmtId="4">
    <oc r="C45">
      <v>73.254999999999995</v>
    </oc>
    <nc r="C45">
      <v>88.036000000000001</v>
    </nc>
  </rcc>
  <rcc rId="19623" sId="15" numFmtId="4">
    <oc r="D45">
      <v>71.633099999999999</v>
    </oc>
    <nc r="D45">
      <v>86.414100000000005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21.xml><?xml version="1.0" encoding="utf-8"?>
<revisions xmlns="http://schemas.openxmlformats.org/spreadsheetml/2006/main" xmlns:r="http://schemas.openxmlformats.org/officeDocument/2006/relationships">
  <rcc rId="17112" sId="15" numFmtId="4">
    <oc r="D6">
      <v>26.781230000000001</v>
    </oc>
    <nc r="D6">
      <v>26.643170000000001</v>
    </nc>
  </rcc>
  <rcc rId="17113" sId="15" numFmtId="4">
    <oc r="D8">
      <v>109.33848</v>
    </oc>
    <nc r="D8">
      <v>124.26442</v>
    </nc>
  </rcc>
  <rcc rId="17114" sId="15" numFmtId="4">
    <oc r="D9">
      <v>0.99173</v>
    </oc>
    <nc r="D9">
      <v>1.15293</v>
    </nc>
  </rcc>
  <rcc rId="17115" sId="15" numFmtId="4">
    <oc r="D10">
      <v>165.23688000000001</v>
    </oc>
    <nc r="D10">
      <v>184.38015999999999</v>
    </nc>
  </rcc>
  <rcc rId="17116" sId="15" numFmtId="4">
    <oc r="D11">
      <v>-24.49146</v>
    </oc>
    <nc r="D11">
      <v>-28.06908</v>
    </nc>
  </rcc>
  <rcc rId="17117" sId="15" numFmtId="4">
    <oc r="D15">
      <v>16.473089999999999</v>
    </oc>
    <nc r="D15">
      <v>22.415089999999999</v>
    </nc>
  </rcc>
  <rcc rId="17118" sId="15" numFmtId="4">
    <oc r="D16">
      <v>144.84559999999999</v>
    </oc>
    <nc r="D16">
      <v>176.39992000000001</v>
    </nc>
  </rcc>
  <rcc rId="17119" sId="15" numFmtId="4">
    <oc r="D18">
      <v>1.3</v>
    </oc>
    <nc r="D18">
      <v>1.4</v>
    </nc>
  </rcc>
  <rcc rId="17120" sId="15" numFmtId="4">
    <oc r="D28">
      <v>19.508400000000002</v>
    </oc>
    <nc r="D28">
      <v>21.675999999999998</v>
    </nc>
  </rcc>
  <rcc rId="17121" sId="15" numFmtId="4">
    <oc r="D39">
      <v>-0.12809999999999999</v>
    </oc>
    <nc r="D39">
      <v>6.1783200000000003</v>
    </nc>
  </rcc>
  <rcc rId="17122" sId="15" numFmtId="4">
    <oc r="D42">
      <v>986.779</v>
    </oc>
    <nc r="D42">
      <v>1096.0450000000001</v>
    </nc>
  </rcc>
  <rcc rId="17123" sId="15" numFmtId="4">
    <oc r="D44">
      <v>373.72300000000001</v>
    </oc>
    <nc r="D44">
      <v>568.72299999999996</v>
    </nc>
  </rcc>
  <rcc rId="17124" sId="15">
    <nc r="G51">
      <f>D51-2709.12098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1211.xml><?xml version="1.0" encoding="utf-8"?>
<revisions xmlns="http://schemas.openxmlformats.org/spreadsheetml/2006/main" xmlns:r="http://schemas.openxmlformats.org/officeDocument/2006/relationships">
  <rcc rId="15707" sId="7" numFmtId="34">
    <oc r="D41">
      <v>861.30499999999995</v>
    </oc>
    <nc r="D41">
      <v>999.98199999999997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3.xml><?xml version="1.0" encoding="utf-8"?>
<revisions xmlns="http://schemas.openxmlformats.org/spreadsheetml/2006/main" xmlns:r="http://schemas.openxmlformats.org/officeDocument/2006/relationships">
  <rcc rId="18766" sId="18" numFmtId="4">
    <oc r="D31">
      <v>31.73629</v>
    </oc>
    <nc r="D31">
      <v>41.379269999999998</v>
    </nc>
  </rcc>
  <rcc rId="18767" sId="18" numFmtId="4">
    <oc r="D38">
      <v>0.83274999999999999</v>
    </oc>
    <nc r="D38">
      <v>-4.2979999999999997E-3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6.xml><?xml version="1.0" encoding="utf-8"?>
<revisions xmlns="http://schemas.openxmlformats.org/spreadsheetml/2006/main" xmlns:r="http://schemas.openxmlformats.org/officeDocument/2006/relationships">
  <rcc rId="19583" sId="15" numFmtId="4">
    <oc r="D6">
      <v>28.643170000000001</v>
    </oc>
    <nc r="D6">
      <v>32.898099999999999</v>
    </nc>
  </rcc>
  <rcc rId="19584" sId="15" numFmtId="4">
    <oc r="D8">
      <v>124.26442</v>
    </oc>
    <nc r="D8">
      <v>138.74923999999999</v>
    </nc>
  </rcc>
  <rcc rId="19585" sId="15" numFmtId="4">
    <oc r="D9">
      <v>1.15293</v>
    </oc>
    <nc r="D9">
      <v>1.3169500000000001</v>
    </nc>
  </rcc>
  <rcc rId="19586" sId="15" numFmtId="4">
    <oc r="D10">
      <v>184.38015999999999</v>
    </oc>
    <nc r="D10">
      <v>203.00273000000001</v>
    </nc>
  </rcc>
  <rcc rId="19587" sId="15" numFmtId="4">
    <oc r="D11">
      <v>-28.06908</v>
    </oc>
    <nc r="D11">
      <v>-30.955079999999999</v>
    </nc>
  </rcc>
  <rcc rId="19588" sId="15" numFmtId="4">
    <oc r="D15">
      <v>22.415089999999999</v>
    </oc>
    <nc r="D15">
      <v>32.592329999999997</v>
    </nc>
  </rcc>
  <rcc rId="19589" sId="15" numFmtId="4">
    <oc r="D16">
      <v>176.39992000000001</v>
    </oc>
    <nc r="D16">
      <v>223.85283999999999</v>
    </nc>
  </rcc>
  <rcc rId="19590" sId="15" numFmtId="4">
    <oc r="D28">
      <v>21.675999999999998</v>
    </oc>
    <nc r="D28">
      <v>23.843599999999999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61.xml><?xml version="1.0" encoding="utf-8"?>
<revisions xmlns="http://schemas.openxmlformats.org/spreadsheetml/2006/main" xmlns:r="http://schemas.openxmlformats.org/officeDocument/2006/relationships">
  <rcc rId="17431" sId="16" numFmtId="34">
    <oc r="D57">
      <v>977.59842000000003</v>
    </oc>
    <nc r="D57">
      <v>1082.0003300000001</v>
    </nc>
  </rcc>
  <rcc rId="17432" sId="16" numFmtId="34">
    <oc r="D64">
      <v>58.650849999999998</v>
    </oc>
    <nc r="D64">
      <v>60.150849999999998</v>
    </nc>
  </rcc>
  <rcc rId="17433" sId="16" numFmtId="34">
    <oc r="D69">
      <v>13.25074</v>
    </oc>
    <nc r="D69">
      <v>88.250739999999993</v>
    </nc>
  </rcc>
  <rcc rId="17434" sId="16" numFmtId="34">
    <oc r="D72">
      <v>228.19782000000001</v>
    </oc>
    <nc r="D72">
      <v>286.33656999999999</v>
    </nc>
  </rcc>
  <rcc rId="17435" sId="16" numFmtId="34">
    <oc r="D73">
      <v>723.51809000000003</v>
    </oc>
    <nc r="D73">
      <v>841.39602000000002</v>
    </nc>
  </rcc>
  <rcc rId="17436" sId="16" numFmtId="34">
    <oc r="D78">
      <v>461.75261999999998</v>
    </oc>
    <nc r="D78">
      <v>486.51121000000001</v>
    </nc>
  </rcc>
  <rcc rId="17437" sId="16" numFmtId="34">
    <oc r="D80">
      <v>469.68196999999998</v>
    </oc>
    <nc r="D80">
      <v>599.68196999999998</v>
    </nc>
  </rcc>
  <rcc rId="17438" sId="16" odxf="1" dxf="1">
    <nc r="G96">
      <f>D96-3512.66619</f>
    </nc>
    <odxf>
      <numFmt numFmtId="0" formatCode="General"/>
    </odxf>
    <ndxf>
      <numFmt numFmtId="172" formatCode="#,##0.00000"/>
    </ndxf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Иль!$19:$24,Иль!$30:$31,Иль!$33:$33,Иль!$45:$45,Иль!$50:$50,Иль!$60:$61,Иль!$68:$69,Иль!$78:$79,Иль!$81:$81,Иль!$83:$90,Иль!$93:$97</formula>
    <oldFormula>Иль!$19:$24,Иль!$30:$31,Иль!$33:$33,Иль!$45:$45,Иль!$50:$50,Иль!$60:$61,Иль!$68:$69,Иль!$78:$79,Иль!$81:$81,Иль!$83:$90,Иль!$93:$97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fmt sheetId="13" sqref="D38">
    <dxf>
      <numFmt numFmtId="2" formatCode="0.00"/>
    </dxf>
  </rfmt>
  <rfmt sheetId="13" sqref="D38">
    <dxf>
      <numFmt numFmtId="186" formatCode="0.000"/>
    </dxf>
  </rfmt>
  <rfmt sheetId="13" sqref="D38">
    <dxf>
      <numFmt numFmtId="175" formatCode="0.0000"/>
    </dxf>
  </rfmt>
  <rfmt sheetId="13" sqref="D38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515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516.xml><?xml version="1.0" encoding="utf-8"?>
<revisions xmlns="http://schemas.openxmlformats.org/spreadsheetml/2006/main" xmlns:r="http://schemas.openxmlformats.org/officeDocument/2006/relationships">
  <rcc rId="19653" sId="15" numFmtId="34">
    <oc r="D58">
      <v>821.91654000000005</v>
    </oc>
    <nc r="D58">
      <v>940.77373999999998</v>
    </nc>
  </rcc>
  <rcc rId="19654" sId="15" numFmtId="34">
    <oc r="C65">
      <v>70.596000000000004</v>
    </oc>
    <nc r="C65">
      <v>85.376999999999995</v>
    </nc>
  </rcc>
  <rcc rId="19655" sId="15" numFmtId="34">
    <oc r="D65">
      <v>64.453280000000007</v>
    </oc>
    <nc r="D65">
      <v>70.173770000000005</v>
    </nc>
  </rcc>
  <rcc rId="19656" sId="15" numFmtId="34">
    <oc r="D74">
      <v>896.01859999999999</v>
    </oc>
    <nc r="D74">
      <v>923.58659999999998</v>
    </nc>
  </rcc>
  <rcc rId="19657" sId="15" numFmtId="34">
    <oc r="D79">
      <v>106.57683</v>
    </oc>
    <nc r="D79">
      <v>125.30083999999999</v>
    </nc>
  </rcc>
  <rcc rId="19658" sId="15" numFmtId="34">
    <oc r="D81">
      <v>548.70299999999997</v>
    </oc>
    <nc r="D81">
      <v>689.50300000000004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31.xml><?xml version="1.0" encoding="utf-8"?>
<revisions xmlns="http://schemas.openxmlformats.org/spreadsheetml/2006/main" xmlns:r="http://schemas.openxmlformats.org/officeDocument/2006/relationships">
  <rcc rId="15765" sId="7">
    <nc r="G50">
      <f>D50-4580.16833</f>
    </nc>
  </rcc>
  <rcc rId="15766" sId="7" numFmtId="34">
    <oc r="D6">
      <v>311.78298999999998</v>
    </oc>
    <nc r="D6">
      <v>350.71706999999998</v>
    </nc>
  </rcc>
  <rcc rId="15767" sId="7" numFmtId="34">
    <oc r="D8">
      <v>241.84802999999999</v>
    </oc>
    <nc r="D8">
      <v>274.86304999999999</v>
    </nc>
  </rcc>
  <rcc rId="15768" sId="7" numFmtId="34">
    <oc r="D9">
      <v>2.1936100000000001</v>
    </oc>
    <nc r="D9">
      <v>2.5502099999999999</v>
    </nc>
  </rcc>
  <rcc rId="15769" sId="7" numFmtId="34">
    <oc r="D10">
      <v>365.49083000000002</v>
    </oc>
    <nc r="D10">
      <v>407.83425</v>
    </nc>
  </rcc>
  <rcc rId="15770" sId="7" numFmtId="4">
    <oc r="D11">
      <v>-54.172989999999999</v>
    </oc>
    <nc r="D11">
      <v>-62.086419999999997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54.xml><?xml version="1.0" encoding="utf-8"?>
<revisions xmlns="http://schemas.openxmlformats.org/spreadsheetml/2006/main" xmlns:r="http://schemas.openxmlformats.org/officeDocument/2006/relationships">
  <rcc rId="17798" sId="19" numFmtId="34">
    <oc r="D55">
      <v>892.44987000000003</v>
    </oc>
    <nc r="D55">
      <v>1026.7999299999999</v>
    </nc>
  </rcc>
  <rcc rId="17799" sId="19" numFmtId="34">
    <oc r="D62">
      <v>60.032769999999999</v>
    </oc>
    <nc r="D62">
      <v>62.032769999999999</v>
    </nc>
  </rcc>
  <rcc rId="17800" sId="19" numFmtId="34">
    <oc r="D71">
      <v>910.04409999999996</v>
    </oc>
    <nc r="D71">
      <v>1264.88321</v>
    </nc>
  </rcc>
  <rcc rId="17801" sId="19" numFmtId="34">
    <oc r="D76">
      <v>80.997519999999994</v>
    </oc>
    <nc r="D76">
      <v>118.79912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fmt sheetId="3" sqref="C72:D72">
    <dxf>
      <numFmt numFmtId="2" formatCode="0.00"/>
    </dxf>
  </rfmt>
  <rfmt sheetId="3" sqref="C72:D72">
    <dxf>
      <numFmt numFmtId="186" formatCode="0.000"/>
    </dxf>
  </rfmt>
  <rfmt sheetId="3" sqref="C72:D72">
    <dxf>
      <numFmt numFmtId="175" formatCode="0.0000"/>
    </dxf>
  </rfmt>
  <rfmt sheetId="3" sqref="C72:D72">
    <dxf>
      <numFmt numFmtId="168" formatCode="0.00000"/>
    </dxf>
  </rfmt>
  <rfmt sheetId="3" sqref="D5">
    <dxf>
      <numFmt numFmtId="2" formatCode="0.00"/>
    </dxf>
  </rfmt>
  <rfmt sheetId="3" sqref="D5">
    <dxf>
      <numFmt numFmtId="186" formatCode="0.000"/>
    </dxf>
  </rfmt>
  <rfmt sheetId="3" sqref="D5">
    <dxf>
      <numFmt numFmtId="175" formatCode="0.0000"/>
    </dxf>
  </rfmt>
  <rfmt sheetId="3" sqref="D5">
    <dxf>
      <numFmt numFmtId="168" formatCode="0.00000"/>
    </dxf>
  </rfmt>
  <rfmt sheetId="3" sqref="D7">
    <dxf>
      <numFmt numFmtId="2" formatCode="0.00"/>
    </dxf>
  </rfmt>
  <rfmt sheetId="3" sqref="D7">
    <dxf>
      <numFmt numFmtId="186" formatCode="0.000"/>
    </dxf>
  </rfmt>
  <rfmt sheetId="3" sqref="D7">
    <dxf>
      <numFmt numFmtId="175" formatCode="0.0000"/>
    </dxf>
  </rfmt>
  <rfmt sheetId="3" sqref="D7">
    <dxf>
      <numFmt numFmtId="168" formatCode="0.00000"/>
    </dxf>
  </rfmt>
  <rfmt sheetId="3" sqref="D12">
    <dxf>
      <numFmt numFmtId="2" formatCode="0.00"/>
    </dxf>
  </rfmt>
  <rfmt sheetId="3" sqref="D12">
    <dxf>
      <numFmt numFmtId="186" formatCode="0.000"/>
    </dxf>
  </rfmt>
  <rfmt sheetId="3" sqref="D12">
    <dxf>
      <numFmt numFmtId="175" formatCode="0.0000"/>
    </dxf>
  </rfmt>
  <rfmt sheetId="3" sqref="D12">
    <dxf>
      <numFmt numFmtId="168" formatCode="0.00000"/>
    </dxf>
  </rfmt>
  <rfmt sheetId="3" sqref="D16">
    <dxf>
      <numFmt numFmtId="2" formatCode="0.00"/>
    </dxf>
  </rfmt>
  <rfmt sheetId="3" sqref="D16">
    <dxf>
      <numFmt numFmtId="186" formatCode="0.000"/>
    </dxf>
  </rfmt>
  <rfmt sheetId="3" sqref="D16">
    <dxf>
      <numFmt numFmtId="175" formatCode="0.0000"/>
    </dxf>
  </rfmt>
  <rfmt sheetId="3" sqref="D16">
    <dxf>
      <numFmt numFmtId="168" formatCode="0.00000"/>
    </dxf>
  </rfmt>
  <rfmt sheetId="3" sqref="D23">
    <dxf>
      <numFmt numFmtId="2" formatCode="0.00"/>
    </dxf>
  </rfmt>
  <rfmt sheetId="3" sqref="D23">
    <dxf>
      <numFmt numFmtId="186" formatCode="0.000"/>
    </dxf>
  </rfmt>
  <rfmt sheetId="3" sqref="D23">
    <dxf>
      <numFmt numFmtId="175" formatCode="0.0000"/>
    </dxf>
  </rfmt>
  <rfmt sheetId="3" sqref="D23">
    <dxf>
      <numFmt numFmtId="168" formatCode="0.00000"/>
    </dxf>
  </rfmt>
  <rcc rId="21876" sId="3" numFmtId="4">
    <oc r="D25">
      <v>0</v>
    </oc>
    <nc r="D25">
      <v>0.375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8581" sId="19" numFmtId="4">
    <oc r="D6">
      <v>81.015739999999994</v>
    </oc>
    <nc r="D6">
      <v>91.125690000000006</v>
    </nc>
  </rcc>
  <rcc rId="18582" sId="19" numFmtId="4">
    <oc r="D8">
      <v>162.11981</v>
    </oc>
    <nc r="D8">
      <v>181.01722000000001</v>
    </nc>
  </rcc>
  <rcc rId="18583" sId="19" numFmtId="4">
    <oc r="D9">
      <v>1.50421</v>
    </oc>
    <nc r="D9">
      <v>1.7182500000000001</v>
    </nc>
  </rcc>
  <rcc rId="18584" sId="19" numFmtId="4">
    <oc r="D10">
      <v>240.54893000000001</v>
    </oc>
    <nc r="D10">
      <v>264.84458999999998</v>
    </nc>
  </rcc>
  <rcc rId="18585" sId="19">
    <oc r="D12">
      <f>SUM(D13:D13)</f>
    </oc>
    <nc r="D12">
      <f>SUM(D13:D13)</f>
    </nc>
  </rcc>
  <rcc rId="18586" sId="19" numFmtId="4">
    <oc r="D11">
      <v>-36.619880000000002</v>
    </oc>
    <nc r="D11">
      <v>-40.385080000000002</v>
    </nc>
  </rcc>
  <rcc rId="18587" sId="19" numFmtId="4">
    <oc r="D15">
      <v>52.647179999999999</v>
    </oc>
    <nc r="D15">
      <v>76.696910000000003</v>
    </nc>
  </rcc>
  <rcc rId="18588" sId="19" numFmtId="4">
    <oc r="D18">
      <v>3.6309999999999998</v>
    </oc>
    <nc r="D18">
      <v>3.931</v>
    </nc>
  </rcc>
  <rcc rId="18589" sId="19" numFmtId="4">
    <oc r="D27">
      <v>105.14712</v>
    </oc>
    <nc r="D27">
      <v>134.51964000000001</v>
    </nc>
  </rcc>
  <rcc rId="18590" sId="19" numFmtId="4">
    <oc r="D16">
      <v>638.41936999999996</v>
    </oc>
    <nc r="D16">
      <v>801.77916000000005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c rId="16773" sId="12" numFmtId="4">
    <oc r="D6">
      <v>73.750969999999995</v>
    </oc>
    <nc r="D6">
      <v>83.805269999999993</v>
    </nc>
  </rcc>
  <rcc rId="16774" sId="12" numFmtId="4">
    <oc r="D8">
      <v>245.46850000000001</v>
    </oc>
    <nc r="D8">
      <v>278.97773999999998</v>
    </nc>
  </rcc>
  <rcc rId="16775" sId="12" numFmtId="4">
    <oc r="D9">
      <v>2.2264499999999998</v>
    </oc>
    <nc r="D9">
      <v>2.58839</v>
    </nc>
  </rcc>
  <rcc rId="16776" sId="12" numFmtId="4">
    <oc r="D10">
      <v>370.96226000000001</v>
    </oc>
    <nc r="D10">
      <v>413.93952999999999</v>
    </nc>
  </rcc>
  <rcc rId="16777" sId="12" numFmtId="4">
    <oc r="D11">
      <v>-54.984009999999998</v>
    </oc>
    <nc r="D11">
      <v>-63.01587</v>
    </nc>
  </rcc>
  <rcc rId="16778" sId="12" numFmtId="4">
    <oc r="D15">
      <v>38.391080000000002</v>
    </oc>
    <nc r="D15">
      <v>54.244230000000002</v>
    </nc>
  </rcc>
  <rcc rId="16779" sId="12" numFmtId="4">
    <oc r="D16">
      <v>270.80718999999999</v>
    </oc>
    <nc r="D16">
      <v>328.06236000000001</v>
    </nc>
  </rcc>
  <rcc rId="16780" sId="12" numFmtId="4">
    <oc r="D28">
      <v>57.77928</v>
    </oc>
    <nc r="D28">
      <v>58.322629999999997</v>
    </nc>
  </rcc>
  <rcc rId="16781" sId="12" numFmtId="4">
    <oc r="D30">
      <v>21.702069999999999</v>
    </oc>
    <nc r="D30">
      <v>37.184240000000003</v>
    </nc>
  </rcc>
  <rcc rId="16782" sId="12" numFmtId="4">
    <oc r="D42">
      <v>1095.4549999999999</v>
    </oc>
    <nc r="D42">
      <v>1187.8779999999999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c rId="15736" sId="7" numFmtId="34">
    <oc r="D47">
      <v>223.82599999999999</v>
    </oc>
    <nc r="D47">
      <v>250.32599999999999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7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3.xml><?xml version="1.0" encoding="utf-8"?>
<revisions xmlns="http://schemas.openxmlformats.org/spreadsheetml/2006/main" xmlns:r="http://schemas.openxmlformats.org/officeDocument/2006/relationships">
  <rcc rId="20135" sId="12" numFmtId="4">
    <oc r="D6">
      <v>83.805269999999993</v>
    </oc>
    <nc r="D6">
      <v>94.437269999999998</v>
    </nc>
  </rcc>
  <rcc rId="20136" sId="12" numFmtId="4">
    <oc r="D8">
      <v>278.97773999999998</v>
    </oc>
    <nc r="D8">
      <v>311.49664000000001</v>
    </nc>
  </rcc>
  <rcc rId="20137" sId="12" numFmtId="4">
    <oc r="D9">
      <v>2.58839</v>
    </oc>
    <nc r="D9">
      <v>2.9566400000000002</v>
    </nc>
  </rcc>
  <rcc rId="20138" sId="12" numFmtId="4">
    <oc r="D10">
      <v>413.93952999999999</v>
    </oc>
    <nc r="D10">
      <v>455.74781000000002</v>
    </nc>
  </rcc>
  <rcc rId="20139" sId="12" numFmtId="4">
    <oc r="D11">
      <v>-63.01587</v>
    </oc>
    <nc r="D11">
      <v>-69.495050000000006</v>
    </nc>
  </rcc>
  <rcc rId="20140" sId="12" numFmtId="4">
    <oc r="D13">
      <v>26.019300000000001</v>
    </oc>
    <nc r="D13">
      <v>26.056799999999999</v>
    </nc>
  </rcc>
  <rcc rId="20141" sId="12" numFmtId="4">
    <oc r="D15">
      <v>54.244230000000002</v>
    </oc>
    <nc r="D15">
      <v>69.849000000000004</v>
    </nc>
  </rcc>
  <rcc rId="20142" sId="12" numFmtId="4">
    <oc r="D16">
      <v>328.06236000000001</v>
    </oc>
    <nc r="D16">
      <v>426.48457999999999</v>
    </nc>
  </rcc>
  <rcc rId="20143" sId="12" numFmtId="4">
    <oc r="D28">
      <v>58.322629999999997</v>
    </oc>
    <nc r="D28">
      <v>58.86598</v>
    </nc>
  </rcc>
  <rcc rId="20144" sId="12" numFmtId="4">
    <oc r="D30">
      <v>27.157299999999999</v>
    </oc>
    <nc r="D30">
      <v>65.471209999999999</v>
    </nc>
  </rcc>
  <rcc rId="20145" sId="12" numFmtId="4">
    <oc r="D42">
      <v>1187.8779999999999</v>
    </oc>
    <nc r="D42">
      <v>1271.4939999999999</v>
    </nc>
  </rcc>
  <rcc rId="20146" sId="12" numFmtId="4">
    <oc r="C43">
      <v>714</v>
    </oc>
    <nc r="C43">
      <v>902</v>
    </nc>
  </rcc>
  <rcc rId="20147" sId="12" numFmtId="4">
    <oc r="D43">
      <v>340.5</v>
    </oc>
    <nc r="D43">
      <v>627.47230000000002</v>
    </nc>
  </rcc>
  <rcc rId="20148" sId="12" numFmtId="4">
    <oc r="D44">
      <v>237.059</v>
    </oc>
    <nc r="D44">
      <v>650.56500000000005</v>
    </nc>
  </rcc>
  <rcc rId="20149" sId="12" numFmtId="4">
    <oc r="C45">
      <f>3.359+150.88</f>
    </oc>
    <nc r="C45">
      <v>174.108</v>
    </nc>
  </rcc>
  <rcc rId="20150" sId="12" numFmtId="4">
    <oc r="D45">
      <v>150.88</v>
    </oc>
    <nc r="D45">
      <v>170.749</v>
    </nc>
  </rcc>
  <rcc rId="20151" sId="12" numFmtId="4">
    <oc r="D46">
      <v>0</v>
    </oc>
    <nc r="D46">
      <v>120</v>
    </nc>
  </rcc>
  <rcc rId="20152" sId="12" numFmtId="4">
    <oc r="D49">
      <v>-22.349399999999999</v>
    </oc>
    <nc r="D49">
      <v>-29.799199999999999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33.xml><?xml version="1.0" encoding="utf-8"?>
<revisions xmlns="http://schemas.openxmlformats.org/spreadsheetml/2006/main" xmlns:r="http://schemas.openxmlformats.org/officeDocument/2006/relationships">
  <rfmt sheetId="15" sqref="D40:D41">
    <dxf>
      <numFmt numFmtId="2" formatCode="0.00"/>
    </dxf>
  </rfmt>
  <rfmt sheetId="15" sqref="D40:D41">
    <dxf>
      <numFmt numFmtId="186" formatCode="0.000"/>
    </dxf>
  </rfmt>
  <rfmt sheetId="15" sqref="D40:D41">
    <dxf>
      <numFmt numFmtId="175" formatCode="0.0000"/>
    </dxf>
  </rfmt>
  <rfmt sheetId="15" sqref="D40:D41">
    <dxf>
      <numFmt numFmtId="168" formatCode="0.00000"/>
    </dxf>
  </rfmt>
  <rcc rId="17153" sId="15" numFmtId="4">
    <oc r="D6">
      <v>26.643170000000001</v>
    </oc>
    <nc r="D6">
      <v>28.643170000000001</v>
    </nc>
  </rcc>
  <rcc rId="17154" sId="15" numFmtId="4">
    <oc r="D13">
      <v>9.2697599999999998</v>
    </oc>
    <nc r="D13">
      <v>9.2697500000000002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95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3" sqref="C143:D143">
    <dxf>
      <numFmt numFmtId="2" formatCode="0.00"/>
    </dxf>
  </rfmt>
  <rfmt sheetId="3" sqref="C143:D143">
    <dxf>
      <numFmt numFmtId="186" formatCode="0.000"/>
    </dxf>
  </rfmt>
  <rfmt sheetId="3" sqref="C143:D143">
    <dxf>
      <numFmt numFmtId="175" formatCode="0.0000"/>
    </dxf>
  </rfmt>
  <rfmt sheetId="3" sqref="C143:D143">
    <dxf>
      <numFmt numFmtId="168" formatCode="0.00000"/>
    </dxf>
  </rfmt>
  <rfmt sheetId="3" sqref="C143:D143">
    <dxf>
      <numFmt numFmtId="174" formatCode="0.000000"/>
    </dxf>
  </rfmt>
  <rfmt sheetId="3" sqref="D139">
    <dxf>
      <numFmt numFmtId="2" formatCode="0.00"/>
    </dxf>
  </rfmt>
  <rfmt sheetId="3" sqref="D139">
    <dxf>
      <numFmt numFmtId="186" formatCode="0.000"/>
    </dxf>
  </rfmt>
  <rfmt sheetId="3" sqref="D139">
    <dxf>
      <numFmt numFmtId="175" formatCode="0.0000"/>
    </dxf>
  </rfmt>
  <rfmt sheetId="3" sqref="D139">
    <dxf>
      <numFmt numFmtId="168" formatCode="0.00000"/>
    </dxf>
  </rfmt>
  <rfmt sheetId="3" sqref="D139">
    <dxf>
      <numFmt numFmtId="174" formatCode="0.000000"/>
    </dxf>
  </rfmt>
  <rfmt sheetId="3" sqref="D139">
    <dxf>
      <numFmt numFmtId="168" formatCode="0.00000"/>
    </dxf>
  </rfmt>
  <rfmt sheetId="3" sqref="D129">
    <dxf>
      <numFmt numFmtId="2" formatCode="0.00"/>
    </dxf>
  </rfmt>
  <rfmt sheetId="3" sqref="D129">
    <dxf>
      <numFmt numFmtId="186" formatCode="0.000"/>
    </dxf>
  </rfmt>
  <rfmt sheetId="3" sqref="D129">
    <dxf>
      <numFmt numFmtId="175" formatCode="0.0000"/>
    </dxf>
  </rfmt>
  <rfmt sheetId="3" sqref="D129">
    <dxf>
      <numFmt numFmtId="168" formatCode="0.00000"/>
    </dxf>
  </rfmt>
  <rfmt sheetId="3" sqref="D124">
    <dxf>
      <numFmt numFmtId="2" formatCode="0.00"/>
    </dxf>
  </rfmt>
  <rfmt sheetId="3" sqref="D124">
    <dxf>
      <numFmt numFmtId="186" formatCode="0.000"/>
    </dxf>
  </rfmt>
  <rfmt sheetId="3" sqref="D124">
    <dxf>
      <numFmt numFmtId="175" formatCode="0.0000"/>
    </dxf>
  </rfmt>
  <rfmt sheetId="3" sqref="D124">
    <dxf>
      <numFmt numFmtId="168" formatCode="0.00000"/>
    </dxf>
  </rfmt>
  <rfmt sheetId="3" sqref="D124">
    <dxf>
      <numFmt numFmtId="174" formatCode="0.000000"/>
    </dxf>
  </rfmt>
  <rfmt sheetId="3" sqref="D124">
    <dxf>
      <numFmt numFmtId="168" formatCode="0.00000"/>
    </dxf>
  </rfmt>
  <rfmt sheetId="3" sqref="D121">
    <dxf>
      <numFmt numFmtId="2" formatCode="0.00"/>
    </dxf>
  </rfmt>
  <rfmt sheetId="3" sqref="D121">
    <dxf>
      <numFmt numFmtId="186" formatCode="0.000"/>
    </dxf>
  </rfmt>
  <rfmt sheetId="3" sqref="D121">
    <dxf>
      <numFmt numFmtId="175" formatCode="0.0000"/>
    </dxf>
  </rfmt>
  <rfmt sheetId="3" sqref="D121">
    <dxf>
      <numFmt numFmtId="168" formatCode="0.00000"/>
    </dxf>
  </rfmt>
  <rfmt sheetId="3" sqref="D121">
    <dxf>
      <numFmt numFmtId="174" formatCode="0.000000"/>
    </dxf>
  </rfmt>
  <rfmt sheetId="3" sqref="D121">
    <dxf>
      <numFmt numFmtId="168" formatCode="0.00000"/>
    </dxf>
  </rfmt>
  <rfmt sheetId="3" sqref="D115">
    <dxf>
      <numFmt numFmtId="2" formatCode="0.00"/>
    </dxf>
  </rfmt>
  <rfmt sheetId="3" sqref="D115">
    <dxf>
      <numFmt numFmtId="186" formatCode="0.000"/>
    </dxf>
  </rfmt>
  <rfmt sheetId="3" sqref="D115">
    <dxf>
      <numFmt numFmtId="175" formatCode="0.0000"/>
    </dxf>
  </rfmt>
  <rfmt sheetId="3" sqref="D115">
    <dxf>
      <numFmt numFmtId="168" formatCode="0.00000"/>
    </dxf>
  </rfmt>
  <rcc rId="22400" sId="3" numFmtId="4">
    <oc r="D120">
      <v>6336.4780000000001</v>
    </oc>
    <nc r="D120">
      <v>6336.4978000000001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22225" sId="3" numFmtId="4">
    <oc r="C110">
      <v>1577.10176</v>
    </oc>
    <nc r="C110">
      <v>1021.05</v>
    </nc>
  </rcc>
  <rcc rId="22226" sId="3" numFmtId="4">
    <oc r="D110">
      <v>456.60453000000001</v>
    </oc>
    <nc r="D110">
      <v>804.28454999999997</v>
    </nc>
  </rcc>
  <rcc rId="22227" sId="3" numFmtId="4">
    <oc r="C111">
      <v>7831.16741</v>
    </oc>
    <nc r="C111">
      <v>7515.5170600000001</v>
    </nc>
  </rcc>
  <rcc rId="22228" sId="3" numFmtId="4">
    <oc r="D111">
      <v>5131.5073899999998</v>
    </oc>
    <nc r="D111">
      <v>5415.2581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21149" sId="8" numFmtId="4">
    <oc r="D6">
      <v>1350.3019099999999</v>
    </oc>
    <nc r="D6">
      <v>1518.1426899999999</v>
    </nc>
  </rcc>
  <rcc rId="21150" sId="8" numFmtId="4">
    <oc r="D8">
      <v>134.96268000000001</v>
    </oc>
    <nc r="D8">
      <v>150.69452999999999</v>
    </nc>
  </rcc>
  <rcc rId="21151" sId="8" numFmtId="4">
    <oc r="D9">
      <v>1.2521899999999999</v>
    </oc>
    <nc r="D9">
      <v>1.4303600000000001</v>
    </nc>
  </rcc>
  <rcc rId="21152" sId="8" numFmtId="4">
    <oc r="D10">
      <v>200.25391999999999</v>
    </oc>
    <nc r="D10">
      <v>220.47975</v>
    </nc>
  </rcc>
  <rcc rId="21153" sId="8" numFmtId="4">
    <oc r="D11">
      <v>-30.48556</v>
    </oc>
    <nc r="D11">
      <v>-33.620040000000003</v>
    </nc>
  </rcc>
  <rcc rId="21154" sId="8" numFmtId="4">
    <oc r="D15">
      <v>330.74975000000001</v>
    </oc>
    <nc r="D15">
      <v>576.99014</v>
    </nc>
  </rcc>
  <rcc rId="21155" sId="8" numFmtId="4">
    <oc r="D16">
      <v>1077.38985</v>
    </oc>
    <nc r="D16">
      <v>1300.65968</v>
    </nc>
  </rcc>
  <rcc rId="21156" sId="8" numFmtId="4">
    <oc r="D28">
      <v>0</v>
    </oc>
    <nc r="D28">
      <v>0.17016000000000001</v>
    </nc>
  </rcc>
  <rcc rId="21157" sId="8" numFmtId="4">
    <oc r="D35">
      <v>0</v>
    </oc>
    <nc r="D35">
      <v>23.957180000000001</v>
    </nc>
  </rcc>
  <rcc rId="21158" sId="8" numFmtId="4">
    <oc r="D41">
      <v>3963.788</v>
    </oc>
    <nc r="D41">
      <v>4243.6350000000002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012.xml><?xml version="1.0" encoding="utf-8"?>
<revisions xmlns="http://schemas.openxmlformats.org/spreadsheetml/2006/main" xmlns:r="http://schemas.openxmlformats.org/officeDocument/2006/relationships">
  <rfmt sheetId="18" sqref="G99" start="0" length="0">
    <dxf>
      <numFmt numFmtId="172" formatCode="#,##0.00000"/>
    </dxf>
  </rfmt>
  <rcc rId="17675" sId="18">
    <oc r="D67">
      <f>D71+D70</f>
    </oc>
    <nc r="D67">
      <f>D71+D70+D72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7635" sId="18" numFmtId="4">
    <oc r="D42">
      <v>1381.5889999999999</v>
    </oc>
    <nc r="D42">
      <v>1545.145</v>
    </nc>
  </rcc>
  <rcc rId="17636" sId="18" numFmtId="4">
    <oc r="D44">
      <v>2271.9996999999998</v>
    </oc>
    <nc r="D44">
      <v>2299.77783</v>
    </nc>
  </rcc>
  <rcc rId="17637" sId="18" numFmtId="34">
    <oc r="D59">
      <v>794.11473000000001</v>
    </oc>
    <nc r="D59">
      <v>889.21163000000001</v>
    </nc>
  </rcc>
  <rcc rId="17638" sId="18" numFmtId="34">
    <oc r="D64">
      <v>16.806999999999999</v>
    </oc>
    <nc r="D64">
      <v>20.306999999999999</v>
    </nc>
  </rcc>
  <rcc rId="17639" sId="18" numFmtId="34">
    <oc r="D66">
      <v>123.18142</v>
    </oc>
    <nc r="D66">
      <v>127.58141999999999</v>
    </nc>
  </rcc>
  <rcc rId="17640" sId="18" numFmtId="34">
    <oc r="D71">
      <v>5.7750000000000004</v>
    </oc>
    <nc r="D71">
      <v>8</v>
    </nc>
  </rcc>
  <rcc rId="17641" sId="18" numFmtId="34">
    <oc r="D72">
      <v>0</v>
    </oc>
    <nc r="D72">
      <v>31.53023</v>
    </nc>
  </rcc>
  <rcc rId="17642" sId="18" numFmtId="34">
    <oc r="D75">
      <v>50</v>
    </oc>
    <nc r="D75">
      <v>125</v>
    </nc>
  </rcc>
  <rcc rId="17643" sId="18" numFmtId="34">
    <oc r="D76">
      <v>3730.4002300000002</v>
    </oc>
    <nc r="D76">
      <v>3745.38103</v>
    </nc>
  </rcc>
  <rcc rId="17644" sId="18" numFmtId="34">
    <oc r="D77">
      <v>64.357200000000006</v>
    </oc>
    <nc r="D77">
      <v>168.37058999999999</v>
    </nc>
  </rcc>
  <rcc rId="17645" sId="18" numFmtId="34">
    <oc r="D81">
      <v>325.37968000000001</v>
    </oc>
    <nc r="D81">
      <v>328.38184000000001</v>
    </nc>
  </rcc>
  <rcc rId="17646" sId="18" numFmtId="34">
    <oc r="D83">
      <v>2263.9481999999998</v>
    </oc>
    <nc r="D83">
      <v>2336.4465100000002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4546" sId="1">
    <oc r="A1" t="inlineStr">
      <is>
        <t>Анализ исполнения консолидированного бюджета Моргаушского районана 01.10.2018 г.</t>
      </is>
    </oc>
    <nc r="A1" t="inlineStr">
      <is>
        <t>Анализ исполнения консолидированного бюджета Моргаушского районана 01.11.2018 г.</t>
      </is>
    </nc>
  </rcc>
  <rcc rId="14547" sId="1">
    <oc r="D3" t="inlineStr">
      <is>
        <t>исполнено на 01.10.2018 г.</t>
      </is>
    </oc>
    <nc r="D3" t="inlineStr">
      <is>
        <t>исполнено на 01.11.2018 г.</t>
      </is>
    </nc>
  </rcc>
  <rcc rId="14548" sId="1">
    <oc r="G3" t="inlineStr">
      <is>
        <t>исполнено на 01.10.2018 г.</t>
      </is>
    </oc>
    <nc r="G3" t="inlineStr">
      <is>
        <t>исполнено на 01.11.2018 г.</t>
      </is>
    </nc>
  </rcc>
  <rcc rId="14549" sId="1">
    <oc r="J3" t="inlineStr">
      <is>
        <t>исполнено на 01.10.2018 г.</t>
      </is>
    </oc>
    <nc r="J3" t="inlineStr">
      <is>
        <t>исполнено на 01.11.2018 г.</t>
      </is>
    </nc>
  </rcc>
  <rcc rId="14550" sId="2">
    <oc r="B5" t="inlineStr">
      <is>
        <t>об исполнении бюджетов поселений  Моргаушского района  на 1 сентября 2018 г.</t>
      </is>
    </oc>
    <nc r="B5" t="inlineStr">
      <is>
        <t>об исполнении бюджетов поселений  Моргаушского района  на 1 ноября 2018 г.</t>
      </is>
    </nc>
  </rcc>
  <rcc rId="14551" sId="3">
    <oc r="A2" t="inlineStr">
      <is>
        <t xml:space="preserve">                          Моргаушского района на 01.10.2018 г. </t>
      </is>
    </oc>
    <nc r="A2" t="inlineStr">
      <is>
        <t xml:space="preserve">                          Моргаушского района на 01.11.2018 г. </t>
      </is>
    </nc>
  </rcc>
  <rcc rId="14552" sId="3">
    <oc r="D3" t="inlineStr">
      <is>
        <t>исполнено на 01.10.2018 г.</t>
      </is>
    </oc>
    <nc r="D3" t="inlineStr">
      <is>
        <t>исполнено на 01.11.2018 г.</t>
      </is>
    </nc>
  </rcc>
  <rcc rId="14553" sId="3">
    <oc r="D85" t="inlineStr">
      <is>
        <t xml:space="preserve">исполнено на 01.10.2018 г. </t>
      </is>
    </oc>
    <nc r="D85" t="inlineStr">
      <is>
        <t xml:space="preserve">исполнено на 01.11.2018 г. </t>
      </is>
    </nc>
  </rcc>
  <rcc rId="14554" sId="4">
    <oc r="D50" t="inlineStr">
      <is>
        <t>исполнено на 01.10.2018 г.</t>
      </is>
    </oc>
    <nc r="D50" t="inlineStr">
      <is>
        <t>исполнено на 01.11.2018 г.</t>
      </is>
    </nc>
  </rcc>
  <rcc rId="14555" sId="4">
    <oc r="D3" t="inlineStr">
      <is>
        <t>исполнен на 01.10.2018 г.</t>
      </is>
    </oc>
    <nc r="D3" t="inlineStr">
      <is>
        <t>исполнен на 01.11.2018 г.</t>
      </is>
    </nc>
  </rcc>
  <rcc rId="14556" sId="4">
    <oc r="A1" t="inlineStr">
      <is>
        <t xml:space="preserve">                     Анализ исполнения бюджета Александровского сельского поселения на 01.10.2018 г.</t>
      </is>
    </oc>
    <nc r="A1" t="inlineStr">
      <is>
        <t xml:space="preserve">                     Анализ исполнения бюджета Александровского сельского поселения на 01.11.2018 г.</t>
      </is>
    </nc>
  </rcc>
  <rcc rId="14557" sId="5">
    <oc r="D55" t="inlineStr">
      <is>
        <t>исполнено на 01.09.2018 г</t>
      </is>
    </oc>
    <nc r="D55" t="inlineStr">
      <is>
        <t>исполнено на 01.11.2018 г</t>
      </is>
    </nc>
  </rcc>
  <rcc rId="14558" sId="5">
    <oc r="D3" t="inlineStr">
      <is>
        <t>исполнен на 01.10.2018 г.</t>
      </is>
    </oc>
    <nc r="D3" t="inlineStr">
      <is>
        <t>исполнен на 01.11.2018 г.</t>
      </is>
    </nc>
  </rcc>
  <rcc rId="14559" sId="5">
    <oc r="A1" t="inlineStr">
      <is>
        <t xml:space="preserve">                     Анализ исполнения бюджета Большесундырского сельского поселения на 01.10.2018 г.</t>
      </is>
    </oc>
    <nc r="A1" t="inlineStr">
      <is>
        <t xml:space="preserve">                     Анализ исполнения бюджета Большесундырского сельского поселения на 01.11.2018 г.</t>
      </is>
    </nc>
  </rcc>
  <rcc rId="14560" sId="6">
    <oc r="D55" t="inlineStr">
      <is>
        <t>исполнено на 01.10.2018 г.</t>
      </is>
    </oc>
    <nc r="D55" t="inlineStr">
      <is>
        <t>исполнено на 01.11.2018 г.</t>
      </is>
    </nc>
  </rcc>
  <rcc rId="14561" sId="6">
    <oc r="D3" t="inlineStr">
      <is>
        <t>исполнен на 01.10.2018 г.</t>
      </is>
    </oc>
    <nc r="D3" t="inlineStr">
      <is>
        <t>исполнен на 01.11.2018 г.</t>
      </is>
    </nc>
  </rcc>
  <rcc rId="14562" sId="6">
    <oc r="A1" t="inlineStr">
      <is>
        <t xml:space="preserve">                     Анализ исполнения бюджета Ильинского сельского поселения на 01.10.2018 г.</t>
      </is>
    </oc>
    <nc r="A1" t="inlineStr">
      <is>
        <t xml:space="preserve">                     Анализ исполнения бюджета Ильинского сельского поселения на 01.11.2018 г.</t>
      </is>
    </nc>
  </rcc>
  <rcc rId="14563" sId="7">
    <oc r="D53" t="inlineStr">
      <is>
        <t>исполнено на 01.10.2018 г.</t>
      </is>
    </oc>
    <nc r="D53" t="inlineStr">
      <is>
        <t>исполнено на 01.11.2018 г.</t>
      </is>
    </nc>
  </rcc>
  <rcc rId="14564" sId="7">
    <oc r="D3" t="inlineStr">
      <is>
        <t>исполнен на 01.10.2018 г.</t>
      </is>
    </oc>
    <nc r="D3" t="inlineStr">
      <is>
        <t>исполнен на 01.11.2018 г.</t>
      </is>
    </nc>
  </rcc>
  <rcc rId="14565" sId="7">
    <oc r="A1" t="inlineStr">
      <is>
        <t xml:space="preserve">                     Анализ исполнения бюджета Кадикасинского сельского поселения на 01.10.2018 г.</t>
      </is>
    </oc>
    <nc r="A1" t="inlineStr">
      <is>
        <t xml:space="preserve">                     Анализ исполнения бюджета Кадикасинского сельского поселения на 01.11.2018 г.</t>
      </is>
    </nc>
  </rcc>
  <rcc rId="14566" sId="8">
    <oc r="D54" t="inlineStr">
      <is>
        <t>исполнено на 01.10.2018 г.</t>
      </is>
    </oc>
    <nc r="D54" t="inlineStr">
      <is>
        <t>исполнено на 01.11.2018 г.</t>
      </is>
    </nc>
  </rcc>
  <rcc rId="14567" sId="8">
    <oc r="D3" t="inlineStr">
      <is>
        <t>исполнен на 01.10.2018 г.</t>
      </is>
    </oc>
    <nc r="D3" t="inlineStr">
      <is>
        <t>исполнен на 01.11.2018 г.</t>
      </is>
    </nc>
  </rcc>
  <rcc rId="14568" sId="8">
    <oc r="A1" t="inlineStr">
      <is>
        <t xml:space="preserve">                     Анализ исполнения бюджета Моргаушского сельского поселения на 01.10.2018 г.</t>
      </is>
    </oc>
    <nc r="A1" t="inlineStr">
      <is>
        <t xml:space="preserve">                     Анализ исполнения бюджета Моргаушского сельского поселения на 01.11.2018 г.</t>
      </is>
    </nc>
  </rcc>
  <rcc rId="14569" sId="9">
    <oc r="D54" t="inlineStr">
      <is>
        <t>исполнено на 01.10.2018 г.</t>
      </is>
    </oc>
    <nc r="D54" t="inlineStr">
      <is>
        <t>исполнено на 01.11.2018 г.</t>
      </is>
    </nc>
  </rcc>
  <rcc rId="14570" sId="9">
    <oc r="D3" t="inlineStr">
      <is>
        <t>исполнен на 01.10.2018 г.</t>
      </is>
    </oc>
    <nc r="D3" t="inlineStr">
      <is>
        <t>исполнен на 01.11.2018 г.</t>
      </is>
    </nc>
  </rcc>
  <rcc rId="14571" sId="9">
    <oc r="A1" t="inlineStr">
      <is>
        <t xml:space="preserve">                     Анализ исполнения бюджета Москакасинского сельского поселения на 01.10.2018 г.</t>
      </is>
    </oc>
    <nc r="A1" t="inlineStr">
      <is>
        <t xml:space="preserve">                     Анализ исполнения бюджета Москакасинского сельского поселения на 01.11.2018 г.</t>
      </is>
    </nc>
  </rcc>
  <rcc rId="14572" sId="10">
    <oc r="D54" t="inlineStr">
      <is>
        <t>исполнено на 01.10.2018 г.</t>
      </is>
    </oc>
    <nc r="D54" t="inlineStr">
      <is>
        <t>исполнено на 01.11.2018 г.</t>
      </is>
    </nc>
  </rcc>
  <rcc rId="14573" sId="10">
    <oc r="D3" t="inlineStr">
      <is>
        <t>исполнен на 01.10.2018 г.</t>
      </is>
    </oc>
    <nc r="D3" t="inlineStr">
      <is>
        <t>исполнен на 01.11.2018 г.</t>
      </is>
    </nc>
  </rcc>
  <rcc rId="14574" sId="10">
    <oc r="A1" t="inlineStr">
      <is>
        <t xml:space="preserve">                     Анализ исполнения бюджета Орининского сельского поселения на 01.10.2018 г.</t>
      </is>
    </oc>
    <nc r="A1" t="inlineStr">
      <is>
        <t xml:space="preserve">                     Анализ исполнения бюджета Орининского сельского поселения на 01.11.2018 г.</t>
      </is>
    </nc>
  </rcc>
  <rcc rId="14575" sId="11">
    <oc r="D54" t="inlineStr">
      <is>
        <t>исполнено на 01.10.2018 г.</t>
      </is>
    </oc>
    <nc r="D54" t="inlineStr">
      <is>
        <t>исполнено на 01.11.2018 г.</t>
      </is>
    </nc>
  </rcc>
  <rcc rId="14576" sId="11">
    <oc r="D3" t="inlineStr">
      <is>
        <t>исполнен на 01.10.2018 г.</t>
      </is>
    </oc>
    <nc r="D3" t="inlineStr">
      <is>
        <t>исполнен на 01.11.2018 г.</t>
      </is>
    </nc>
  </rcc>
  <rcc rId="14577" sId="11">
    <oc r="A1" t="inlineStr">
      <is>
        <t xml:space="preserve">                     Анализ исполнения бюджета Сятракасинского сельского поселения на 01.10.2018 г.</t>
      </is>
    </oc>
    <nc r="A1" t="inlineStr">
      <is>
        <t xml:space="preserve">                     Анализ исполнения бюджета Сятракасинского сельского поселения на 01.11.2018 г.</t>
      </is>
    </nc>
  </rcc>
  <rcc rId="14578" sId="12">
    <oc r="D3" t="inlineStr">
      <is>
        <t>исполнен на 01.10.2018 г.</t>
      </is>
    </oc>
    <nc r="D3" t="inlineStr">
      <is>
        <t>исполнен на 01.11.2018 г.</t>
      </is>
    </nc>
  </rcc>
  <rcc rId="14579" sId="12">
    <oc r="A1" t="inlineStr">
      <is>
        <t xml:space="preserve">                     Анализ исполнения бюджета Тораевского сельского поселения на 01.10.2018 г.</t>
      </is>
    </oc>
    <nc r="A1" t="inlineStr">
      <is>
        <t xml:space="preserve">                     Анализ исполнения бюджета Тораевского сельского поселения на 01.11.2018 г.</t>
      </is>
    </nc>
  </rcc>
  <rcc rId="14580" sId="12">
    <oc r="D54" t="inlineStr">
      <is>
        <t>исполнено на 01.10.2018 г.</t>
      </is>
    </oc>
    <nc r="D54" t="inlineStr">
      <is>
        <t>исполнено на 01.11.2018 г.</t>
      </is>
    </nc>
  </rcc>
  <rcc rId="14581" sId="13">
    <oc r="D52" t="inlineStr">
      <is>
        <t>исполнено на 01.10.2018 г.</t>
      </is>
    </oc>
    <nc r="D52" t="inlineStr">
      <is>
        <t>исполнено на 01.11.2018 г.</t>
      </is>
    </nc>
  </rcc>
  <rcc rId="14582" sId="13">
    <oc r="D3" t="inlineStr">
      <is>
        <t>исполнен на 01.10.2018 г.</t>
      </is>
    </oc>
    <nc r="D3" t="inlineStr">
      <is>
        <t>исполнен на 01.11.2018 г.</t>
      </is>
    </nc>
  </rcc>
  <rcc rId="14583" sId="13">
    <oc r="A1" t="inlineStr">
      <is>
        <t xml:space="preserve">                     Анализ исполнения бюджета Хорнойского сельского поселения на 01.10.2018 г.</t>
      </is>
    </oc>
    <nc r="A1" t="inlineStr">
      <is>
        <t xml:space="preserve">                     Анализ исполнения бюджета Хорнойского сельского поселения на 01.11.2018 г.</t>
      </is>
    </nc>
  </rcc>
  <rcc rId="14584" sId="14">
    <oc r="D54" t="inlineStr">
      <is>
        <t>исполнено на 01.10.2018 г.</t>
      </is>
    </oc>
    <nc r="D54" t="inlineStr">
      <is>
        <t>исполнено на 01.11.2018 г.</t>
      </is>
    </nc>
  </rcc>
  <rcc rId="14585" sId="14">
    <oc r="D3" t="inlineStr">
      <is>
        <t>исполнен на 01.10.2018 г.</t>
      </is>
    </oc>
    <nc r="D3" t="inlineStr">
      <is>
        <t>исполнен на 01.11.2018 г.</t>
      </is>
    </nc>
  </rcc>
  <rcc rId="14586" sId="14">
    <oc r="A1" t="inlineStr">
      <is>
        <t xml:space="preserve">                     Анализ исполнения бюджета Чуманкасинского сельского поселения на 01.10.2018 г.</t>
      </is>
    </oc>
    <nc r="A1" t="inlineStr">
      <is>
        <t xml:space="preserve">                     Анализ исполнения бюджета Чуманкасинского сельского поселения на 01.11.2018 г.</t>
      </is>
    </nc>
  </rcc>
  <rcc rId="14587" sId="15">
    <oc r="D54" t="inlineStr">
      <is>
        <t>исполнено на 01.10.2018 г.</t>
      </is>
    </oc>
    <nc r="D54" t="inlineStr">
      <is>
        <t>исполнено на 01.11.2018 г.</t>
      </is>
    </nc>
  </rcc>
  <rcc rId="14588" sId="15">
    <oc r="D3" t="inlineStr">
      <is>
        <t>исполнен на 01.10.2018 г.</t>
      </is>
    </oc>
    <nc r="D3" t="inlineStr">
      <is>
        <t>исполнен на 01.11.2018 г.</t>
      </is>
    </nc>
  </rcc>
  <rcc rId="14589" sId="15">
    <oc r="A1" t="inlineStr">
      <is>
        <t xml:space="preserve">                     Анализ исполнения бюджета Шатьмапосинского сельского поселения на 01.10.2018 г.</t>
      </is>
    </oc>
    <nc r="A1" t="inlineStr">
      <is>
        <t xml:space="preserve">                     Анализ исполнения бюджета Шатьмапосинского сельского поселения на 01.11.2018 г.</t>
      </is>
    </nc>
  </rcc>
  <rcc rId="14590" sId="16">
    <oc r="D53" t="inlineStr">
      <is>
        <t>исполнено на 01.10.2018 г.</t>
      </is>
    </oc>
    <nc r="D53" t="inlineStr">
      <is>
        <t>исполнено на 01.11.2018 г.</t>
      </is>
    </nc>
  </rcc>
  <rcc rId="14591" sId="16">
    <oc r="D3" t="inlineStr">
      <is>
        <t>исполнен на 01.10.2018 г.</t>
      </is>
    </oc>
    <nc r="D3" t="inlineStr">
      <is>
        <t>исполнен на 01.11.2018 г.</t>
      </is>
    </nc>
  </rcc>
  <rcc rId="14592" sId="16">
    <oc r="A1" t="inlineStr">
      <is>
        <t xml:space="preserve">                     Анализ исполнения бюджета Юнгинского сельского поселения на 01.10.2018 г.</t>
      </is>
    </oc>
    <nc r="A1" t="inlineStr">
      <is>
        <t xml:space="preserve">                     Анализ исполнения бюджета Юнгинского сельского поселения на 01.11.2018 г.</t>
      </is>
    </nc>
  </rcc>
  <rcc rId="14593" sId="17">
    <oc r="D55" t="inlineStr">
      <is>
        <t>исполнено на 01.10.2018г.</t>
      </is>
    </oc>
    <nc r="D55" t="inlineStr">
      <is>
        <t>исполнено на 01.11.2018г.</t>
      </is>
    </nc>
  </rcc>
  <rcc rId="14594" sId="17">
    <oc r="D3" t="inlineStr">
      <is>
        <t>исполнен на 01.10.2018 г.</t>
      </is>
    </oc>
    <nc r="D3" t="inlineStr">
      <is>
        <t>исполнен на 01.11.2018 г.</t>
      </is>
    </nc>
  </rcc>
  <rcc rId="14595" sId="17">
    <oc r="A1" t="inlineStr">
      <is>
        <t xml:space="preserve">                     Анализ исполнения бюджета Юськасинского сельского поселения на 01.10.2018 г.</t>
      </is>
    </oc>
    <nc r="A1" t="inlineStr">
      <is>
        <t xml:space="preserve">                     Анализ исполнения бюджета Юськасинского сельского поселения на 01.11.2018 г.</t>
      </is>
    </nc>
  </rcc>
  <rcc rId="14596" sId="18">
    <oc r="D55" t="inlineStr">
      <is>
        <t>исполнено на 01.10.2018 г.</t>
      </is>
    </oc>
    <nc r="D55" t="inlineStr">
      <is>
        <t>исполнено на 01.11.2018 г.</t>
      </is>
    </nc>
  </rcc>
  <rcc rId="14597" sId="18">
    <oc r="D3" t="inlineStr">
      <is>
        <t>исполнен на 01.10.2018 г.</t>
      </is>
    </oc>
    <nc r="D3" t="inlineStr">
      <is>
        <t>исполнен на 01.11.2018 г.</t>
      </is>
    </nc>
  </rcc>
  <rcc rId="14598" sId="18">
    <oc r="A1" t="inlineStr">
      <is>
        <t xml:space="preserve">                     Анализ исполнения бюджета Ярабайкасинского сельского поселения на 01.10.2018 г.</t>
      </is>
    </oc>
    <nc r="A1" t="inlineStr">
      <is>
        <t xml:space="preserve">                     Анализ исполнения бюджета Ярабайкасинского сельского поселения на 01.11.2018 г.</t>
      </is>
    </nc>
  </rcc>
  <rcc rId="14599" sId="19">
    <oc r="D51" t="inlineStr">
      <is>
        <t>исполнено на 01.10.2018 г.</t>
      </is>
    </oc>
    <nc r="D51" t="inlineStr">
      <is>
        <t>исполнено на 01.11.2018 г.</t>
      </is>
    </nc>
  </rcc>
  <rcc rId="14600" sId="19">
    <oc r="D3" t="inlineStr">
      <is>
        <t>исполнен на 01.10.2018 г.</t>
      </is>
    </oc>
    <nc r="D3" t="inlineStr">
      <is>
        <t>исполнен на 01.11.2018 г.</t>
      </is>
    </nc>
  </rcc>
  <rcc rId="14601" sId="19">
    <oc r="A1" t="inlineStr">
      <is>
        <t xml:space="preserve">                     Анализ исполнения бюджета Ярославского сельского поселения на 01.10.2018 г.</t>
      </is>
    </oc>
    <nc r="A1" t="inlineStr">
      <is>
        <t xml:space="preserve">                     Анализ исполнения бюджета Ярославского сельского поселения на 01.11.2018 г.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fmt sheetId="4" sqref="D52:D77">
    <dxf>
      <numFmt numFmtId="165" formatCode="_(* #,##0.00_);_(* \(#,##0.00\);_(* &quot;-&quot;??_);_(@_)"/>
    </dxf>
  </rfmt>
  <rfmt sheetId="4" sqref="D52:D77">
    <dxf>
      <numFmt numFmtId="187" formatCode="_(* #,##0.000_);_(* \(#,##0.000\);_(* &quot;-&quot;??_);_(@_)"/>
    </dxf>
  </rfmt>
  <rfmt sheetId="4" sqref="D52:D77">
    <dxf>
      <numFmt numFmtId="176" formatCode="_(* #,##0.0000_);_(* \(#,##0.0000\);_(* &quot;-&quot;??_);_(@_)"/>
    </dxf>
  </rfmt>
  <rfmt sheetId="4" sqref="D52:D77">
    <dxf>
      <numFmt numFmtId="177" formatCode="_(* #,##0.00000_);_(* \(#,##0.00000\);_(* &quot;-&quot;??_);_(@_)"/>
    </dxf>
  </rfmt>
  <rfmt sheetId="4" sqref="D52:D77">
    <dxf>
      <numFmt numFmtId="185" formatCode="_(* #,##0.000000_);_(* \(#,##0.000000\);_(* &quot;-&quot;??_);_(@_)"/>
    </dxf>
  </rfmt>
  <rfmt sheetId="4" sqref="D52:D77">
    <dxf>
      <numFmt numFmtId="192" formatCode="_(* #,##0.0000000_);_(* \(#,##0.0000000\);_(* &quot;-&quot;??_);_(@_)"/>
    </dxf>
  </rfmt>
  <rfmt sheetId="4" sqref="D52:D77">
    <dxf>
      <numFmt numFmtId="193" formatCode="_(* #,##0.00000000_);_(* \(#,##0.00000000\);_(* &quot;-&quot;??_);_(@_)"/>
    </dxf>
  </rfmt>
  <rcc rId="22607" sId="4" numFmtId="34">
    <oc r="C84">
      <v>5</v>
    </oc>
    <nc r="C84">
      <v>3.85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fmt sheetId="11" sqref="D56">
    <dxf>
      <numFmt numFmtId="165" formatCode="_(* #,##0.00_);_(* \(#,##0.00\);_(* &quot;-&quot;??_);_(@_)"/>
    </dxf>
  </rfmt>
  <rcc rId="20518" sId="11" numFmtId="34">
    <oc r="D73">
      <v>80.375399999999999</v>
    </oc>
    <nc r="D73">
      <v>80.037540000000007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3.xml><?xml version="1.0" encoding="utf-8"?>
<revisions xmlns="http://schemas.openxmlformats.org/spreadsheetml/2006/main" xmlns:r="http://schemas.openxmlformats.org/officeDocument/2006/relationships">
  <rcc rId="20341" sId="11" numFmtId="4">
    <oc r="D6">
      <v>95.675629999999998</v>
    </oc>
    <nc r="D6">
      <v>113.69768999999999</v>
    </nc>
  </rcc>
  <rcc rId="20342" sId="11" numFmtId="4">
    <oc r="D8">
      <v>200.79813999999999</v>
    </oc>
    <nc r="D8">
      <v>224.20406</v>
    </nc>
  </rcc>
  <rcc rId="20343" sId="11" numFmtId="4">
    <oc r="D9">
      <v>1.86303</v>
    </oc>
    <nc r="D9">
      <v>2.1281300000000001</v>
    </nc>
  </rcc>
  <rcc rId="20344" sId="11" numFmtId="4">
    <oc r="D10">
      <v>297.93876999999998</v>
    </oc>
    <nc r="D10">
      <v>328.03086999999999</v>
    </nc>
  </rcc>
  <rcc rId="20345" sId="11" numFmtId="4">
    <oc r="D11">
      <v>-45.356549999999999</v>
    </oc>
    <nc r="D11">
      <v>-50.020049999999998</v>
    </nc>
  </rcc>
  <rcc rId="20346" sId="11" numFmtId="4">
    <oc r="D15">
      <v>87.497780000000006</v>
    </oc>
    <nc r="D15">
      <v>114.53677</v>
    </nc>
  </rcc>
  <rcc rId="20347" sId="11" numFmtId="4">
    <oc r="D16">
      <v>711.82727</v>
    </oc>
    <nc r="D16">
      <v>854.42345999999998</v>
    </nc>
  </rcc>
  <rcc rId="20348" sId="11" numFmtId="4">
    <oc r="D18">
      <v>2.7749999999999999</v>
    </oc>
    <nc r="D18">
      <v>3.7250000000000001</v>
    </nc>
  </rcc>
  <rcc rId="20349" sId="11" numFmtId="4">
    <oc r="D27">
      <v>25</v>
    </oc>
    <nc r="D27">
      <v>171.16</v>
    </nc>
  </rcc>
  <rcc rId="20350" sId="11" numFmtId="4">
    <oc r="D28">
      <v>5.6448</v>
    </oc>
    <nc r="D28">
      <v>6.2092799999999997</v>
    </nc>
  </rcc>
  <rcc rId="20351" sId="11" numFmtId="4">
    <oc r="C35">
      <v>0</v>
    </oc>
    <nc r="C35">
      <v>3.9539</v>
    </nc>
  </rcc>
  <rcc rId="20352" sId="11" numFmtId="4">
    <oc r="C34">
      <v>0</v>
    </oc>
    <nc r="C34">
      <f>C35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31.xml><?xml version="1.0" encoding="utf-8"?>
<revisions xmlns="http://schemas.openxmlformats.org/spreadsheetml/2006/main" xmlns:r="http://schemas.openxmlformats.org/officeDocument/2006/relationships">
  <rfmt sheetId="6" sqref="C53:D53">
    <dxf>
      <numFmt numFmtId="2" formatCode="0.00"/>
    </dxf>
  </rfmt>
  <rfmt sheetId="6" sqref="C53:D53">
    <dxf>
      <numFmt numFmtId="186" formatCode="0.000"/>
    </dxf>
  </rfmt>
  <rfmt sheetId="6" sqref="C53:D53">
    <dxf>
      <numFmt numFmtId="175" formatCode="0.0000"/>
    </dxf>
  </rfmt>
  <rfmt sheetId="6" sqref="C53:D53">
    <dxf>
      <numFmt numFmtId="168" formatCode="0.00000"/>
    </dxf>
  </rfmt>
  <rfmt sheetId="6" sqref="C53:D53">
    <dxf>
      <numFmt numFmtId="174" formatCode="0.000000"/>
    </dxf>
  </rfmt>
  <rfmt sheetId="6" sqref="C53:D53">
    <dxf>
      <numFmt numFmtId="168" formatCode="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3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5.xml><?xml version="1.0" encoding="utf-8"?>
<revisions xmlns="http://schemas.openxmlformats.org/spreadsheetml/2006/main" xmlns:r="http://schemas.openxmlformats.org/officeDocument/2006/relationships">
  <rcc rId="21188" sId="8" numFmtId="34">
    <oc r="C58">
      <v>1709.9159999999999</v>
    </oc>
    <nc r="C58">
      <v>1814.94796</v>
    </nc>
  </rcc>
  <rcc rId="21189" sId="8" numFmtId="34">
    <oc r="D58">
      <v>1301.8254999999999</v>
    </oc>
    <nc r="D58">
      <v>1522.6360299999999</v>
    </nc>
  </rcc>
  <rcc rId="21190" sId="8" numFmtId="34">
    <oc r="C62">
      <v>20</v>
    </oc>
    <nc r="C62">
      <v>2</v>
    </nc>
  </rcc>
  <rcc rId="21191" sId="8" numFmtId="34">
    <oc r="C63">
      <v>22.702000000000002</v>
    </oc>
    <nc r="C63">
      <v>44.002000000000002</v>
    </nc>
  </rcc>
  <rcc rId="21192" sId="8" numFmtId="34">
    <oc r="D63">
      <v>15.202</v>
    </oc>
    <nc r="D63">
      <v>36.502000000000002</v>
    </nc>
  </rcc>
  <rcc rId="21193" sId="8" numFmtId="34">
    <oc r="C69">
      <v>20</v>
    </oc>
    <nc r="C69">
      <v>10</v>
    </nc>
  </rcc>
  <rcc rId="21194" sId="8" numFmtId="34">
    <oc r="C70">
      <v>10</v>
    </oc>
    <nc r="C70">
      <v>5</v>
    </nc>
  </rcc>
  <rcc rId="21195" sId="8" numFmtId="34">
    <oc r="D72">
      <v>5</v>
    </oc>
    <nc r="D72">
      <v>7.8005000000000004</v>
    </nc>
  </rcc>
  <rcc rId="21196" sId="8" numFmtId="34">
    <oc r="C73">
      <v>409.80900000000003</v>
    </oc>
    <nc r="C73">
      <v>496.90899999999999</v>
    </nc>
  </rcc>
  <rcc rId="21197" sId="8" numFmtId="34">
    <oc r="D73">
      <v>247.52861999999999</v>
    </oc>
    <nc r="D73">
      <v>367.00655</v>
    </nc>
  </rcc>
  <rcc rId="21198" sId="8" numFmtId="34">
    <oc r="D74">
      <v>367.10854</v>
    </oc>
    <nc r="D74">
      <v>384.95416999999998</v>
    </nc>
  </rcc>
  <rcc rId="21199" sId="8" numFmtId="34">
    <oc r="C75">
      <v>300</v>
    </oc>
    <nc r="C75">
      <v>312</v>
    </nc>
  </rcc>
  <rcc rId="21200" sId="8" numFmtId="34">
    <oc r="D75">
      <v>97.063540000000003</v>
    </oc>
    <nc r="D75">
      <v>135.06353999999999</v>
    </nc>
  </rcc>
  <rcc rId="21201" sId="8" numFmtId="34">
    <oc r="C79">
      <v>3509.1460000000002</v>
    </oc>
    <nc r="C79">
      <v>3341.7140399999998</v>
    </nc>
  </rcc>
  <rcc rId="21202" sId="8" numFmtId="34">
    <oc r="D79">
      <v>2213.1811499999999</v>
    </oc>
    <nc r="D79">
      <v>2948.8010399999998</v>
    </nc>
  </rcc>
  <rcc rId="21203" sId="8" numFmtId="34">
    <oc r="D81">
      <v>2178</v>
    </oc>
    <nc r="D81">
      <v>2374.3000000000002</v>
    </nc>
  </rcc>
  <rcc rId="21204" sId="8" numFmtId="34">
    <oc r="C89">
      <v>25</v>
    </oc>
    <nc r="C89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fmt sheetId="3" sqref="D44">
    <dxf>
      <numFmt numFmtId="2" formatCode="0.00"/>
    </dxf>
  </rfmt>
  <rfmt sheetId="3" sqref="D44">
    <dxf>
      <numFmt numFmtId="186" formatCode="0.000"/>
    </dxf>
  </rfmt>
  <rfmt sheetId="3" sqref="D44">
    <dxf>
      <numFmt numFmtId="175" formatCode="0.0000"/>
    </dxf>
  </rfmt>
  <rfmt sheetId="3" sqref="D44">
    <dxf>
      <numFmt numFmtId="168" formatCode="0.00000"/>
    </dxf>
  </rfmt>
  <rfmt sheetId="3" sqref="D47">
    <dxf>
      <numFmt numFmtId="2" formatCode="0.00"/>
    </dxf>
  </rfmt>
  <rfmt sheetId="3" sqref="D47">
    <dxf>
      <numFmt numFmtId="186" formatCode="0.000"/>
    </dxf>
  </rfmt>
  <rfmt sheetId="3" sqref="D47">
    <dxf>
      <numFmt numFmtId="175" formatCode="0.0000"/>
    </dxf>
  </rfmt>
  <rfmt sheetId="3" sqref="D47">
    <dxf>
      <numFmt numFmtId="168" formatCode="0.00000"/>
    </dxf>
  </rfmt>
  <rcc rId="21935" sId="3" numFmtId="4">
    <oc r="D70">
      <v>2.4467400000000001</v>
    </oc>
    <nc r="D70">
      <v>2.5999999999999999E-2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52.xml><?xml version="1.0" encoding="utf-8"?>
<revisions xmlns="http://schemas.openxmlformats.org/spreadsheetml/2006/main" xmlns:r="http://schemas.openxmlformats.org/officeDocument/2006/relationships">
  <rcc rId="20862" sId="9" numFmtId="4">
    <oc r="D6">
      <v>997.64643999999998</v>
    </oc>
    <nc r="D6">
      <v>1112.40716</v>
    </nc>
  </rcc>
  <rcc rId="20863" sId="9" numFmtId="4">
    <oc r="D8">
      <v>255.11240000000001</v>
    </oc>
    <nc r="D8">
      <v>284.84944000000002</v>
    </nc>
  </rcc>
  <rcc rId="20864" sId="9" numFmtId="4">
    <oc r="D9">
      <v>2.3669600000000002</v>
    </oc>
    <nc r="D9">
      <v>2.7037300000000002</v>
    </nc>
  </rcc>
  <rcc rId="20865" sId="9" numFmtId="4">
    <oc r="D10">
      <v>378.52875</v>
    </oc>
    <nc r="D10">
      <v>416.76051000000001</v>
    </nc>
  </rcc>
  <rcc rId="20866" sId="9" numFmtId="4">
    <oc r="D11">
      <v>-57.625129999999999</v>
    </oc>
    <nc r="D11">
      <v>-63.550069999999998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22.xml><?xml version="1.0" encoding="utf-8"?>
<revisions xmlns="http://schemas.openxmlformats.org/spreadsheetml/2006/main" xmlns:r="http://schemas.openxmlformats.org/officeDocument/2006/relationships">
  <rcc rId="20766" sId="10" numFmtId="34">
    <oc r="D58">
      <v>933.70312999999999</v>
    </oc>
    <nc r="D58">
      <v>1060.41687</v>
    </nc>
  </rcc>
  <rcc rId="20767" sId="10" numFmtId="34">
    <oc r="C65">
      <v>150.881</v>
    </oc>
    <nc r="C65">
      <v>170.749</v>
    </nc>
  </rcc>
  <rcc rId="20768" sId="10" numFmtId="34">
    <oc r="D65">
      <v>118.7345</v>
    </oc>
    <nc r="D65">
      <v>130.82066</v>
    </nc>
  </rcc>
  <rcc rId="20769" sId="10" numFmtId="34">
    <oc r="D72">
      <v>0</v>
    </oc>
    <nc r="D72">
      <v>2.0699999999999998</v>
    </nc>
  </rcc>
  <rcc rId="20770" sId="10" numFmtId="34">
    <oc r="D74">
      <v>1586.1949999999999</v>
    </oc>
    <nc r="D74">
      <v>1610.2813799999999</v>
    </nc>
  </rcc>
  <rcc rId="20771" sId="10" numFmtId="34">
    <oc r="D75">
      <v>9.85</v>
    </oc>
    <nc r="D75">
      <v>179.84992</v>
    </nc>
  </rcc>
  <rcc rId="20772" sId="10" numFmtId="34">
    <oc r="D79">
      <v>738.38620000000003</v>
    </oc>
    <nc r="D79">
      <v>808.48572999999999</v>
    </nc>
  </rcc>
  <rcc rId="20773" sId="10" numFmtId="34">
    <oc r="D82">
      <v>742.34100000000001</v>
    </oc>
    <nc r="D82">
      <v>1228.914</v>
    </nc>
  </rcc>
  <rcc rId="20774" sId="10" numFmtId="34">
    <oc r="D89">
      <v>0</v>
    </oc>
    <nc r="D89">
      <v>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4.xml><?xml version="1.0" encoding="utf-8"?>
<revisions xmlns="http://schemas.openxmlformats.org/spreadsheetml/2006/main" xmlns:r="http://schemas.openxmlformats.org/officeDocument/2006/relationships">
  <rcc rId="18620" sId="19" numFmtId="4">
    <oc r="D39">
      <v>860.26199999999994</v>
    </oc>
    <nc r="D39">
      <v>918.803</v>
    </nc>
  </rcc>
  <rcc rId="18621" sId="19" numFmtId="4">
    <oc r="C40">
      <v>584</v>
    </oc>
    <nc r="C40">
      <v>682</v>
    </nc>
  </rcc>
  <rcc rId="18622" sId="19" numFmtId="4">
    <oc r="D41">
      <v>4478.3000300000003</v>
    </oc>
    <nc r="D41">
      <v>5003.0500300000003</v>
    </nc>
  </rcc>
  <rcc rId="18623" sId="19" numFmtId="4">
    <oc r="C42">
      <v>74.096000000000004</v>
    </oc>
    <nc r="C42">
      <v>88.876999999999995</v>
    </nc>
  </rcc>
  <rcc rId="18624" sId="19" numFmtId="4">
    <oc r="D42">
      <v>72.670199999999994</v>
    </oc>
    <nc r="D42">
      <v>87.4512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19309" sId="16" numFmtId="4">
    <oc r="D6">
      <v>98.722260000000006</v>
    </oc>
    <nc r="D6">
      <v>109.05306</v>
    </nc>
  </rcc>
  <rcc rId="19310" sId="16" numFmtId="4">
    <oc r="D8">
      <v>191.74575999999999</v>
    </oc>
    <nc r="D8">
      <v>214.09650999999999</v>
    </nc>
  </rcc>
  <rcc rId="19311" sId="16" numFmtId="4">
    <oc r="D9">
      <v>1.7790299999999999</v>
    </oc>
    <nc r="D9">
      <v>2.0321500000000001</v>
    </nc>
  </rcc>
  <rcc rId="19312" sId="16" numFmtId="4">
    <oc r="D10">
      <v>284.50709000000001</v>
    </oc>
    <nc r="D10">
      <v>313.24257999999998</v>
    </nc>
  </rcc>
  <rcc rId="19313" sId="16" numFmtId="4">
    <oc r="D11">
      <v>-43.311799999999998</v>
    </oc>
    <nc r="D11">
      <v>-47.765050000000002</v>
    </nc>
  </rcc>
  <rcc rId="19314" sId="16" numFmtId="4">
    <oc r="D15">
      <v>143.89569</v>
    </oc>
    <nc r="D15">
      <v>221.18362999999999</v>
    </nc>
  </rcc>
  <rcc rId="19315" sId="16" numFmtId="4">
    <oc r="D16">
      <v>1177.0896</v>
    </oc>
    <nc r="D16">
      <v>1520.19343</v>
    </nc>
  </rcc>
  <rcc rId="19316" sId="16" numFmtId="4">
    <oc r="D18">
      <v>7.65</v>
    </oc>
    <nc r="D18">
      <v>8.4499999999999993</v>
    </nc>
  </rcc>
  <rcc rId="19317" sId="16" numFmtId="4">
    <oc r="D27">
      <v>65.813000000000002</v>
    </oc>
    <nc r="D27">
      <v>138.49381</v>
    </nc>
  </rcc>
  <rcc rId="19318" sId="16" numFmtId="4">
    <oc r="D28">
      <v>36.922499999999999</v>
    </oc>
    <nc r="D28">
      <v>38.277250000000002</v>
    </nc>
  </rcc>
  <rcc rId="19319" sId="16" numFmtId="4">
    <oc r="D30">
      <v>59.210509999999999</v>
    </oc>
    <nc r="D30">
      <v>61.157200000000003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21.xml><?xml version="1.0" encoding="utf-8"?>
<revisions xmlns="http://schemas.openxmlformats.org/spreadsheetml/2006/main" xmlns:r="http://schemas.openxmlformats.org/officeDocument/2006/relationships">
  <rcc rId="18654" sId="19" numFmtId="34">
    <oc r="C55">
      <v>1295.6110000000001</v>
    </oc>
    <nc r="C55">
      <v>1300.05538</v>
    </nc>
  </rcc>
  <rcc rId="18655" sId="19" numFmtId="34">
    <oc r="D55">
      <v>1026.7999299999999</v>
    </oc>
    <nc r="D55">
      <v>1124.11349</v>
    </nc>
  </rcc>
  <rcc rId="18656" sId="19" numFmtId="34">
    <oc r="D60">
      <v>3.214</v>
    </oc>
    <nc r="D60">
      <v>8.2539999999999996</v>
    </nc>
  </rcc>
  <rcc rId="18657" sId="19" numFmtId="34">
    <oc r="C62">
      <v>70.596000000000004</v>
    </oc>
    <nc r="C62">
      <v>85.376999999999995</v>
    </nc>
  </rcc>
  <rcc rId="18658" sId="19" numFmtId="34">
    <oc r="D62">
      <v>62.032769999999999</v>
    </oc>
    <nc r="D62">
      <v>69.299880000000002</v>
    </nc>
  </rcc>
  <rcc rId="18659" sId="19" numFmtId="34">
    <oc r="C66">
      <v>15</v>
    </oc>
    <nc r="C66">
      <v>0</v>
    </nc>
  </rcc>
  <rcc rId="18660" sId="19" numFmtId="34">
    <oc r="C67">
      <v>15.7</v>
    </oc>
    <nc r="C67">
      <v>15.635999999999999</v>
    </nc>
  </rcc>
  <rcc rId="18661" sId="19" numFmtId="34">
    <oc r="D67">
      <v>14.436</v>
    </oc>
    <nc r="D67">
      <v>15.635999999999999</v>
    </nc>
  </rcc>
  <rcc rId="18662" sId="19" numFmtId="34">
    <oc r="D69">
      <v>7.5</v>
    </oc>
    <nc r="D69">
      <v>8.3611199999999997</v>
    </nc>
  </rcc>
  <rcc rId="18663" sId="19" numFmtId="34">
    <oc r="C70">
      <v>75.102000000000004</v>
    </oc>
    <nc r="C70">
      <v>127.84851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211.xml><?xml version="1.0" encoding="utf-8"?>
<revisions xmlns="http://schemas.openxmlformats.org/spreadsheetml/2006/main" xmlns:r="http://schemas.openxmlformats.org/officeDocument/2006/relationships">
  <rcc rId="18270" sId="2">
    <oc r="C34">
      <v>106763.88333</v>
    </oc>
    <nc r="C34">
      <v>106436.18333</v>
    </nc>
  </rcc>
  <rcc rId="18271" sId="2" numFmtId="4">
    <oc r="D34">
      <v>67817.237479999996</v>
    </oc>
    <nc r="D34">
      <v>81306.592810000002</v>
    </nc>
  </rcc>
  <rcc rId="18272" sId="2">
    <oc r="G34">
      <v>22791.775180000001</v>
    </oc>
    <nc r="G34">
      <v>27758.6315</v>
    </nc>
  </rcc>
  <rcc rId="18273" sId="2" numFmtId="4">
    <oc r="J34">
      <v>3614.3827500000002</v>
    </oc>
    <nc r="J34">
      <v>4072.3759500000001</v>
    </nc>
  </rcc>
  <rcc rId="18274" sId="2">
    <oc r="M34">
      <v>2732.73785</v>
    </oc>
    <nc r="M34">
      <v>3105.7876099999999</v>
    </nc>
  </rcc>
  <rcc rId="18275" sId="2">
    <oc r="P34">
      <v>24.786529999999999</v>
    </oc>
    <nc r="P34">
      <v>28.81587</v>
    </nc>
  </rcc>
  <rcc rId="18276" sId="2">
    <oc r="S34">
      <v>4129.8275700000004</v>
    </oc>
    <nc r="S34">
      <v>4608.2825999999995</v>
    </nc>
  </rcc>
  <rcc rId="18277" sId="2">
    <oc r="V34">
      <v>-612.12275999999997</v>
    </oc>
    <nc r="V34">
      <v>-701.53952000000004</v>
    </nc>
  </rcc>
  <rcc rId="18278" sId="2" numFmtId="4">
    <oc r="Y34">
      <v>410.31963999999999</v>
    </oc>
    <nc r="Y34">
      <v>424.64823000000001</v>
    </nc>
  </rcc>
  <rcc rId="18279" sId="2">
    <oc r="AB34">
      <v>1108.9308000000001</v>
    </oc>
    <nc r="AB34">
      <v>2137.5949799999999</v>
    </nc>
  </rcc>
  <rcc rId="18280" sId="2">
    <oc r="AE34">
      <v>9521.6747799999994</v>
    </oc>
    <nc r="AE34">
      <v>11973.78464</v>
    </nc>
  </rcc>
  <rcc rId="18281" sId="2">
    <oc r="AH34">
      <v>112.60321</v>
    </oc>
    <nc r="AH34">
      <v>117.75321</v>
    </nc>
  </rcc>
  <rcc rId="18282" sId="2">
    <oc r="AQ34">
      <v>295.35608000000002</v>
    </oc>
    <nc r="AQ34">
      <v>366.24329999999998</v>
    </nc>
  </rcc>
  <rcc rId="18283" sId="2">
    <oc r="AT34">
      <v>229.93510000000001</v>
    </oc>
    <nc r="AT34">
      <v>288.45943</v>
    </nc>
  </rcc>
  <rcc rId="18284" sId="2">
    <oc r="AZ34">
      <v>671.26725999999996</v>
    </oc>
    <nc r="AZ34">
      <v>721.47167000000002</v>
    </nc>
  </rcc>
  <rcc rId="18285" sId="2">
    <oc r="BF34">
      <v>591.20000000000005</v>
    </oc>
    <nc r="BF34">
      <v>610.01599999999996</v>
    </nc>
  </rcc>
  <rcc rId="18286" sId="2" numFmtId="4">
    <oc r="BR34">
      <v>-106.30298000000001</v>
    </oc>
    <nc r="BR34">
      <v>-61.94182</v>
    </nc>
  </rcc>
  <rcc rId="18287" sId="2">
    <oc r="BZ34">
      <v>68813.711330000006</v>
    </oc>
    <nc r="BZ34">
      <v>68486.011329999994</v>
    </nc>
  </rcc>
  <rcc rId="18288" sId="2">
    <oc r="CA34">
      <v>45025.462299999999</v>
    </oc>
    <nc r="CA34">
      <v>53547.961309999999</v>
    </nc>
  </rcc>
  <rcc rId="18289" sId="2">
    <oc r="CD34">
      <v>22961.200000000001</v>
    </oc>
    <nc r="CD34">
      <v>25582.932000000001</v>
    </nc>
  </rcc>
  <rcc rId="18290" sId="2">
    <oc r="CG34">
      <v>2492</v>
    </oc>
    <nc r="CG34">
      <v>3281.1300999999999</v>
    </nc>
  </rcc>
  <rcc rId="18291" sId="2" numFmtId="4">
    <oc r="CI34">
      <v>29173.917389999999</v>
    </oc>
    <nc r="CI34">
      <v>28520.162339999999</v>
    </nc>
  </rcc>
  <rcc rId="18292" sId="2">
    <oc r="CJ34">
      <v>8124.3405700000003</v>
    </oc>
    <nc r="CJ34">
      <v>19937.120869999999</v>
    </nc>
  </rcc>
  <rcc rId="18293" sId="2">
    <oc r="CM34">
      <v>1492.1410000000001</v>
    </oc>
    <nc r="CM34">
      <v>1794.8579999999999</v>
    </nc>
  </rcc>
  <rcc rId="18294" sId="2">
    <oc r="CO34">
      <v>390</v>
    </oc>
    <nc r="CO34">
      <v>390.00589000000002</v>
    </nc>
  </rcc>
  <rcc rId="18295" sId="2">
    <oc r="CS34">
      <v>3172.38958</v>
    </oc>
    <nc r="CS34">
      <v>3198.88958</v>
    </nc>
  </rcc>
  <rcc rId="18296" sId="2" numFmtId="4">
    <oc r="DG34">
      <v>112525.99980000001</v>
    </oc>
    <nc r="DG34">
      <v>112198.29979999999</v>
    </nc>
  </rcc>
  <rcc rId="18297" sId="2" numFmtId="4">
    <oc r="DH34">
      <v>66474.139280000003</v>
    </oc>
    <nc r="DH34">
      <v>75647.848119999995</v>
    </nc>
  </rcc>
  <rcc rId="18298" sId="2" numFmtId="4">
    <oc r="DK34">
      <v>15083.193880000001</v>
    </oc>
    <nc r="DK34">
      <v>16809.507310000001</v>
    </nc>
  </rcc>
  <rcc rId="18299" sId="2" numFmtId="4">
    <oc r="DN34">
      <v>14792.112419999999</v>
    </oc>
    <nc r="DN34">
      <v>16480.065849999999</v>
    </nc>
  </rcc>
  <rcc rId="18300" sId="2" numFmtId="4">
    <oc r="DV34">
      <v>129.95349999999999</v>
    </oc>
    <nc r="DV34">
      <v>180.8535</v>
    </nc>
  </rcc>
  <rcc rId="18301" sId="2" numFmtId="4">
    <oc r="DW34">
      <v>122.28146</v>
    </oc>
    <nc r="DW34">
      <v>160.64146</v>
    </nc>
  </rcc>
  <rcc rId="18302" sId="2" numFmtId="4">
    <oc r="DZ34">
      <v>1150.5051000000001</v>
    </oc>
    <nc r="DZ34">
      <v>1511.0572500000001</v>
    </nc>
  </rcc>
  <rcc rId="18303" sId="2" numFmtId="4">
    <oc r="EB34">
      <v>226.7655</v>
    </oc>
    <nc r="EB34">
      <v>409.02954999999997</v>
    </nc>
  </rcc>
  <rcc rId="18304" sId="2" numFmtId="4">
    <oc r="EC34">
      <v>53.549610000000001</v>
    </oc>
    <nc r="EC34">
      <v>204.62737999999999</v>
    </nc>
  </rcc>
  <rcc rId="18305" sId="2" numFmtId="4">
    <oc r="EE34">
      <v>34886.041469999996</v>
    </oc>
    <nc r="EE34">
      <v>35927.201840000002</v>
    </nc>
  </rcc>
  <rcc rId="18306" sId="2" numFmtId="4">
    <oc r="EF34">
      <v>17581.038140000001</v>
    </oc>
    <nc r="EF34">
      <v>22188.484380000002</v>
    </nc>
  </rcc>
  <rcc rId="18307" sId="2" numFmtId="4">
    <oc r="EH34">
      <v>18779.829389999999</v>
    </oc>
    <nc r="EH34">
      <v>19072.97581</v>
    </nc>
  </rcc>
  <rcc rId="18308" sId="2" numFmtId="4">
    <oc r="EI34">
      <v>6710.6686799999998</v>
    </oc>
    <nc r="EI34">
      <v>14099.127399999999</v>
    </nc>
  </rcc>
  <rcc rId="18309" sId="2" numFmtId="4">
    <oc r="EK34">
      <v>32684.446</v>
    </oc>
    <nc r="EK34">
      <v>32471.449100000002</v>
    </nc>
  </rcc>
  <rcc rId="18310" sId="2" numFmtId="4">
    <oc r="EL34">
      <v>15548.120150000001</v>
    </oc>
    <nc r="EL34">
      <v>20702.054400000001</v>
    </nc>
  </rcc>
  <rcc rId="18311" sId="2" numFmtId="4">
    <oc r="EQ34">
      <v>230.30199999999999</v>
    </oc>
    <nc r="EQ34">
      <v>216.44200000000001</v>
    </nc>
  </rcc>
  <rcc rId="18312" sId="2" numFmtId="4">
    <oc r="ER34">
      <v>105.62</v>
    </oc>
    <nc r="ER34">
      <v>122.99</v>
    </nc>
  </rcc>
  <rcc rId="18313" sId="2">
    <oc r="EW34">
      <v>-5562.1164699999999</v>
    </oc>
    <nc r="EW34">
      <v>-5762.1164699999999</v>
    </nc>
  </rcc>
  <rcc rId="18314" sId="2">
    <oc r="EX34">
      <v>592.88325999999995</v>
    </oc>
    <nc r="EX34">
      <v>5658.7446900000004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c rId="22664" sId="2">
    <oc r="C34">
      <v>106436.18333</v>
    </oc>
    <nc r="C34">
      <v>108354.66757999999</v>
    </nc>
  </rcc>
  <rcc rId="22665" sId="2" numFmtId="4">
    <oc r="D34">
      <v>81306.592810000002</v>
    </oc>
    <nc r="D34">
      <v>94720.575219999999</v>
    </nc>
  </rcc>
  <rcc rId="22666" sId="2">
    <oc r="F34">
      <v>37950.171999999999</v>
    </oc>
    <nc r="F34">
      <v>38226.0026</v>
    </nc>
  </rcc>
  <rcc rId="22667" sId="2">
    <oc r="G34">
      <v>27758.6315</v>
    </oc>
    <nc r="G34">
      <v>33599.208070000001</v>
    </nc>
  </rcc>
  <rcc rId="22668" sId="2" numFmtId="4">
    <oc r="J34">
      <v>4072.3759500000001</v>
    </oc>
    <nc r="J34">
      <v>4572.91255</v>
    </nc>
  </rcc>
  <rcc rId="22669" sId="2">
    <oc r="M34">
      <v>3105.7876099999999</v>
    </oc>
    <nc r="M34">
      <v>3467.8121099999998</v>
    </nc>
  </rcc>
  <rcc rId="22670" sId="2">
    <oc r="P34">
      <v>28.81587</v>
    </oc>
    <nc r="P34">
      <v>32.915860000000002</v>
    </nc>
  </rcc>
  <rcc rId="22671" sId="2">
    <oc r="R34">
      <v>5019.3900000000003</v>
    </oc>
    <nc r="R34">
      <v>5091.2667000000001</v>
    </nc>
  </rcc>
  <rcc rId="22672" sId="2">
    <oc r="S34">
      <v>4608.2825999999995</v>
    </oc>
    <nc r="S34">
      <v>5073.7234900000003</v>
    </nc>
  </rcc>
  <rcc rId="22673" sId="2">
    <oc r="V34">
      <v>-701.53952000000004</v>
    </oc>
    <nc r="V34">
      <v>-773.67084</v>
    </nc>
  </rcc>
  <rcc rId="22674" sId="2" numFmtId="4">
    <oc r="Y34">
      <v>424.64823000000001</v>
    </oc>
    <nc r="Y34">
      <v>425.22944000000001</v>
    </nc>
  </rcc>
  <rcc rId="22675" sId="2">
    <oc r="AA34">
      <v>2821.4</v>
    </oc>
    <nc r="AA34">
      <v>3021.4</v>
    </nc>
  </rcc>
  <rcc rId="22676" sId="2">
    <oc r="AB34">
      <v>2137.5949799999999</v>
    </oc>
    <nc r="AB34">
      <v>3099.5407799999998</v>
    </nc>
  </rcc>
  <rcc rId="22677" sId="2">
    <oc r="AE34">
      <v>11973.78464</v>
    </oc>
    <nc r="AE34">
      <v>14992.45307</v>
    </nc>
  </rcc>
  <rcc rId="22678" sId="2">
    <oc r="AH34">
      <v>117.75321</v>
    </oc>
    <nc r="AH34">
      <v>129.30321000000001</v>
    </nc>
  </rcc>
  <rcc rId="22679" sId="2">
    <oc r="AQ34">
      <v>366.24329999999998</v>
    </oc>
    <nc r="AQ34">
      <v>814.20178999999996</v>
    </nc>
  </rcc>
  <rcc rId="22680" sId="2" odxf="1" dxf="1" numFmtId="4">
    <oc r="AT31">
      <f>SUM(AT14:AT29)</f>
    </oc>
    <nc r="AT31">
      <f>SUM(AT14:AT29)</f>
    </nc>
    <ndxf>
      <numFmt numFmtId="167" formatCode="#,##0.0"/>
    </ndxf>
  </rcc>
  <rcc rId="22681" sId="2">
    <oc r="AT34">
      <v>288.15942999999999</v>
    </oc>
    <nc r="AT34">
      <v>373.58022</v>
    </nc>
  </rcc>
  <rcc rId="22682" sId="2">
    <oc r="AZ34">
      <v>721.47167000000002</v>
    </oc>
    <nc r="AZ34">
      <v>819.78511000000003</v>
    </nc>
  </rcc>
  <rfmt sheetId="2" sqref="AQ14:AQ29">
    <dxf>
      <numFmt numFmtId="4" formatCode="#,##0.00"/>
    </dxf>
  </rfmt>
  <rfmt sheetId="2" sqref="AQ14:AQ29">
    <dxf>
      <numFmt numFmtId="173" formatCode="#,##0.000"/>
    </dxf>
  </rfmt>
  <rfmt sheetId="2" sqref="AQ14:AQ29">
    <dxf>
      <numFmt numFmtId="183" formatCode="#,##0.0000"/>
    </dxf>
  </rfmt>
  <rfmt sheetId="2" sqref="AQ14:AQ29">
    <dxf>
      <numFmt numFmtId="172" formatCode="#,##0.00000"/>
    </dxf>
  </rfmt>
  <rfmt sheetId="2" sqref="AQ31">
    <dxf>
      <numFmt numFmtId="4" formatCode="#,##0.00"/>
    </dxf>
  </rfmt>
  <rfmt sheetId="2" sqref="AQ31">
    <dxf>
      <numFmt numFmtId="173" formatCode="#,##0.000"/>
    </dxf>
  </rfmt>
  <rfmt sheetId="2" sqref="AQ31">
    <dxf>
      <numFmt numFmtId="183" formatCode="#,##0.0000"/>
    </dxf>
  </rfmt>
  <rfmt sheetId="2" sqref="AQ31">
    <dxf>
      <numFmt numFmtId="172" formatCode="#,##0.00000"/>
    </dxf>
  </rfmt>
  <rfmt sheetId="2" sqref="AQ31">
    <dxf>
      <numFmt numFmtId="180" formatCode="#,##0.000000"/>
    </dxf>
  </rfmt>
  <rfmt sheetId="2" sqref="AQ31">
    <dxf>
      <numFmt numFmtId="184" formatCode="#,##0.0000000"/>
    </dxf>
  </rfmt>
  <rfmt sheetId="2" sqref="AQ31">
    <dxf>
      <numFmt numFmtId="182" formatCode="#,##0.00000000"/>
    </dxf>
  </rfmt>
  <rfmt sheetId="2" sqref="AT31">
    <dxf>
      <numFmt numFmtId="4" formatCode="#,##0.00"/>
    </dxf>
  </rfmt>
  <rfmt sheetId="2" sqref="AT31">
    <dxf>
      <numFmt numFmtId="173" formatCode="#,##0.000"/>
    </dxf>
  </rfmt>
  <rfmt sheetId="2" sqref="AT31">
    <dxf>
      <numFmt numFmtId="183" formatCode="#,##0.0000"/>
    </dxf>
  </rfmt>
  <rfmt sheetId="2" sqref="AT31">
    <dxf>
      <numFmt numFmtId="172" formatCode="#,##0.00000"/>
    </dxf>
  </rfmt>
  <rfmt sheetId="2" sqref="AT31">
    <dxf>
      <numFmt numFmtId="180" formatCode="#,##0.000000"/>
    </dxf>
  </rfmt>
  <rcc rId="22683" sId="2">
    <oc r="BN34">
      <v>0</v>
    </oc>
    <nc r="BN34">
      <v>3.9539</v>
    </nc>
  </rcc>
  <rcc rId="22684" sId="2">
    <oc r="BO34">
      <v>14.175890000000001</v>
    </oc>
    <nc r="BO34">
      <v>38.133069999999996</v>
    </nc>
  </rcc>
  <rcc rId="22685" sId="2" numFmtId="4">
    <oc r="BR34">
      <v>-61.94182</v>
    </oc>
    <nc r="BR34">
      <v>-76.727789999999999</v>
    </nc>
  </rcc>
  <rcc rId="22686" sId="2">
    <oc r="BZ34">
      <v>68486.011329999994</v>
    </oc>
    <nc r="BZ34">
      <v>70128.664980000001</v>
    </nc>
  </rcc>
  <rcc rId="22687" sId="2">
    <oc r="CA34">
      <v>53547.961309999999</v>
    </oc>
    <nc r="CA34">
      <v>61121.367149999998</v>
    </nc>
  </rcc>
  <rcc rId="22688" sId="2">
    <oc r="CD34">
      <v>25582.932000000001</v>
    </oc>
    <nc r="CD34">
      <v>27181.923999999999</v>
    </nc>
  </rcc>
  <rcc rId="22689" sId="2">
    <oc r="CF34">
      <v>5786.1481000000003</v>
    </oc>
    <nc r="CF34">
      <v>6756.9521000000004</v>
    </nc>
  </rcc>
  <rcc rId="22690" sId="2">
    <oc r="CG34">
      <v>3281.1300999999999</v>
    </oc>
    <nc r="CG34">
      <v>4744.6444000000001</v>
    </nc>
  </rcc>
  <rcc rId="22691" sId="2">
    <nc r="CH35">
      <f>CH34-CH31</f>
    </nc>
  </rcc>
  <rcc rId="22692" sId="2" numFmtId="4">
    <oc r="CI35">
      <f>CI34-CI31</f>
    </oc>
    <nc r="CI35">
      <f>CI34-CI31</f>
    </nc>
  </rcc>
  <rcc rId="22693" sId="2">
    <oc r="CJ35">
      <f>CJ34-CJ31</f>
    </oc>
    <nc r="CJ35">
      <f>CJ34-CJ31</f>
    </nc>
  </rcc>
  <rcc rId="22694" sId="2" numFmtId="4">
    <oc r="CI34">
      <v>28520.162339999999</v>
    </oc>
    <nc r="CI34">
      <v>28204.511989999999</v>
    </nc>
  </rcc>
  <rcc rId="22695" sId="2">
    <oc r="CJ34">
      <v>19937.120869999999</v>
    </oc>
    <nc r="CJ34">
      <v>23613.040239999998</v>
    </nc>
  </rcc>
  <rcc rId="22696" sId="2">
    <oc r="CL34">
      <v>1856.8</v>
    </oc>
    <nc r="CL34">
      <v>2124.3000000000002</v>
    </nc>
  </rcc>
  <rcc rId="22697" sId="2">
    <oc r="CM34">
      <v>1794.8579999999999</v>
    </oc>
    <nc r="CM34">
      <v>2062.3580000000002</v>
    </nc>
  </rcc>
  <rcc rId="22698" sId="2">
    <oc r="CO34">
      <v>390.00589000000002</v>
    </oc>
    <nc r="CO34">
      <v>1110.0058899999999</v>
    </nc>
  </rcc>
  <rcc rId="22699" sId="2">
    <oc r="CP34">
      <v>120</v>
    </oc>
    <nc r="CP34">
      <v>240</v>
    </nc>
  </rcc>
  <rcc rId="22700" sId="2">
    <oc r="CS34">
      <v>3198.88958</v>
    </oc>
    <nc r="CS34">
      <v>3767.9703</v>
    </nc>
  </rcc>
  <rcc rId="22701" sId="2">
    <oc r="CV34">
      <v>-366.96924000000001</v>
    </oc>
    <nc r="CV34">
      <v>-488.56979000000001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02.xml><?xml version="1.0" encoding="utf-8"?>
<revisions xmlns="http://schemas.openxmlformats.org/spreadsheetml/2006/main" xmlns:r="http://schemas.openxmlformats.org/officeDocument/2006/relationships">
  <rcc rId="22357" sId="3" numFmtId="4">
    <oc r="D125">
      <v>34.810890000000001</v>
    </oc>
    <nc r="D125">
      <v>39.758629999999997</v>
    </nc>
  </rcc>
  <rcc rId="22358" sId="3" numFmtId="4">
    <oc r="C126">
      <v>26410.543389999999</v>
    </oc>
    <nc r="C126">
      <v>24637.743709999999</v>
    </nc>
  </rcc>
  <rcc rId="22359" sId="3" numFmtId="4">
    <oc r="D126">
      <v>14786.92762</v>
    </oc>
    <nc r="D126">
      <v>18641.901119999999</v>
    </nc>
  </rcc>
  <rcc rId="22360" sId="3" numFmtId="4">
    <oc r="C127">
      <v>4817.8770699999995</v>
    </oc>
    <nc r="C127">
      <v>4717.3303299999998</v>
    </nc>
  </rcc>
  <rcc rId="22361" sId="3" numFmtId="4">
    <oc r="D127">
      <v>1578.6525799999999</v>
    </oc>
    <nc r="D127">
      <v>1680.8363099999999</v>
    </nc>
  </rcc>
  <rcc rId="22362" sId="3" numFmtId="4">
    <oc r="D128">
      <v>90.119600000000005</v>
    </oc>
    <nc r="D128">
      <v>99.137050000000002</v>
    </nc>
  </rcc>
  <rcc rId="22363" sId="3" numFmtId="4">
    <oc r="D130">
      <v>311.86939999999998</v>
    </oc>
    <nc r="D130">
      <v>361.17165</v>
    </nc>
  </rcc>
  <rcc rId="22364" sId="3" numFmtId="4">
    <oc r="C131">
      <v>5273.5628100000004</v>
    </oc>
    <nc r="C131">
      <v>5623.5628100000004</v>
    </nc>
  </rcc>
  <rcc rId="22365" sId="3" numFmtId="4">
    <oc r="D131">
      <v>4757.0312000000004</v>
    </oc>
    <nc r="D131">
      <v>5273.5628100000004</v>
    </nc>
  </rcc>
  <rcc rId="22366" sId="3" numFmtId="4">
    <oc r="D140">
      <v>25034.207999999999</v>
    </oc>
    <nc r="D140">
      <v>26633.200000000001</v>
    </nc>
  </rcc>
  <rcc rId="22367" sId="3" numFmtId="4">
    <oc r="C141">
      <v>6334.8720999999996</v>
    </oc>
    <nc r="C141">
      <v>7305.6760999999997</v>
    </nc>
  </rcc>
  <rcc rId="22368" sId="3" numFmtId="4">
    <oc r="D141">
      <v>3829.8541</v>
    </oc>
    <nc r="D141">
      <v>5293.3684000000003</v>
    </nc>
  </rcc>
  <rcc rId="22369" sId="3" numFmtId="4">
    <oc r="C142">
      <v>1626.5058899999999</v>
    </oc>
    <nc r="C142">
      <v>2346.5058899999999</v>
    </nc>
  </rcc>
  <rcc rId="22370" sId="3" numFmtId="4">
    <oc r="D142">
      <v>956.37103999999999</v>
    </oc>
    <nc r="D142">
      <v>1076.37104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021.xml><?xml version="1.0" encoding="utf-8"?>
<revisions xmlns="http://schemas.openxmlformats.org/spreadsheetml/2006/main" xmlns:r="http://schemas.openxmlformats.org/officeDocument/2006/relationships">
  <rcc rId="20416" sId="11">
    <oc r="C25">
      <f>C26+C29+C31+C36</f>
    </oc>
    <nc r="C25">
      <f>C26+C29+C31+C36+C34</f>
    </nc>
  </rcc>
  <rcc rId="20417" sId="11">
    <oc r="D25">
      <f>D26+D29+D31+D36+D34</f>
    </oc>
    <nc r="D25">
      <f>D26+D29+D31+D36+D34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03.xml><?xml version="1.0" encoding="utf-8"?>
<revisions xmlns="http://schemas.openxmlformats.org/spreadsheetml/2006/main" xmlns:r="http://schemas.openxmlformats.org/officeDocument/2006/relationships">
  <rcc rId="21591" sId="3" numFmtId="4">
    <oc r="C37">
      <v>400</v>
    </oc>
    <nc r="C37">
      <v>300</v>
    </nc>
  </rcc>
  <rcc rId="21592" sId="3" numFmtId="4">
    <oc r="D37">
      <v>293.94591000000003</v>
    </oc>
    <nc r="D37">
      <v>322.55979000000002</v>
    </nc>
  </rcc>
  <rcc rId="21593" sId="3" numFmtId="4">
    <oc r="C41">
      <v>370</v>
    </oc>
    <nc r="C41">
      <v>590</v>
    </nc>
  </rcc>
  <rcc rId="21594" sId="3" numFmtId="4">
    <oc r="D40">
      <v>6.7770700000000001</v>
    </oc>
    <nc r="D40">
      <v>0</v>
    </nc>
  </rcc>
  <rcc rId="21595" sId="3" numFmtId="4">
    <oc r="D41">
      <v>497.21361000000002</v>
    </oc>
    <nc r="D41">
      <v>597.44579999999996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c rId="14779" sId="4" numFmtId="34">
    <oc r="D54">
      <v>747.30606</v>
    </oc>
    <nc r="D54">
      <v>830.24486999999999</v>
    </nc>
  </rcc>
  <rcc rId="14780" sId="4" numFmtId="34">
    <oc r="D61">
      <v>61.058500000000002</v>
    </oc>
    <nc r="D61">
      <v>64.371499999999997</v>
    </nc>
  </rcc>
  <rcc rId="14781" sId="4" numFmtId="34">
    <oc r="D69">
      <v>0</v>
    </oc>
    <nc r="D69">
      <v>66.226380000000006</v>
    </nc>
  </rcc>
  <rcc rId="14782" sId="4" numFmtId="34">
    <oc r="D70">
      <v>720.63467000000003</v>
    </oc>
    <nc r="D70">
      <v>734.67792999999995</v>
    </nc>
  </rcc>
  <rcc rId="14783" sId="4" numFmtId="34">
    <oc r="D75">
      <v>194.38499999999999</v>
    </oc>
    <nc r="D75">
      <v>240.48075</v>
    </nc>
  </rcc>
  <rcc rId="14784" sId="4" numFmtId="34">
    <oc r="D77">
      <v>749.48599999999999</v>
    </oc>
    <nc r="D77">
      <v>773.48599999999999</v>
    </nc>
  </rcc>
  <rcc rId="14785" sId="4">
    <oc r="D67">
      <f>D70+D71+D68</f>
    </oc>
    <nc r="D67">
      <f>D70+D71+D68+D69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c rId="15112" sId="6" numFmtId="4">
    <oc r="D6">
      <v>66.085279999999997</v>
    </oc>
    <nc r="D6">
      <v>72.043880000000001</v>
    </nc>
  </rcc>
  <rcc rId="15113" sId="6" numFmtId="4">
    <oc r="D8">
      <v>202.74684999999999</v>
    </oc>
    <nc r="D8">
      <v>230.42411000000001</v>
    </nc>
  </rcc>
  <rcc rId="15114" sId="6" numFmtId="4">
    <oc r="D9">
      <v>1.8389500000000001</v>
    </oc>
    <nc r="D9">
      <v>2.1379000000000001</v>
    </nc>
  </rcc>
  <rcc rId="15115" sId="6" numFmtId="4">
    <oc r="D10">
      <v>306.39949000000001</v>
    </oc>
    <nc r="D10">
      <v>341.89695999999998</v>
    </nc>
  </rcc>
  <rcc rId="15116" sId="6" numFmtId="4">
    <oc r="D11">
      <v>-45.41451</v>
    </oc>
    <nc r="D11">
      <v>-52.048520000000003</v>
    </nc>
  </rcc>
  <rcc rId="15117" sId="6" numFmtId="4">
    <oc r="D15">
      <v>68.457549999999998</v>
    </oc>
    <nc r="D15">
      <v>81.975660000000005</v>
    </nc>
  </rcc>
  <rcc rId="15118" sId="6" numFmtId="4">
    <oc r="D16">
      <v>375.55799000000002</v>
    </oc>
    <nc r="D16">
      <v>493.36669000000001</v>
    </nc>
  </rcc>
  <rcc rId="15119" sId="6" numFmtId="4">
    <oc r="D28">
      <v>15.247960000000001</v>
    </oc>
    <nc r="D28">
      <v>30.456959999999999</v>
    </nc>
  </rcc>
  <rcc rId="15120" sId="6" numFmtId="4">
    <oc r="D29">
      <v>22.951350000000001</v>
    </oc>
    <nc r="D29">
      <v>25.5015</v>
    </nc>
  </rcc>
  <rcc rId="15121" sId="6" numFmtId="4">
    <oc r="D42">
      <v>1585.461</v>
    </oc>
    <nc r="D42">
      <v>1705.9639999999999</v>
    </nc>
  </rcc>
  <rcc rId="15122" sId="6" numFmtId="4">
    <oc r="D44">
      <v>5201.2083899999998</v>
    </oc>
    <nc r="D44">
      <v>6031.7301399999997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c rId="16811" sId="12">
    <nc r="G51">
      <f>D51-3477.04673</f>
    </nc>
  </rcc>
  <rcc rId="16812" sId="12" numFmtId="4">
    <oc r="D30">
      <v>37.184240000000003</v>
    </oc>
    <nc r="D30">
      <v>27.157299999999999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71.xml><?xml version="1.0" encoding="utf-8"?>
<revisions xmlns="http://schemas.openxmlformats.org/spreadsheetml/2006/main" xmlns:r="http://schemas.openxmlformats.org/officeDocument/2006/relationships">
  <rcc rId="16369" sId="10" numFmtId="4">
    <oc r="D6">
      <v>160.74467999999999</v>
    </oc>
    <nc r="D6">
      <v>181.78439</v>
    </nc>
  </rcc>
  <rcc rId="16370" sId="10" numFmtId="4">
    <oc r="D8">
      <v>143.37099000000001</v>
    </oc>
    <nc r="D8">
      <v>162.94273999999999</v>
    </nc>
  </rcc>
  <rcc rId="16371" sId="10" numFmtId="4">
    <oc r="D9">
      <v>1.3004100000000001</v>
    </oc>
    <nc r="D9">
      <v>1.5118100000000001</v>
    </nc>
  </rcc>
  <rcc rId="16372" sId="10" numFmtId="4">
    <oc r="D10">
      <v>216.66821999999999</v>
    </oc>
    <nc r="D10">
      <v>241.77</v>
    </nc>
  </rcc>
  <rcc rId="16373" sId="10" numFmtId="4">
    <oc r="D11">
      <v>-32.114519999999999</v>
    </oc>
    <nc r="D11">
      <v>-36.805689999999998</v>
    </nc>
  </rcc>
  <rcc rId="16374" sId="10" numFmtId="4">
    <oc r="D15">
      <v>69.331829999999997</v>
    </oc>
    <nc r="D15">
      <v>87.012360000000001</v>
    </nc>
  </rcc>
  <rcc rId="16375" sId="10" numFmtId="4">
    <oc r="D16">
      <v>694.31920000000002</v>
    </oc>
    <nc r="D16">
      <v>921.75297</v>
    </nc>
  </rcc>
  <rcc rId="16376" sId="10" numFmtId="4">
    <oc r="D18">
      <v>5.3849999999999998</v>
    </oc>
    <nc r="D18">
      <v>6.2850000000000001</v>
    </nc>
  </rcc>
  <rcc rId="16377" sId="10" numFmtId="4">
    <oc r="D28">
      <v>40.5</v>
    </oc>
    <nc r="D28">
      <v>45</v>
    </nc>
  </rcc>
  <rcc rId="16378" sId="10" numFmtId="4">
    <oc r="D37">
      <v>-0.10178</v>
    </oc>
    <nc r="D37">
      <v>4.0294499999999998</v>
    </nc>
  </rcc>
  <rcc rId="16379" sId="10" numFmtId="4">
    <oc r="D41">
      <v>1070.2460000000001</v>
    </oc>
    <nc r="D41">
      <v>1197.5440000000001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7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8.xml><?xml version="1.0" encoding="utf-8"?>
<revisions xmlns="http://schemas.openxmlformats.org/spreadsheetml/2006/main" xmlns:r="http://schemas.openxmlformats.org/officeDocument/2006/relationships">
  <rcc rId="22291" sId="3" numFmtId="4">
    <oc r="D118">
      <v>14346.206</v>
    </oc>
    <nc r="D118">
      <v>16539.766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8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811.xml><?xml version="1.0" encoding="utf-8"?>
<revisions xmlns="http://schemas.openxmlformats.org/spreadsheetml/2006/main" xmlns:r="http://schemas.openxmlformats.org/officeDocument/2006/relationships">
  <rcc rId="15151" sId="6" numFmtId="4">
    <oc r="D42">
      <v>1705.9639999999999</v>
    </oc>
    <nc r="D42">
      <v>1810.576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8111.xml><?xml version="1.0" encoding="utf-8"?>
<revisions xmlns="http://schemas.openxmlformats.org/spreadsheetml/2006/main" xmlns:r="http://schemas.openxmlformats.org/officeDocument/2006/relationships">
  <rcc rId="14842" sId="4" numFmtId="34">
    <oc r="D66">
      <v>0</v>
    </oc>
    <nc r="D66">
      <v>5.0529599999999997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812.xml><?xml version="1.0" encoding="utf-8"?>
<revisions xmlns="http://schemas.openxmlformats.org/spreadsheetml/2006/main" xmlns:r="http://schemas.openxmlformats.org/officeDocument/2006/relationships">
  <rcc rId="21625" sId="3" numFmtId="4">
    <oc r="D36">
      <v>9151.9927100000004</v>
    </oc>
    <nc r="D36">
      <v>8829.4329199999993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8121.xml><?xml version="1.0" encoding="utf-8"?>
<revisions xmlns="http://schemas.openxmlformats.org/spreadsheetml/2006/main" xmlns:r="http://schemas.openxmlformats.org/officeDocument/2006/relationships">
  <rfmt sheetId="8" sqref="C51:D51">
    <dxf>
      <numFmt numFmtId="183" formatCode="#,##0.0000"/>
    </dxf>
  </rfmt>
  <rfmt sheetId="8" sqref="C51:D51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82.xml><?xml version="1.0" encoding="utf-8"?>
<revisions xmlns="http://schemas.openxmlformats.org/spreadsheetml/2006/main" xmlns:r="http://schemas.openxmlformats.org/officeDocument/2006/relationships">
  <rcc rId="21370" sId="7" numFmtId="34">
    <oc r="C72">
      <v>444</v>
    </oc>
    <nc r="C72">
      <v>438.5</v>
    </nc>
  </rcc>
  <rcc rId="21371" sId="7" numFmtId="34">
    <oc r="D72">
      <v>332.91552000000001</v>
    </oc>
    <nc r="D72">
      <v>424.35595999999998</v>
    </nc>
  </rcc>
  <rcc rId="21372" sId="7" numFmtId="34">
    <oc r="D73">
      <v>1416.4995799999999</v>
    </oc>
    <nc r="D73">
      <v>2108.98558</v>
    </nc>
  </rcc>
  <rcc rId="21373" sId="7" numFmtId="34">
    <oc r="C74">
      <v>45</v>
    </oc>
    <nc r="C74">
      <v>13.6</v>
    </nc>
  </rcc>
  <rcc rId="21374" sId="7" numFmtId="34">
    <oc r="C78">
      <v>1144.8820000000001</v>
    </oc>
    <nc r="C78">
      <v>1092.3820000000001</v>
    </nc>
  </rcc>
  <rcc rId="21375" sId="7" numFmtId="34">
    <oc r="C80">
      <v>2033.7</v>
    </oc>
    <nc r="C80">
      <v>2124.5</v>
    </nc>
  </rcc>
  <rcc rId="21376" sId="7" numFmtId="34">
    <oc r="D80">
      <v>1411.7</v>
    </oc>
    <nc r="D80">
      <v>1791.7</v>
    </nc>
  </rcc>
  <rcc rId="21377" sId="7" numFmtId="34">
    <oc r="C87">
      <v>1</v>
    </oc>
    <nc r="C87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821.xml><?xml version="1.0" encoding="utf-8"?>
<revisions xmlns="http://schemas.openxmlformats.org/spreadsheetml/2006/main" xmlns:r="http://schemas.openxmlformats.org/officeDocument/2006/relationships">
  <rcc rId="17497" sId="17" numFmtId="4">
    <oc r="D6">
      <v>90.003339999999994</v>
    </oc>
    <nc r="D6">
      <v>97.652820000000006</v>
    </nc>
  </rcc>
  <rcc rId="17498" sId="17" numFmtId="4">
    <oc r="D8">
      <v>227.36609999999999</v>
    </oc>
    <nc r="D8">
      <v>258.40415000000002</v>
    </nc>
  </rcc>
  <rcc rId="17499" sId="17" numFmtId="4">
    <oc r="D9">
      <v>2.0622500000000001</v>
    </oc>
    <nc r="D9">
      <v>2.3974899999999999</v>
    </nc>
  </rcc>
  <rcc rId="17500" sId="17" numFmtId="4">
    <oc r="D10">
      <v>343.60514999999998</v>
    </oc>
    <nc r="D10">
      <v>383.41302000000002</v>
    </nc>
  </rcc>
  <rcc rId="17501" sId="17" numFmtId="4">
    <oc r="D11">
      <v>-50.929099999999998</v>
    </oc>
    <nc r="D11">
      <v>-58.368630000000003</v>
    </nc>
  </rcc>
  <rcc rId="17502" sId="17" numFmtId="4">
    <oc r="D15">
      <v>59.277639999999998</v>
    </oc>
    <nc r="D15">
      <v>66.865979999999993</v>
    </nc>
  </rcc>
  <rcc rId="17503" sId="17" numFmtId="4">
    <oc r="D16">
      <v>185.18765999999999</v>
    </oc>
    <nc r="D16">
      <v>222.91756000000001</v>
    </nc>
  </rcc>
  <rcc rId="17504" sId="17" numFmtId="4">
    <oc r="D18">
      <v>4.3499999999999996</v>
    </oc>
    <nc r="D18">
      <v>4.75</v>
    </nc>
  </rcc>
  <rcc rId="17505" sId="17" numFmtId="4">
    <oc r="D28">
      <v>24</v>
    </oc>
    <nc r="D28">
      <v>55</v>
    </nc>
  </rcc>
  <rcc rId="17506" sId="17" numFmtId="4">
    <oc r="D30">
      <v>320.32810000000001</v>
    </oc>
    <nc r="D30">
      <v>326.34780000000001</v>
    </nc>
  </rcc>
  <rcc rId="17507" sId="17" numFmtId="4">
    <oc r="D41">
      <v>0</v>
    </oc>
    <nc r="D41">
      <v>546.88009999999997</v>
    </nc>
  </rcc>
  <rcc rId="17508" sId="17" numFmtId="4">
    <oc r="D39">
      <v>2251.2829999999999</v>
    </oc>
    <nc r="D39">
      <v>2768.5630000000001</v>
    </nc>
  </rcc>
  <rcc rId="17509" sId="17" numFmtId="34">
    <oc r="D59">
      <v>931.11028999999996</v>
    </oc>
    <nc r="D59">
      <v>1026.3526899999999</v>
    </nc>
  </rcc>
  <rcc rId="17510" sId="17" numFmtId="34">
    <oc r="D66">
      <v>121.31671</v>
    </oc>
    <nc r="D66">
      <v>126.04170999999999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9.xml><?xml version="1.0" encoding="utf-8"?>
<revisions xmlns="http://schemas.openxmlformats.org/spreadsheetml/2006/main" xmlns:r="http://schemas.openxmlformats.org/officeDocument/2006/relationships">
  <rcc rId="17183" sId="15">
    <oc r="G51">
      <f>D51-2709.12098</f>
    </oc>
    <nc r="G51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91.xml><?xml version="1.0" encoding="utf-8"?>
<revisions xmlns="http://schemas.openxmlformats.org/spreadsheetml/2006/main" xmlns:r="http://schemas.openxmlformats.org/officeDocument/2006/relationships">
  <rcc rId="16408" sId="10" numFmtId="4">
    <oc r="D30">
      <v>0</v>
    </oc>
    <nc r="D30">
      <v>1.33328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9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9111.xml><?xml version="1.0" encoding="utf-8"?>
<revisions xmlns="http://schemas.openxmlformats.org/spreadsheetml/2006/main" xmlns:r="http://schemas.openxmlformats.org/officeDocument/2006/relationships">
  <rcc rId="15180" sId="6" numFmtId="4">
    <oc r="D42">
      <v>1810.576</v>
    </oc>
    <nc r="D42">
      <v>1735.576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9122" sId="17" numFmtId="4">
    <oc r="D41">
      <v>546.88009999999997</v>
    </oc>
    <nc r="D41">
      <v>1046.8801000000001</v>
    </nc>
  </rcc>
  <rcc rId="19123" sId="17" numFmtId="4">
    <oc r="C43">
      <v>157.59899999999999</v>
    </oc>
    <nc r="C43">
      <v>177.46700000000001</v>
    </nc>
  </rcc>
  <rcc rId="19124" sId="17" numFmtId="4">
    <oc r="D43">
      <v>152.6095</v>
    </oc>
    <nc r="D43">
      <v>172.47749999999999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0.xml><?xml version="1.0" encoding="utf-8"?>
<revisions xmlns="http://schemas.openxmlformats.org/spreadsheetml/2006/main" xmlns:r="http://schemas.openxmlformats.org/officeDocument/2006/relationships">
  <rcc rId="22321" sId="3" numFmtId="4">
    <oc r="C119">
      <v>5413.2978000000003</v>
    </oc>
    <nc r="C119">
      <v>5311.2978000000003</v>
    </nc>
  </rcc>
  <rcc rId="22322" sId="3" numFmtId="4">
    <oc r="D119">
      <v>5030.7687400000004</v>
    </oc>
    <nc r="D119">
      <v>5199.35934</v>
    </nc>
  </rcc>
  <rcc rId="22323" sId="3" numFmtId="4">
    <oc r="C120">
      <v>6739.6480300000003</v>
    </oc>
    <nc r="C120">
      <v>6841.6480300000003</v>
    </nc>
  </rcc>
  <rcc rId="22324" sId="3" numFmtId="4">
    <oc r="D120">
      <v>6166.64941</v>
    </oc>
    <nc r="D120">
      <v>6336.4780000000001</v>
    </nc>
  </rcc>
  <rcc rId="22325" sId="3" numFmtId="4">
    <oc r="C122">
      <v>48176.203419999998</v>
    </oc>
    <nc r="C122">
      <v>48706.725420000002</v>
    </nc>
  </rcc>
  <rcc rId="22326" sId="3" numFmtId="4">
    <oc r="D122">
      <v>38822.491260000003</v>
    </oc>
    <nc r="D122">
      <v>42349.115769999997</v>
    </nc>
  </rcc>
  <rcc rId="22327" sId="3" numFmtId="4">
    <oc r="D123">
      <v>800.03831000000002</v>
    </oc>
    <nc r="D123">
      <v>832.62339999999995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01.xml><?xml version="1.0" encoding="utf-8"?>
<revisions xmlns="http://schemas.openxmlformats.org/spreadsheetml/2006/main" xmlns:r="http://schemas.openxmlformats.org/officeDocument/2006/relationships">
  <rcc rId="16841" sId="12">
    <oc r="G51">
      <f>D51-3477.04673</f>
    </oc>
    <nc r="G51"/>
  </rcc>
  <rcc rId="16842" sId="12" numFmtId="34">
    <oc r="D58">
      <v>759.22410000000002</v>
    </oc>
    <nc r="D58">
      <v>831.80972999999994</v>
    </nc>
  </rcc>
  <rcc rId="16843" sId="12" numFmtId="34">
    <oc r="D63">
      <v>3.496</v>
    </oc>
    <nc r="D63">
      <v>8.5359999999999996</v>
    </nc>
  </rcc>
  <rcc rId="16844" sId="12" numFmtId="34">
    <oc r="D65">
      <v>120.32999</v>
    </oc>
    <nc r="D65">
      <v>124.72999</v>
    </nc>
  </rcc>
  <rcc rId="16845" sId="12" numFmtId="34">
    <oc r="D73">
      <v>218.94194999999999</v>
    </oc>
    <nc r="D73">
      <v>231.97229999999999</v>
    </nc>
  </rcc>
  <rcc rId="16846" sId="12" numFmtId="34">
    <oc r="D75">
      <v>639.69236999999998</v>
    </oc>
    <nc r="D75">
      <v>1253.09284</v>
    </nc>
  </rcc>
  <rcc rId="16847" sId="12" numFmtId="34">
    <oc r="D76">
      <v>123.871</v>
    </oc>
    <nc r="D76">
      <v>132.17599999999999</v>
    </nc>
  </rcc>
  <rcc rId="16848" sId="12" numFmtId="34">
    <oc r="D80">
      <v>216.49778000000001</v>
    </oc>
    <nc r="D80">
      <v>222.49616</v>
    </nc>
  </rcc>
  <rcc rId="16849" sId="12" numFmtId="34">
    <oc r="C82">
      <v>1221.5999999999999</v>
    </oc>
    <nc r="C82">
      <v>1231.5999999999999</v>
    </nc>
  </rcc>
  <rcc rId="16850" sId="12" numFmtId="34">
    <oc r="D82">
      <v>791.46</v>
    </oc>
    <nc r="D82">
      <v>980.06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011.xml><?xml version="1.0" encoding="utf-8"?>
<revisions xmlns="http://schemas.openxmlformats.org/spreadsheetml/2006/main" xmlns:r="http://schemas.openxmlformats.org/officeDocument/2006/relationships">
  <rcc rId="16085" sId="8" numFmtId="4">
    <oc r="D6">
      <v>1208.1033299999999</v>
    </oc>
    <nc r="D6">
      <v>1350.3019099999999</v>
    </nc>
  </rcc>
  <rcc rId="16086" sId="8" numFmtId="4">
    <oc r="D8">
      <v>118.75172999999999</v>
    </oc>
    <nc r="D8">
      <v>134.96268000000001</v>
    </nc>
  </rcc>
  <rcc rId="16087" sId="8" numFmtId="4">
    <oc r="D9">
      <v>1.0770999999999999</v>
    </oc>
    <nc r="D9">
      <v>1.2521899999999999</v>
    </nc>
  </rcc>
  <rcc rId="16088" sId="8" numFmtId="4">
    <oc r="D10">
      <v>179.46256</v>
    </oc>
    <nc r="D10">
      <v>200.25391999999999</v>
    </nc>
  </rcc>
  <rcc rId="16089" sId="8" numFmtId="4">
    <oc r="D11">
      <v>-26.59994</v>
    </oc>
    <nc r="D11">
      <v>-30.48556</v>
    </nc>
  </rcc>
  <rcc rId="16090" sId="8" numFmtId="4">
    <oc r="D15">
      <v>228.72593000000001</v>
    </oc>
    <nc r="D15">
      <v>330.74975000000001</v>
    </nc>
  </rcc>
  <rcc rId="16091" sId="8" numFmtId="4">
    <oc r="D16">
      <v>901.73118999999997</v>
    </oc>
    <nc r="D16">
      <v>1077.38985</v>
    </nc>
  </rcc>
  <rcc rId="16092" sId="8" numFmtId="4">
    <oc r="D41">
      <v>3666.3139999999999</v>
    </oc>
    <nc r="D41">
      <v>3963.788</v>
    </nc>
  </rcc>
  <rcc rId="16093" sId="8" numFmtId="4">
    <oc r="C43">
      <v>583.00300000000004</v>
    </oc>
    <nc r="C43">
      <v>261.73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0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01111.xml><?xml version="1.0" encoding="utf-8"?>
<revisions xmlns="http://schemas.openxmlformats.org/spreadsheetml/2006/main" xmlns:r="http://schemas.openxmlformats.org/officeDocument/2006/relationships">
  <rcc rId="15504" sId="7" numFmtId="34">
    <oc r="C43">
      <v>1190.4276400000001</v>
    </oc>
    <nc r="C43">
      <v>1190.3929800000001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0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0111111.xml><?xml version="1.0" encoding="utf-8"?>
<revisions xmlns="http://schemas.openxmlformats.org/spreadsheetml/2006/main" xmlns:r="http://schemas.openxmlformats.org/officeDocument/2006/relationships">
  <rcc rId="14904" sId="5" numFmtId="4">
    <oc r="D15">
      <v>118.53037999999999</v>
    </oc>
    <nc r="D15">
      <v>796.40683999999999</v>
    </nc>
  </rcc>
  <rcc rId="14905" sId="5" numFmtId="4">
    <oc r="D16">
      <v>600.08605999999997</v>
    </oc>
    <nc r="D16">
      <v>840.25643000000002</v>
    </nc>
  </rcc>
  <rcc rId="14906" sId="5" numFmtId="4">
    <oc r="D29">
      <v>33.783000000000001</v>
    </oc>
    <nc r="D29">
      <v>40.091999999999999</v>
    </nc>
  </rcc>
  <rcc rId="14907" sId="5" numFmtId="4">
    <oc r="D31">
      <v>156.97739999999999</v>
    </oc>
    <nc r="D31">
      <v>171.83991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0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0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5855" sId="7" numFmtId="34">
    <oc r="D15">
      <v>87.542850000000001</v>
    </oc>
    <nc r="D15">
      <v>122.40824000000001</v>
    </nc>
  </rcc>
  <rcc rId="15856" sId="7" numFmtId="34">
    <oc r="D16">
      <v>1423.39354</v>
    </oc>
    <nc r="D16">
      <v>1847.5725500000001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31.xml><?xml version="1.0" encoding="utf-8"?>
<revisions xmlns="http://schemas.openxmlformats.org/spreadsheetml/2006/main" xmlns:r="http://schemas.openxmlformats.org/officeDocument/2006/relationships">
  <rcc rId="17539" sId="17" numFmtId="34">
    <oc r="D74">
      <v>173.90700000000001</v>
    </oc>
    <nc r="D74">
      <v>191.68485000000001</v>
    </nc>
  </rcc>
  <rcc rId="17540" sId="17" numFmtId="34">
    <oc r="D80">
      <v>583.54399999999998</v>
    </oc>
    <nc r="D80">
      <v>634.94888000000003</v>
    </nc>
  </rcc>
  <rcc rId="17541" sId="17" numFmtId="34">
    <oc r="D82">
      <v>2121.7614400000002</v>
    </oc>
    <nc r="D82">
      <v>3175.4450900000002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3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3111.xml><?xml version="1.0" encoding="utf-8"?>
<revisions xmlns="http://schemas.openxmlformats.org/spreadsheetml/2006/main" xmlns:r="http://schemas.openxmlformats.org/officeDocument/2006/relationships">
  <rcc rId="16437" sId="10" numFmtId="34">
    <oc r="D58">
      <v>847.18508999999995</v>
    </oc>
    <nc r="D58">
      <v>933.70312999999999</v>
    </nc>
  </rcc>
  <rcc rId="16438" sId="10" numFmtId="34">
    <oc r="D63">
      <v>4.1035000000000004</v>
    </oc>
    <nc r="D63">
      <v>11.9435</v>
    </nc>
  </rcc>
  <rcc rId="16439" sId="10" numFmtId="34">
    <oc r="D65">
      <v>113.2955</v>
    </oc>
    <nc r="D65">
      <v>118.7345</v>
    </nc>
  </rcc>
  <rcc rId="16440" sId="10" numFmtId="34">
    <oc r="D69">
      <v>1.9650000000000001</v>
    </oc>
    <nc r="D69">
      <v>2.78966</v>
    </nc>
  </rcc>
  <rcc rId="16441" sId="10" numFmtId="34">
    <oc r="D70">
      <v>5</v>
    </oc>
    <nc r="D70">
      <v>6.65</v>
    </nc>
  </rcc>
  <rcc rId="16442" sId="10" numFmtId="34">
    <oc r="D73">
      <v>78.856200000000001</v>
    </oc>
    <nc r="D73">
      <v>102.07704</v>
    </nc>
  </rcc>
  <rcc rId="16443" sId="10" numFmtId="34">
    <oc r="D82">
      <v>562.34100000000001</v>
    </oc>
    <nc r="D82">
      <v>742.34100000000001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3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3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3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4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5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4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4111.xml><?xml version="1.0" encoding="utf-8"?>
<revisions xmlns="http://schemas.openxmlformats.org/spreadsheetml/2006/main" xmlns:r="http://schemas.openxmlformats.org/officeDocument/2006/relationships">
  <rfmt sheetId="12" sqref="G98" start="0" length="0">
    <dxf>
      <numFmt numFmtId="172" formatCode="#,##0.00000"/>
    </dxf>
  </rfmt>
  <rcc rId="16879" sId="12" numFmtId="34">
    <oc r="D64">
      <v>120.32999</v>
    </oc>
    <nc r="D64">
      <f>D65</f>
    </nc>
  </rcc>
  <rcc rId="16880" sId="12" numFmtId="34">
    <oc r="D81">
      <v>881.46</v>
    </oc>
    <nc r="D81">
      <f>D82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4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411111.xml><?xml version="1.0" encoding="utf-8"?>
<revisions xmlns="http://schemas.openxmlformats.org/spreadsheetml/2006/main" xmlns:r="http://schemas.openxmlformats.org/officeDocument/2006/relationships">
  <rcc rId="16150" sId="8" numFmtId="34">
    <oc r="D58">
      <v>1178.64606</v>
    </oc>
    <nc r="D58">
      <v>1301.8254999999999</v>
    </nc>
  </rcc>
  <rcc rId="16151" sId="8" numFmtId="34">
    <oc r="D73">
      <v>133.92374000000001</v>
    </oc>
    <nc r="D73">
      <v>247.52861999999999</v>
    </nc>
  </rcc>
  <rcc rId="16152" sId="8" numFmtId="34">
    <oc r="C74">
      <v>1073.92517</v>
    </oc>
    <nc r="C74">
      <v>752.65216999999996</v>
    </nc>
  </rcc>
  <rcc rId="16153" sId="8" numFmtId="34">
    <oc r="D74">
      <v>312.10854</v>
    </oc>
    <nc r="D74">
      <v>367.10854</v>
    </nc>
  </rcc>
  <rcc rId="16154" sId="8" numFmtId="34">
    <oc r="D75">
      <v>83.281970000000001</v>
    </oc>
    <nc r="D75">
      <v>97.063540000000003</v>
    </nc>
  </rcc>
  <rcc rId="16155" sId="8" numFmtId="34">
    <oc r="D79">
      <v>1826.45227</v>
    </oc>
    <nc r="D79">
      <v>2213.1811499999999</v>
    </nc>
  </rcc>
  <rcc rId="16156" sId="8" numFmtId="34">
    <oc r="D81">
      <v>1980</v>
    </oc>
    <nc r="D81">
      <v>2178</v>
    </nc>
  </rcc>
  <rfmt sheetId="8" sqref="G97" start="0" length="0">
    <dxf>
      <numFmt numFmtId="172" formatCode="#,##0.00000"/>
    </dxf>
  </rfmt>
  <rcc rId="16157" sId="8" numFmtId="34">
    <oc r="D63">
      <v>11.702</v>
    </oc>
    <nc r="D63">
      <v>15.202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4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41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Иль!$19:$24,Иль!$30:$31,Иль!$33:$33,Иль!$45:$45,Иль!$50:$50,Иль!$60:$61,Иль!$68:$69,Иль!$78:$79,Иль!$81:$81,Иль!$83:$90,Иль!$93:$97</formula>
    <oldFormula>Иль!$19:$24,Иль!$30:$31,Иль!$33:$33,Иль!$45:$45,Иль!$50:$50,Иль!$60:$61,Иль!$68:$69,Иль!$78:$79,Иль!$81:$81,Иль!$83:$90,Иль!$93:$97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542.xml><?xml version="1.0" encoding="utf-8"?>
<revisions xmlns="http://schemas.openxmlformats.org/spreadsheetml/2006/main" xmlns:r="http://schemas.openxmlformats.org/officeDocument/2006/relationships">
  <rcc rId="22194" sId="3" numFmtId="4">
    <oc r="D107">
      <v>146197.54207</v>
    </oc>
    <nc r="D107">
      <v>149809.45759000001</v>
    </nc>
  </rcc>
  <rcc rId="22195" sId="3" numFmtId="4">
    <oc r="D108">
      <v>1142.5891999999999</v>
    </oc>
    <nc r="D108">
      <v>1223.0891999999999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4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5.xml><?xml version="1.0" encoding="utf-8"?>
<revisions xmlns="http://schemas.openxmlformats.org/spreadsheetml/2006/main" xmlns:r="http://schemas.openxmlformats.org/officeDocument/2006/relationships">
  <rcc rId="22758" sId="2">
    <nc r="BN21">
      <f>Сят!C34</f>
    </nc>
  </rcc>
  <rcc rId="22759" sId="8" numFmtId="4">
    <oc r="D27">
      <v>0</v>
    </oc>
    <nc r="D27">
      <v>0.17016000000000001</v>
    </nc>
  </rcc>
  <rcc rId="22760" sId="8" numFmtId="4">
    <oc r="D28">
      <v>0.17016000000000001</v>
    </oc>
    <nc r="D28"/>
  </rcc>
  <rcc rId="22761" sId="2">
    <oc r="AQ18">
      <f>Мор!D27</f>
    </oc>
    <nc r="AQ18">
      <f>Мор!D27</f>
    </nc>
  </rcc>
  <rcc rId="22762" sId="2">
    <oc r="AT18">
      <f>Мор!D26</f>
    </oc>
    <nc r="AT18">
      <f>Мор!D28</f>
    </nc>
  </rcc>
  <rcc rId="22763" sId="2">
    <oc r="AN18">
      <f>Мор!D27</f>
    </oc>
    <nc r="AN18"/>
  </rcc>
  <rcc rId="22764" sId="16" numFmtId="4">
    <nc r="D47">
      <v>350.32100000000003</v>
    </nc>
  </rcc>
  <rcc rId="22765" sId="16" numFmtId="4">
    <oc r="D47">
      <v>0</v>
    </oc>
    <nc r="D47">
      <v>-350.32100000000003</v>
    </nc>
  </rcc>
  <rcc rId="22766" sId="16">
    <oc r="D40">
      <f>D41+D42+D43+D44+D48+D47+D45+D49</f>
    </oc>
    <nc r="D40">
      <f>D41+D43+D44+D45+D46+D47+D48+D42</f>
    </nc>
  </rcc>
  <rcc rId="22767" sId="2" numFmtId="4">
    <oc r="DG34">
      <v>112198.29979999999</v>
    </oc>
    <nc r="DG34">
      <v>113616.78405</v>
    </nc>
  </rcc>
  <rcc rId="22768" sId="2" numFmtId="4">
    <oc r="DH34">
      <v>75647.848119999995</v>
    </oc>
    <nc r="DH34">
      <v>90946.555989999993</v>
    </nc>
  </rcc>
  <rcc rId="22769" sId="2" numFmtId="4">
    <oc r="DY34">
      <v>1781.5</v>
    </oc>
    <nc r="DY34">
      <v>2049</v>
    </nc>
  </rcc>
  <rcc rId="22770" sId="2" numFmtId="4">
    <oc r="DZ34">
      <v>1511.0572500000001</v>
    </oc>
    <nc r="DZ34">
      <v>1658.20532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551.xml><?xml version="1.0" encoding="utf-8"?>
<revisions xmlns="http://schemas.openxmlformats.org/spreadsheetml/2006/main" xmlns:r="http://schemas.openxmlformats.org/officeDocument/2006/relationships">
  <rcc rId="18693" sId="19" numFmtId="34">
    <oc r="D71">
      <v>1264.88321</v>
    </oc>
    <nc r="D71">
      <v>1799.63321</v>
    </nc>
  </rcc>
  <rcc rId="18694" sId="19" numFmtId="34">
    <oc r="C72">
      <v>33.81</v>
    </oc>
    <nc r="C72">
      <v>79.063490000000002</v>
    </nc>
  </rcc>
  <rcc rId="18695" sId="19" numFmtId="34">
    <oc r="D72">
      <v>33.81</v>
    </oc>
    <nc r="D72">
      <v>35.81</v>
    </nc>
  </rcc>
  <rcc rId="18696" sId="19" numFmtId="34">
    <oc r="C76">
      <v>264.44600000000003</v>
    </oc>
    <nc r="C76">
      <v>278.05061999999998</v>
    </nc>
  </rcc>
  <rcc rId="18697" sId="19" numFmtId="34">
    <oc r="D76">
      <v>118.79912</v>
    </oc>
    <nc r="D76">
      <v>128.24902</v>
    </nc>
  </rcc>
  <rcc rId="18698" sId="19" numFmtId="34">
    <oc r="D78">
      <v>522.07100000000003</v>
    </oc>
    <nc r="D78">
      <v>4753.1620000000003</v>
    </nc>
  </rcc>
  <rcc rId="18699" sId="19" numFmtId="34">
    <oc r="C85">
      <v>5</v>
    </oc>
    <nc r="C85">
      <v>2.0150000000000001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511.xml><?xml version="1.0" encoding="utf-8"?>
<revisions xmlns="http://schemas.openxmlformats.org/spreadsheetml/2006/main" xmlns:r="http://schemas.openxmlformats.org/officeDocument/2006/relationships">
  <rcc rId="17570" sId="18" numFmtId="4">
    <oc r="D6">
      <v>89.151420000000002</v>
    </oc>
    <nc r="D6">
      <v>96.578519999999997</v>
    </nc>
  </rcc>
  <rcc rId="17571" sId="18" numFmtId="4">
    <oc r="D8">
      <v>248.36489</v>
    </oc>
    <nc r="D8">
      <v>282.26952999999997</v>
    </nc>
  </rcc>
  <rcc rId="17572" sId="18" numFmtId="4">
    <oc r="D9">
      <v>2.2527200000000001</v>
    </oc>
    <nc r="D9">
      <v>2.6189300000000002</v>
    </nc>
  </rcc>
  <rcc rId="17573" sId="18" numFmtId="4">
    <oc r="D10">
      <v>375.33938999999998</v>
    </oc>
    <nc r="D10">
      <v>418.82375999999999</v>
    </nc>
  </rcc>
  <rcc rId="17574" sId="18" numFmtId="4">
    <oc r="D11">
      <v>-55.632829999999998</v>
    </oc>
    <nc r="D11">
      <v>-63.75947</v>
    </nc>
  </rcc>
  <rcc rId="17575" sId="18" numFmtId="4">
    <oc r="D15">
      <v>56.718710000000002</v>
    </oc>
    <nc r="D15">
      <v>87.259159999999994</v>
    </nc>
  </rcc>
  <rcc rId="17576" sId="18" numFmtId="4">
    <oc r="D16">
      <v>592.53562999999997</v>
    </oc>
    <nc r="D16">
      <v>785.70788000000005</v>
    </nc>
  </rcc>
  <rcc rId="17577" sId="18" numFmtId="4">
    <oc r="D18">
      <v>12.68721</v>
    </oc>
    <nc r="D18">
      <v>13.63721</v>
    </nc>
  </rcc>
  <rcc rId="17578" sId="18" numFmtId="4">
    <oc r="D31">
      <v>30.340229999999998</v>
    </oc>
    <nc r="D31">
      <v>31.73629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5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5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5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5111111.xml><?xml version="1.0" encoding="utf-8"?>
<revisions xmlns="http://schemas.openxmlformats.org/spreadsheetml/2006/main" xmlns:r="http://schemas.openxmlformats.org/officeDocument/2006/relationships">
  <rcc rId="15885" sId="7" numFmtId="34">
    <oc r="D18">
      <v>20.5</v>
    </oc>
    <nc r="D18">
      <v>21.1</v>
    </nc>
  </rcc>
  <rcc rId="15886" sId="7" numFmtId="4">
    <oc r="D27">
      <v>-278.68472000000003</v>
    </oc>
    <nc r="D27">
      <v>-286.74849999999998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52.xml><?xml version="1.0" encoding="utf-8"?>
<revisions xmlns="http://schemas.openxmlformats.org/spreadsheetml/2006/main" xmlns:r="http://schemas.openxmlformats.org/officeDocument/2006/relationships">
  <rcc rId="22489" sId="6" numFmtId="4">
    <oc r="D6">
      <v>72.043880000000001</v>
    </oc>
    <nc r="D6">
      <v>78.681489999999997</v>
    </nc>
  </rcc>
  <rcc rId="22490" sId="6" numFmtId="4">
    <oc r="D8">
      <v>230.42411000000001</v>
    </oc>
    <nc r="D8">
      <v>257.28336000000002</v>
    </nc>
  </rcc>
  <rcc rId="22491" sId="6" numFmtId="4">
    <oc r="D9">
      <v>2.1379000000000001</v>
    </oc>
    <nc r="D9">
      <v>2.4420999999999999</v>
    </nc>
  </rcc>
  <rcc rId="22492" sId="6" numFmtId="4">
    <oc r="C10">
      <v>372.39</v>
    </oc>
    <nc r="C10">
      <v>401.44346999999999</v>
    </nc>
  </rcc>
  <rcc rId="22493" sId="6" numFmtId="4">
    <oc r="D10">
      <v>341.89695999999998</v>
    </oc>
    <nc r="D10">
      <v>376.42889000000002</v>
    </nc>
  </rcc>
  <rfmt sheetId="6" sqref="C7:D7">
    <dxf>
      <numFmt numFmtId="2" formatCode="0.00"/>
    </dxf>
  </rfmt>
  <rfmt sheetId="6" sqref="C7:D7">
    <dxf>
      <numFmt numFmtId="186" formatCode="0.000"/>
    </dxf>
  </rfmt>
  <rfmt sheetId="6" sqref="C7:D7">
    <dxf>
      <numFmt numFmtId="175" formatCode="0.0000"/>
    </dxf>
  </rfmt>
  <rfmt sheetId="6" sqref="C7:D7">
    <dxf>
      <numFmt numFmtId="168" formatCode="0.00000"/>
    </dxf>
  </rfmt>
  <rcc rId="22494" sId="6" numFmtId="4">
    <oc r="D13">
      <v>3.0432000000000001</v>
    </oc>
    <nc r="D13">
      <v>3.5836100000000002</v>
    </nc>
  </rcc>
  <rcc rId="22495" sId="6" numFmtId="4">
    <oc r="D15">
      <v>81.975660000000005</v>
    </oc>
    <nc r="D15">
      <v>109.41936</v>
    </nc>
  </rcc>
  <rcc rId="22496" sId="6" numFmtId="4">
    <oc r="D16">
      <v>493.36669000000001</v>
    </oc>
    <nc r="D16">
      <v>641.28507000000002</v>
    </nc>
  </rcc>
  <rcc rId="22497" sId="6" numFmtId="4">
    <oc r="D26">
      <f>D28+D29</f>
    </oc>
    <nc r="D26">
      <f>D27+D28+D29</f>
    </nc>
  </rcc>
  <rcc rId="22498" sId="6" numFmtId="4">
    <oc r="D28">
      <v>30.456959999999999</v>
    </oc>
    <nc r="D28">
      <v>89.231960000000001</v>
    </nc>
  </rcc>
  <rcc rId="22499" sId="6" numFmtId="4">
    <oc r="D29">
      <v>25.5015</v>
    </oc>
    <nc r="D29">
      <v>28.051649999999999</v>
    </nc>
  </rcc>
  <rcc rId="22500" sId="6" numFmtId="4">
    <oc r="D42">
      <v>1735.576</v>
    </oc>
    <nc r="D42">
      <v>1856.5930000000001</v>
    </nc>
  </rcc>
  <rcc rId="22501" sId="6" numFmtId="4">
    <oc r="C43">
      <v>370</v>
    </oc>
    <nc r="C43">
      <v>570</v>
    </nc>
  </rcc>
  <rcc rId="22502" sId="6" numFmtId="4">
    <oc r="D43">
      <v>75</v>
    </oc>
    <nc r="D43">
      <v>150</v>
    </nc>
  </rcc>
  <rcc rId="22503" sId="6" numFmtId="4">
    <oc r="C44">
      <v>7007.6681200000003</v>
    </oc>
    <nc r="C44">
      <v>6692.0177700000004</v>
    </nc>
  </rcc>
  <rcc rId="22504" sId="6" numFmtId="4">
    <oc r="D44">
      <v>6031.7301399999997</v>
    </oc>
    <nc r="D44">
      <v>6595.5888500000001</v>
    </nc>
  </rcc>
  <rfmt sheetId="6" sqref="C42:C51">
    <dxf>
      <numFmt numFmtId="2" formatCode="0.00"/>
    </dxf>
  </rfmt>
  <rfmt sheetId="6" sqref="C42:C51">
    <dxf>
      <numFmt numFmtId="186" formatCode="0.000"/>
    </dxf>
  </rfmt>
  <rfmt sheetId="6" sqref="C42:C51">
    <dxf>
      <numFmt numFmtId="175" formatCode="0.0000"/>
    </dxf>
  </rfmt>
  <rfmt sheetId="6" sqref="C42:C51">
    <dxf>
      <numFmt numFmtId="168" formatCode="0.00000"/>
    </dxf>
  </rfmt>
  <rfmt sheetId="6" sqref="C42:C51">
    <dxf>
      <numFmt numFmtId="174" formatCode="0.000000"/>
    </dxf>
  </rfmt>
  <rfmt sheetId="6" sqref="D52">
    <dxf>
      <numFmt numFmtId="174" formatCode="0.000000"/>
    </dxf>
  </rfmt>
  <rfmt sheetId="6" sqref="D52">
    <dxf>
      <numFmt numFmtId="178" formatCode="0.0000000"/>
    </dxf>
  </rfmt>
  <rfmt sheetId="6" sqref="D52">
    <dxf>
      <numFmt numFmtId="174" formatCode="0.000000"/>
    </dxf>
  </rfmt>
  <rcc rId="22505" sId="6" numFmtId="4">
    <oc r="C46">
      <v>154.24</v>
    </oc>
    <nc r="C46">
      <v>174.108</v>
    </nc>
  </rcc>
  <rcc rId="22506" sId="6" numFmtId="34">
    <oc r="C59">
      <v>1265.029</v>
    </oc>
    <nc r="C59">
      <v>1310.6289999999999</v>
    </nc>
  </rcc>
  <rcc rId="22507" sId="6" numFmtId="34">
    <oc r="D59">
      <v>961.85109</v>
    </oc>
    <nc r="D59">
      <v>1044.24908</v>
    </nc>
  </rcc>
  <rcc rId="22508" sId="6" numFmtId="34">
    <oc r="C64">
      <f>22.083+6.6</f>
    </oc>
    <nc r="C64">
      <v>28.683</v>
    </nc>
  </rcc>
  <rcc rId="22509" sId="6" numFmtId="34">
    <oc r="C66">
      <f>150.881</f>
    </oc>
    <nc r="C66">
      <v>170.749</v>
    </nc>
  </rcc>
  <rcc rId="22510" sId="6" numFmtId="34">
    <oc r="D66">
      <v>126.74584</v>
    </oc>
    <nc r="D66">
      <v>141.27784</v>
    </nc>
  </rcc>
  <rcc rId="22511" sId="6" numFmtId="34">
    <oc r="C75">
      <v>251.899</v>
    </oc>
    <nc r="C75">
      <v>311.899</v>
    </nc>
  </rcc>
  <rcc rId="22512" sId="6" numFmtId="34">
    <oc r="C76">
      <v>1580.48262</v>
    </oc>
    <nc r="C76">
      <v>1609.5360900000001</v>
    </nc>
  </rcc>
  <rcc rId="22513" sId="6" numFmtId="34">
    <oc r="D76">
      <v>1092.5746200000001</v>
    </oc>
    <nc r="D76">
      <v>1132.24262</v>
    </nc>
  </rcc>
  <rcc rId="22514" sId="6" numFmtId="34">
    <oc r="C77">
      <v>141.59478999999999</v>
    </oc>
    <nc r="C77">
      <v>235.99478999999999</v>
    </nc>
  </rcc>
  <rcc rId="22515" sId="6" numFmtId="34">
    <oc r="D82">
      <v>5129.0073899999998</v>
    </oc>
    <nc r="D82">
      <v>5228.0073899999998</v>
    </nc>
  </rcc>
  <rcc rId="22516" sId="6" numFmtId="34">
    <oc r="D83">
      <v>702.05390999999997</v>
    </oc>
    <nc r="D83">
      <v>721.95390999999995</v>
    </nc>
  </rcc>
  <rcc rId="22517" sId="6" numFmtId="34">
    <oc r="D85">
      <v>994.90153999999995</v>
    </oc>
    <nc r="D85">
      <v>1133.5026499999999</v>
    </nc>
  </rcc>
  <rcc rId="22518" sId="6" numFmtId="34">
    <oc r="D92">
      <v>1.53</v>
    </oc>
    <nc r="D92">
      <v>7.7789999999999999</v>
    </nc>
  </rcc>
  <rfmt sheetId="6" sqref="C59:C100">
    <dxf>
      <numFmt numFmtId="165" formatCode="_(* #,##0.00_);_(* \(#,##0.00\);_(* &quot;-&quot;??_);_(@_)"/>
    </dxf>
  </rfmt>
  <rfmt sheetId="6" sqref="C59:C100">
    <dxf>
      <numFmt numFmtId="187" formatCode="_(* #,##0.000_);_(* \(#,##0.000\);_(* &quot;-&quot;??_);_(@_)"/>
    </dxf>
  </rfmt>
  <rfmt sheetId="6" sqref="C59:C100">
    <dxf>
      <numFmt numFmtId="176" formatCode="_(* #,##0.0000_);_(* \(#,##0.0000\);_(* &quot;-&quot;??_);_(@_)"/>
    </dxf>
  </rfmt>
  <rfmt sheetId="6" sqref="C59:C100">
    <dxf>
      <numFmt numFmtId="177" formatCode="_(* #,##0.00000_);_(* \(#,##0.00000\);_(* &quot;-&quot;??_);_(@_)"/>
    </dxf>
  </rfmt>
  <rfmt sheetId="6" sqref="C57">
    <dxf>
      <numFmt numFmtId="165" formatCode="_(* #,##0.00_);_(* \(#,##0.00\);_(* &quot;-&quot;??_);_(@_)"/>
    </dxf>
  </rfmt>
  <rfmt sheetId="6" sqref="C57">
    <dxf>
      <numFmt numFmtId="187" formatCode="_(* #,##0.000_);_(* \(#,##0.000\);_(* &quot;-&quot;??_);_(@_)"/>
    </dxf>
  </rfmt>
  <rfmt sheetId="6" sqref="C57">
    <dxf>
      <numFmt numFmtId="176" formatCode="_(* #,##0.0000_);_(* \(#,##0.0000\);_(* &quot;-&quot;??_);_(@_)"/>
    </dxf>
  </rfmt>
  <rfmt sheetId="6" sqref="C57">
    <dxf>
      <numFmt numFmtId="177" formatCode="_(* #,##0.00000_);_(* \(#,##0.00000\);_(* &quot;-&quot;??_);_(@_)"/>
    </dxf>
  </rfmt>
  <rcc rId="22519" sId="6" numFmtId="34">
    <oc r="C82">
      <v>5884.1903899999998</v>
    </oc>
    <nc r="C82">
      <v>5568.5400399999999</v>
    </nc>
  </rcc>
  <rfmt sheetId="6" sqref="D4:D51">
    <dxf>
      <numFmt numFmtId="2" formatCode="0.00"/>
    </dxf>
  </rfmt>
  <rfmt sheetId="6" sqref="D4:D51">
    <dxf>
      <numFmt numFmtId="186" formatCode="0.000"/>
    </dxf>
  </rfmt>
  <rfmt sheetId="6" sqref="D4:D51">
    <dxf>
      <numFmt numFmtId="175" formatCode="0.0000"/>
    </dxf>
  </rfmt>
  <rfmt sheetId="6" sqref="D4:D51">
    <dxf>
      <numFmt numFmtId="168" formatCode="0.00000"/>
    </dxf>
  </rfmt>
  <rfmt sheetId="6" sqref="D4:D51">
    <dxf>
      <numFmt numFmtId="174" formatCode="0.000000"/>
    </dxf>
  </rfmt>
  <rcc rId="22520" sId="6" numFmtId="4">
    <oc r="D11">
      <v>-52.048520000000003</v>
    </oc>
    <nc r="D11">
      <v>-57.400089999999999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Иль!$19:$24,Иль!$30:$31,Иль!$33:$33,Иль!$45:$45,Иль!$50:$50,Иль!$60:$61,Иль!$68:$69,Иль!$78:$79,Иль!$81:$81,Иль!$83:$90,Иль!$93:$97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5521.xml><?xml version="1.0" encoding="utf-8"?>
<revisions xmlns="http://schemas.openxmlformats.org/spreadsheetml/2006/main" xmlns:r="http://schemas.openxmlformats.org/officeDocument/2006/relationships">
  <rcc rId="22258" sId="3" numFmtId="4">
    <oc r="C116">
      <v>95178.456980000003</v>
    </oc>
    <nc r="C116">
      <v>97743.646959999998</v>
    </nc>
  </rcc>
  <rcc rId="22259" sId="3" numFmtId="4">
    <oc r="D116">
      <v>75626.019549999997</v>
    </oc>
    <nc r="D116">
      <v>85884.28198</v>
    </nc>
  </rcc>
  <rcc rId="22260" sId="3" numFmtId="4">
    <oc r="C117">
      <v>290554.51791</v>
    </oc>
    <nc r="C117">
      <v>293345.66593000002</v>
    </nc>
  </rcc>
  <rcc rId="22261" sId="3" numFmtId="4">
    <oc r="D117">
      <v>227746.12727999999</v>
    </oc>
    <nc r="D117">
      <v>256335.00930000001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5211.xml><?xml version="1.0" encoding="utf-8"?>
<revisions xmlns="http://schemas.openxmlformats.org/spreadsheetml/2006/main" xmlns:r="http://schemas.openxmlformats.org/officeDocument/2006/relationships">
  <rcc rId="20182" sId="12" numFmtId="34">
    <oc r="D58">
      <v>831.80972999999994</v>
    </oc>
    <nc r="D58">
      <v>926.90597000000002</v>
    </nc>
  </rcc>
  <rcc rId="20183" sId="12" numFmtId="34">
    <oc r="C63">
      <v>9.4879999999999995</v>
    </oc>
    <nc r="C63">
      <v>8.5359999999999996</v>
    </nc>
  </rcc>
  <rcc rId="20184" sId="12" numFmtId="34">
    <oc r="C65">
      <v>150.88</v>
    </oc>
    <nc r="C65">
      <v>170.749</v>
    </nc>
  </rcc>
  <rcc rId="20185" sId="12" numFmtId="34">
    <oc r="D65">
      <v>124.72999</v>
    </oc>
    <nc r="D65">
      <v>139.26421999999999</v>
    </nc>
  </rcc>
  <rcc rId="20186" sId="12" numFmtId="34">
    <oc r="C69">
      <v>2</v>
    </oc>
    <nc r="C69">
      <v>0</v>
    </nc>
  </rcc>
  <rcc rId="20187" sId="12" numFmtId="34">
    <oc r="C70">
      <v>5</v>
    </oc>
    <nc r="C70">
      <v>19.606000000000002</v>
    </nc>
  </rcc>
  <rcc rId="20188" sId="12" numFmtId="34">
    <oc r="C73">
      <v>373.59100000000001</v>
    </oc>
    <nc r="C73">
      <v>357.74644000000001</v>
    </nc>
  </rcc>
  <rcc rId="20189" sId="12" numFmtId="34">
    <oc r="D75">
      <v>1253.09284</v>
    </oc>
    <nc r="D75">
      <v>1666.5988400000001</v>
    </nc>
  </rcc>
  <rcc rId="20190" sId="12" numFmtId="34">
    <oc r="C76">
      <v>191.40899999999999</v>
    </oc>
    <nc r="C76">
      <v>178.66200000000001</v>
    </nc>
  </rcc>
  <rcc rId="20191" sId="12" numFmtId="34">
    <oc r="C80">
      <v>341.76</v>
    </oc>
    <nc r="C80">
      <v>541.99955999999997</v>
    </nc>
  </rcc>
  <rcc rId="20192" sId="12" numFmtId="34">
    <oc r="D80">
      <v>222.49616</v>
    </oc>
    <nc r="D80">
      <v>276.20100000000002</v>
    </nc>
  </rcc>
  <rcc rId="20193" sId="12" numFmtId="34">
    <oc r="C82">
      <v>1231.5999999999999</v>
    </oc>
    <nc r="C82">
      <v>1236.298</v>
    </nc>
  </rcc>
  <rcc rId="20194" sId="12" numFmtId="34">
    <oc r="D82">
      <v>980.06</v>
    </oc>
    <nc r="D82">
      <v>1049.498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6.xml><?xml version="1.0" encoding="utf-8"?>
<revisions xmlns="http://schemas.openxmlformats.org/spreadsheetml/2006/main" xmlns:r="http://schemas.openxmlformats.org/officeDocument/2006/relationships">
  <rcc rId="19378" sId="16" numFmtId="4">
    <oc r="D30">
      <v>61.157200000000003</v>
    </oc>
    <nc r="D30">
      <v>61.185720000000003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611.xml><?xml version="1.0" encoding="utf-8"?>
<revisions xmlns="http://schemas.openxmlformats.org/spreadsheetml/2006/main" xmlns:r="http://schemas.openxmlformats.org/officeDocument/2006/relationships">
  <rfmt sheetId="3" sqref="C142:D142">
    <dxf>
      <numFmt numFmtId="2" formatCode="0.00"/>
    </dxf>
  </rfmt>
  <rfmt sheetId="3" sqref="C142:D142">
    <dxf>
      <numFmt numFmtId="186" formatCode="0.000"/>
    </dxf>
  </rfmt>
  <rfmt sheetId="3" sqref="C142:D142">
    <dxf>
      <numFmt numFmtId="175" formatCode="0.0000"/>
    </dxf>
  </rfmt>
  <rfmt sheetId="3" sqref="C142:D142">
    <dxf>
      <numFmt numFmtId="168" formatCode="0.00000"/>
    </dxf>
  </rfmt>
  <rfmt sheetId="3" sqref="C142:D142">
    <dxf>
      <numFmt numFmtId="174" formatCode="0.000000"/>
    </dxf>
  </rfmt>
  <rcc rId="17914" sId="3" numFmtId="4">
    <oc r="D6">
      <v>74200.214930000002</v>
    </oc>
    <nc r="D6">
      <v>83599.272129999998</v>
    </nc>
  </rcc>
  <rcc rId="17915" sId="3" numFmtId="4">
    <oc r="D8">
      <v>1481.5001999999999</v>
    </oc>
    <nc r="D8">
      <v>1683.74182</v>
    </nc>
  </rcc>
  <rcc rId="17916" sId="3" numFmtId="4">
    <oc r="D9">
      <v>13.4375</v>
    </oc>
    <nc r="D9">
      <v>15.621980000000001</v>
    </nc>
  </rcc>
  <rcc rId="17917" sId="3" numFmtId="4">
    <oc r="D10">
      <v>2238.9049399999999</v>
    </oc>
    <nc r="D10">
      <v>2498.2893399999998</v>
    </nc>
  </rcc>
  <rcc rId="17918" sId="3" numFmtId="4">
    <oc r="D11">
      <v>-331.85032999999999</v>
    </oc>
    <nc r="D11">
      <v>-380.32580000000002</v>
    </nc>
  </rcc>
  <rcc rId="17919" sId="3" numFmtId="4">
    <oc r="D13">
      <v>8532.01433</v>
    </oc>
    <nc r="D13">
      <v>10174.603419999999</v>
    </nc>
  </rcc>
  <rcc rId="17920" sId="3" numFmtId="4">
    <oc r="D14">
      <v>957.41153999999995</v>
    </oc>
    <nc r="D14">
      <v>990.84492999999998</v>
    </nc>
  </rcc>
  <rcc rId="17921" sId="3" numFmtId="4">
    <oc r="D15">
      <v>113.33671</v>
    </oc>
    <nc r="D15">
      <v>114.83671</v>
    </nc>
  </rcc>
  <rcc rId="17922" sId="3" numFmtId="4">
    <oc r="D19">
      <v>883.94755999999995</v>
    </oc>
    <nc r="D19">
      <v>1167.61511</v>
    </nc>
  </rcc>
  <rcc rId="17923" sId="3" numFmtId="4">
    <oc r="D22">
      <v>136.06823</v>
    </oc>
    <nc r="D22">
      <v>151.76222999999999</v>
    </nc>
  </rcc>
  <rcc rId="17924" sId="3" numFmtId="4">
    <oc r="D24">
      <v>1540.49452</v>
    </oc>
    <nc r="D24">
      <v>1762.4759799999999</v>
    </nc>
  </rcc>
  <rcc rId="17925" sId="3" numFmtId="4">
    <oc r="D26">
      <v>485.00416999999999</v>
    </oc>
    <nc r="D26">
      <v>528.86041999999998</v>
    </nc>
  </rcc>
  <rcc rId="17926" sId="3" numFmtId="4">
    <oc r="D36">
      <v>7057.8888999999999</v>
    </oc>
    <nc r="D36">
      <v>7970.3871300000001</v>
    </nc>
  </rcc>
  <rcc rId="17927" sId="3" numFmtId="4">
    <oc r="D37">
      <v>274.9171</v>
    </oc>
    <nc r="D37">
      <v>293.94591000000003</v>
    </nc>
  </rcc>
  <rcc rId="17928" sId="3" numFmtId="4">
    <oc r="D40">
      <v>435.32101999999998</v>
    </oc>
    <nc r="D40">
      <v>497.21361000000002</v>
    </nc>
  </rcc>
  <rcc rId="17929" sId="3" numFmtId="4">
    <oc r="D42">
      <v>588.74239</v>
    </oc>
    <nc r="D42">
      <v>677.35725000000002</v>
    </nc>
  </rcc>
  <rcc rId="17930" sId="3" numFmtId="4">
    <oc r="D44">
      <v>113.39815</v>
    </oc>
    <nc r="D44">
      <v>117.39815</v>
    </nc>
  </rcc>
  <rcc rId="17931" sId="3" numFmtId="4">
    <oc r="D48">
      <v>1632.6371999999999</v>
    </oc>
    <nc r="D48">
      <v>1729.9196199999999</v>
    </nc>
  </rcc>
  <rcc rId="17932" sId="3" numFmtId="4">
    <oc r="D52">
      <v>7.5190000000000001</v>
    </oc>
    <nc r="D52">
      <v>8.6189999999999998</v>
    </nc>
  </rcc>
  <rcc rId="17933" sId="3" numFmtId="4">
    <oc r="D53">
      <v>4.5999999999999996</v>
    </oc>
    <nc r="D53">
      <v>5.2</v>
    </nc>
  </rcc>
  <rcc rId="17934" sId="3" numFmtId="4">
    <oc r="D55">
      <v>460</v>
    </oc>
    <nc r="D55">
      <v>610</v>
    </nc>
  </rcc>
  <rcc rId="17935" sId="3" numFmtId="4">
    <oc r="D57">
      <v>154.60119</v>
    </oc>
    <nc r="D57">
      <v>168.20752999999999</v>
    </nc>
  </rcc>
  <rcc rId="17936" sId="3" numFmtId="4">
    <oc r="D62">
      <v>391.31344999999999</v>
    </oc>
    <nc r="D62">
      <v>445.87344999999999</v>
    </nc>
  </rcc>
  <rcc rId="17937" sId="3" numFmtId="4">
    <oc r="D63">
      <v>167</v>
    </oc>
    <nc r="D63">
      <v>479.5</v>
    </nc>
  </rcc>
  <rcc rId="17938" sId="3" numFmtId="4">
    <oc r="D64">
      <v>238.22174000000001</v>
    </oc>
    <nc r="D64">
      <v>266.40634</v>
    </nc>
  </rcc>
  <rcc rId="17939" sId="3" numFmtId="4">
    <oc r="D67">
      <v>2145.0460699999999</v>
    </oc>
    <nc r="D67">
      <v>2317.7471799999998</v>
    </nc>
  </rcc>
  <rcc rId="17940" sId="3" numFmtId="4">
    <oc r="D73">
      <v>8088</v>
    </oc>
    <nc r="D73">
      <v>9557.6</v>
    </nc>
  </rcc>
  <rcc rId="17941" sId="3" numFmtId="4">
    <oc r="D75">
      <v>14650</v>
    </oc>
    <nc r="D75">
      <v>15626.7</v>
    </nc>
  </rcc>
  <rcc rId="17942" sId="3" numFmtId="4">
    <oc r="C76">
      <v>211329.31232999999</v>
    </oc>
    <nc r="C76">
      <v>211006.61233</v>
    </nc>
  </rcc>
  <rcc rId="17943" sId="3" numFmtId="4">
    <oc r="D76">
      <v>143294.76094000001</v>
    </oc>
    <nc r="D76">
      <v>172653.70756000001</v>
    </nc>
  </rcc>
  <rcc rId="17944" sId="3" numFmtId="4">
    <oc r="D77">
      <v>244046.83621000001</v>
    </oc>
    <nc r="D77">
      <v>271056.24849999999</v>
    </nc>
  </rcc>
  <rcc rId="17945" sId="3" numFmtId="4">
    <oc r="D78">
      <v>14457.712</v>
    </oc>
    <nc r="D78">
      <v>15994.512000000001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6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61111.xml><?xml version="1.0" encoding="utf-8"?>
<revisions xmlns="http://schemas.openxmlformats.org/spreadsheetml/2006/main" xmlns:r="http://schemas.openxmlformats.org/officeDocument/2006/relationships">
  <rcc rId="17268" sId="15" numFmtId="34">
    <oc r="D58">
      <v>749.12399000000005</v>
    </oc>
    <nc r="D58">
      <v>821.91654000000005</v>
    </nc>
  </rcc>
  <rcc rId="17269" sId="15" numFmtId="34">
    <oc r="D65">
      <v>61.286279999999998</v>
    </oc>
    <nc r="D65">
      <v>64.453280000000007</v>
    </nc>
  </rcc>
  <rcc rId="17270" sId="15" numFmtId="34">
    <oc r="D70">
      <v>0</v>
    </oc>
    <nc r="D70">
      <v>7.931</v>
    </nc>
  </rcc>
  <rcc rId="17271" sId="15" numFmtId="34">
    <oc r="D74">
      <v>675.07704000000001</v>
    </oc>
    <nc r="D74">
      <v>896.01859999999999</v>
    </nc>
  </rcc>
  <rcc rId="17272" sId="15" numFmtId="34">
    <oc r="D79">
      <v>101.05762</v>
    </oc>
    <nc r="D79">
      <v>106.57683</v>
    </nc>
  </rcc>
  <rcc rId="17273" sId="15" numFmtId="34">
    <oc r="D81">
      <v>478.70299999999997</v>
    </oc>
    <nc r="D81">
      <v>548.70299999999997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611111.xml><?xml version="1.0" encoding="utf-8"?>
<revisions xmlns="http://schemas.openxmlformats.org/spreadsheetml/2006/main" xmlns:r="http://schemas.openxmlformats.org/officeDocument/2006/relationships">
  <rfmt sheetId="13" sqref="D4:D45">
    <dxf>
      <numFmt numFmtId="174" formatCode="0.000000"/>
    </dxf>
  </rfmt>
  <rfmt sheetId="13" sqref="D4:D45">
    <dxf>
      <numFmt numFmtId="168" formatCode="0.00000"/>
    </dxf>
  </rfmt>
  <rfmt sheetId="13" sqref="D4:D45">
    <dxf>
      <numFmt numFmtId="175" formatCode="0.0000"/>
    </dxf>
  </rfmt>
  <rfmt sheetId="13" sqref="D4:D45">
    <dxf>
      <numFmt numFmtId="186" formatCode="0.000"/>
    </dxf>
  </rfmt>
  <rfmt sheetId="13" sqref="D4:D45">
    <dxf>
      <numFmt numFmtId="2" formatCode="0.00"/>
    </dxf>
  </rfmt>
  <rfmt sheetId="13" sqref="D4:D45">
    <dxf>
      <numFmt numFmtId="166" formatCode="0.0"/>
    </dxf>
  </rfmt>
  <rcc rId="16937" sId="13" numFmtId="4">
    <oc r="D6">
      <v>50.069600000000001</v>
    </oc>
    <nc r="D6">
      <v>81.068619999999996</v>
    </nc>
  </rcc>
  <rcc rId="16938" sId="13" numFmtId="4">
    <oc r="D8">
      <v>112.23487</v>
    </oc>
    <nc r="D8">
      <v>127.5562</v>
    </nc>
  </rcc>
  <rcc rId="16939" sId="13" numFmtId="4">
    <oc r="D9">
      <v>1.0180400000000001</v>
    </oc>
    <nc r="D9">
      <v>1.1835100000000001</v>
    </nc>
  </rcc>
  <rcc rId="16940" sId="13" numFmtId="4">
    <oc r="D10">
      <v>169.61401000000001</v>
    </oc>
    <nc r="D10">
      <v>189.26438999999999</v>
    </nc>
  </rcc>
  <rcc rId="16941" sId="13" numFmtId="4">
    <oc r="D11">
      <v>-25.140180000000001</v>
    </oc>
    <nc r="D11">
      <v>-28.812560000000001</v>
    </nc>
  </rcc>
  <rcc rId="16942" sId="13" numFmtId="4">
    <oc r="D13">
      <v>2.532</v>
    </oc>
    <nc r="D13">
      <v>4.3319999999999999</v>
    </nc>
  </rcc>
  <rcc rId="16943" sId="13" numFmtId="4">
    <oc r="D15">
      <v>15.044600000000001</v>
    </oc>
    <nc r="D15">
      <v>22.412990000000001</v>
    </nc>
  </rcc>
  <rcc rId="16944" sId="13" numFmtId="4">
    <oc r="D16">
      <v>191.37925000000001</v>
    </oc>
    <nc r="D16">
      <v>263.36504000000002</v>
    </nc>
  </rcc>
  <rcc rId="16945" sId="13" numFmtId="4">
    <oc r="D18">
      <v>20</v>
    </oc>
    <nc r="D18">
      <v>20.100000000000001</v>
    </nc>
  </rcc>
  <rcc rId="16946" sId="13" numFmtId="4">
    <oc r="D39">
      <v>996.57399999999996</v>
    </oc>
    <nc r="D39">
      <v>1109.8150000000001</v>
    </nc>
  </rcc>
  <rcc rId="16947" sId="13" numFmtId="4">
    <oc r="D41">
      <v>322.5</v>
    </oc>
    <nc r="D41">
      <v>564.75</v>
    </nc>
  </rcc>
  <rcc rId="16948" sId="13">
    <nc r="E42">
      <f>SUM(D42/C42*100)</f>
    </nc>
  </rcc>
  <rfmt sheetId="13" sqref="D37">
    <dxf>
      <numFmt numFmtId="2" formatCode="0.00"/>
    </dxf>
  </rfmt>
  <rfmt sheetId="13" sqref="D37">
    <dxf>
      <numFmt numFmtId="186" formatCode="0.000"/>
    </dxf>
  </rfmt>
  <rfmt sheetId="13" sqref="D37">
    <dxf>
      <numFmt numFmtId="175" formatCode="0.0000"/>
    </dxf>
  </rfmt>
  <rfmt sheetId="13" sqref="D37">
    <dxf>
      <numFmt numFmtId="168" formatCode="0.00000"/>
    </dxf>
  </rfmt>
  <rcc rId="16949" sId="13" numFmtId="4">
    <oc r="D35">
      <v>0.13930000000000001</v>
    </oc>
    <nc r="D35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6111111.xml><?xml version="1.0" encoding="utf-8"?>
<revisions xmlns="http://schemas.openxmlformats.org/spreadsheetml/2006/main" xmlns:r="http://schemas.openxmlformats.org/officeDocument/2006/relationships">
  <rfmt sheetId="11" sqref="C52:D52">
    <dxf>
      <numFmt numFmtId="4" formatCode="#,##0.00"/>
    </dxf>
  </rfmt>
  <rfmt sheetId="11" sqref="C52:D52">
    <dxf>
      <numFmt numFmtId="173" formatCode="#,##0.000"/>
    </dxf>
  </rfmt>
  <rfmt sheetId="11" sqref="C52:D52">
    <dxf>
      <numFmt numFmtId="183" formatCode="#,##0.0000"/>
    </dxf>
  </rfmt>
  <rfmt sheetId="11" sqref="C52:D52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61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71.xml><?xml version="1.0" encoding="utf-8"?>
<revisions xmlns="http://schemas.openxmlformats.org/spreadsheetml/2006/main" xmlns:r="http://schemas.openxmlformats.org/officeDocument/2006/relationships">
  <rcc rId="19746" sId="14" numFmtId="4">
    <oc r="D6">
      <v>63.22296</v>
    </oc>
    <nc r="D6">
      <v>74.941079999999999</v>
    </nc>
  </rcc>
  <rcc rId="19747" sId="14" numFmtId="4">
    <oc r="D8">
      <v>120.9726</v>
    </oc>
    <nc r="D8">
      <v>135.07371000000001</v>
    </nc>
  </rcc>
  <rcc rId="19748" sId="14" numFmtId="4">
    <oc r="D9">
      <v>1.1223799999999999</v>
    </oc>
    <nc r="D9">
      <v>1.2820499999999999</v>
    </nc>
  </rcc>
  <rcc rId="19749" sId="14" numFmtId="4">
    <oc r="D10">
      <v>179.49589</v>
    </oc>
    <nc r="D10">
      <v>197.62513999999999</v>
    </nc>
  </rcc>
  <rcc rId="19750" sId="14" numFmtId="4">
    <oc r="D11">
      <v>-27.32545</v>
    </oc>
    <nc r="D11">
      <v>-30.135000000000002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711.xml><?xml version="1.0" encoding="utf-8"?>
<revisions xmlns="http://schemas.openxmlformats.org/spreadsheetml/2006/main" xmlns:r="http://schemas.openxmlformats.org/officeDocument/2006/relationships">
  <rcc rId="18729" sId="18" numFmtId="4">
    <oc r="D6">
      <v>96.578519999999997</v>
    </oc>
    <nc r="D6">
      <v>120.78878</v>
    </nc>
  </rcc>
  <rcc rId="18730" sId="18" numFmtId="4">
    <oc r="D8">
      <v>282.26952999999997</v>
    </oc>
    <nc r="D8">
      <v>315.17214000000001</v>
    </nc>
  </rcc>
  <rcc rId="18731" sId="18" numFmtId="4">
    <oc r="D9">
      <v>2.6189300000000002</v>
    </oc>
    <nc r="D9">
      <v>2.9915799999999999</v>
    </nc>
  </rcc>
  <rcc rId="18732" sId="18" numFmtId="4">
    <oc r="D10">
      <v>418.82375999999999</v>
    </oc>
    <nc r="D10">
      <v>461.12536</v>
    </nc>
  </rcc>
  <rcc rId="18733" sId="18" numFmtId="4">
    <oc r="D11">
      <v>-63.75947</v>
    </oc>
    <nc r="D11">
      <v>-70.315160000000006</v>
    </nc>
  </rcc>
  <rcc rId="18734" sId="18" numFmtId="4">
    <oc r="D13">
      <v>21.4968</v>
    </oc>
    <nc r="D13">
      <v>21.5001</v>
    </nc>
  </rcc>
  <rcc rId="18735" sId="18" numFmtId="4">
    <oc r="D15">
      <v>87.259159999999994</v>
    </oc>
    <nc r="D15">
      <v>138.60238000000001</v>
    </nc>
  </rcc>
  <rcc rId="18736" sId="18" numFmtId="4">
    <oc r="D16">
      <v>785.70788000000005</v>
    </oc>
    <nc r="D16">
      <v>1051.82312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7111.xml><?xml version="1.0" encoding="utf-8"?>
<revisions xmlns="http://schemas.openxmlformats.org/spreadsheetml/2006/main" xmlns:r="http://schemas.openxmlformats.org/officeDocument/2006/relationships">
  <rfmt sheetId="2" sqref="A24:XFD24">
    <dxf>
      <fill>
        <patternFill>
          <bgColor rgb="FFFF0000"/>
        </patternFill>
      </fill>
    </dxf>
  </rfmt>
  <rfmt sheetId="2" sqref="A26:XFD26">
    <dxf>
      <fill>
        <patternFill>
          <bgColor rgb="FFFF0000"/>
        </patternFill>
      </fill>
    </dxf>
  </rfmt>
  <rfmt sheetId="2" sqref="D29">
    <dxf>
      <numFmt numFmtId="4" formatCode="#,##0.00"/>
    </dxf>
  </rfmt>
  <rfmt sheetId="2" sqref="D29">
    <dxf>
      <numFmt numFmtId="173" formatCode="#,##0.000"/>
    </dxf>
  </rfmt>
  <rfmt sheetId="2" sqref="D29">
    <dxf>
      <numFmt numFmtId="183" formatCode="#,##0.0000"/>
    </dxf>
  </rfmt>
  <rfmt sheetId="2" sqref="D29">
    <dxf>
      <numFmt numFmtId="172" formatCode="#,##0.00000"/>
    </dxf>
  </rfmt>
  <rfmt sheetId="2" sqref="D29">
    <dxf>
      <numFmt numFmtId="180" formatCode="#,##0.000000"/>
    </dxf>
  </rfmt>
  <rcc rId="18343" sId="14" numFmtId="4">
    <oc r="D8">
      <v>120.9426</v>
    </oc>
    <nc r="D8">
      <v>120.9726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71111.xml><?xml version="1.0" encoding="utf-8"?>
<revisions xmlns="http://schemas.openxmlformats.org/spreadsheetml/2006/main" xmlns:r="http://schemas.openxmlformats.org/officeDocument/2006/relationships">
  <rcc rId="17974" sId="3">
    <nc r="G82">
      <f>C82-750678.59816</f>
    </nc>
  </rcc>
  <rcc rId="17975" sId="3">
    <nc r="H82">
      <f>D82-608129.0814</f>
    </nc>
  </rcc>
  <rfmt sheetId="3" sqref="C71:D72">
    <dxf>
      <numFmt numFmtId="2" formatCode="0.00"/>
    </dxf>
  </rfmt>
  <rfmt sheetId="3" sqref="C71:D72">
    <dxf>
      <numFmt numFmtId="186" formatCode="0.000"/>
    </dxf>
  </rfmt>
  <rfmt sheetId="3" sqref="C71:D72">
    <dxf>
      <numFmt numFmtId="175" formatCode="0.0000"/>
    </dxf>
  </rfmt>
  <rfmt sheetId="3" sqref="C71:D72">
    <dxf>
      <numFmt numFmtId="168" formatCode="0.00000"/>
    </dxf>
  </rfmt>
  <rfmt sheetId="3" sqref="C71:D72">
    <dxf>
      <numFmt numFmtId="174" formatCode="0.000000"/>
    </dxf>
  </rfmt>
  <rcc rId="17976" sId="3" numFmtId="4">
    <oc r="C76">
      <v>211006.61233</v>
    </oc>
    <nc r="C76">
      <v>211001.61233</v>
    </nc>
  </rcc>
  <rfmt sheetId="3" sqref="D4:D70">
    <dxf>
      <numFmt numFmtId="2" formatCode="0.00"/>
    </dxf>
  </rfmt>
  <rfmt sheetId="3" sqref="D4:D70">
    <dxf>
      <numFmt numFmtId="186" formatCode="0.000"/>
    </dxf>
  </rfmt>
  <rfmt sheetId="3" sqref="D4:D70">
    <dxf>
      <numFmt numFmtId="175" formatCode="0.0000"/>
    </dxf>
  </rfmt>
  <rfmt sheetId="3" sqref="D4:D70">
    <dxf>
      <numFmt numFmtId="168" formatCode="0.00000"/>
    </dxf>
  </rfmt>
  <rfmt sheetId="3" sqref="D4:D70">
    <dxf>
      <numFmt numFmtId="174" formatCode="0.000000"/>
    </dxf>
  </rfmt>
  <rrc rId="17977" sId="3" ref="A40:XFD40" action="insertRow"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4:$XFD$104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12" exp="area" ref3D="1" dr="$A$49:$XFD$50" dn="Z_A54C432C_6C68_4B53_A75C_446EB3A61B2B_.wvu.Rows" sId="3"/>
    <undo index="26" exp="area" ref3D="1" dr="$A$136:$XFD$137" dn="Z_B30CE22D_C12F_4E12_8BB9_3AAE0A6991CC_.wvu.Rows" sId="3"/>
    <undo index="24" exp="area" ref3D="1" dr="$A$131:$XFD$133" dn="Z_B30CE22D_C12F_4E12_8BB9_3AAE0A6991CC_.wvu.Rows" sId="3"/>
    <undo index="22" exp="area" ref3D="1" dr="$A$104:$XFD$104" dn="Z_B30CE22D_C12F_4E12_8BB9_3AAE0A6991CC_.wvu.Rows" sId="3"/>
    <undo index="20" exp="area" ref3D="1" dr="$A$98:$XFD$98" dn="Z_B30CE22D_C12F_4E12_8BB9_3AAE0A6991CC_.wvu.Rows" sId="3"/>
    <undo index="18" exp="area" ref3D="1" dr="$A$81:$XFD$81" dn="Z_B30CE22D_C12F_4E12_8BB9_3AAE0A6991CC_.wvu.Rows" sId="3"/>
    <undo index="16" exp="area" ref3D="1" dr="$A$74:$XFD$74" dn="Z_B30CE22D_C12F_4E12_8BB9_3AAE0A6991CC_.wvu.Rows" sId="3"/>
    <undo index="14" exp="area" ref3D="1" dr="$A$61:$XFD$61" dn="Z_B30CE22D_C12F_4E12_8BB9_3AAE0A6991CC_.wvu.Rows" sId="3"/>
    <undo index="12" exp="area" ref3D="1" dr="$A$49:$XFD$50" dn="Z_B30CE22D_C12F_4E12_8BB9_3AAE0A6991CC_.wvu.Rows" sId="3"/>
    <undo index="16" exp="area" ref3D="1" dr="$A$131:$XFD$133" dn="Z_5BFCA170_DEAE_4D2C_98A0_1E68B427AC01_.wvu.Rows" sId="3"/>
    <undo index="14" exp="area" ref3D="1" dr="$A$104:$XFD$104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6" exp="area" ref3D="1" dr="$A$49:$XFD$50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4:$XFD$104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4" exp="area" ref3D="1" dr="$A$49:$XFD$50" dn="Z_42584DC0_1D41_4C93_9B38_C388E7B8DAC4_.wvu.Rows" sId="3"/>
    <undo index="12" exp="area" ref3D="1" dr="$A$45:$XFD$45" dn="Z_42584DC0_1D41_4C93_9B38_C388E7B8DAC4_.wvu.Rows" sId="3"/>
    <undo index="16" exp="area" ref3D="1" dr="$A$131:$XFD$133" dn="Z_3DCB9AAA_F09C_4EA6_B992_F93E466D374A_.wvu.Rows" sId="3"/>
    <undo index="14" exp="area" ref3D="1" dr="$A$104:$XFD$104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6" exp="area" ref3D="1" dr="$A$49:$XFD$50" dn="Z_3DCB9AAA_F09C_4EA6_B992_F93E466D374A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4:$XFD$104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undo index="12" exp="area" ref3D="1" dr="$A$49:$XFD$50" dn="Z_1718F1EE_9F48_4DBE_9531_3B70F9C4A5DD_.wvu.Rows" sId="3"/>
  </rrc>
  <rcc rId="17978" sId="3">
    <nc r="B40" t="inlineStr">
      <is>
        <t>Прочие поступления от использования имущества</t>
      </is>
    </nc>
  </rcc>
  <rcc rId="17979" sId="3">
    <nc r="A40">
      <v>1110903000</v>
    </nc>
  </rcc>
  <rcc rId="17980" sId="3" numFmtId="4">
    <nc r="D40">
      <v>6.7770700000000001</v>
    </nc>
  </rcc>
  <rcc rId="17981" sId="3" numFmtId="4">
    <nc r="C40">
      <v>0</v>
    </nc>
  </rcc>
  <rcc rId="17982" sId="3">
    <nc r="E40">
      <f>SUM(D40/C40*100)</f>
    </nc>
  </rcc>
  <rcc rId="17983" sId="3">
    <nc r="F40">
      <f>SUM(D40-C40)</f>
    </nc>
  </rcc>
  <rcc rId="17984" sId="3">
    <oc r="D33">
      <f>D35+D36+D37+D39+D38+D34+D41</f>
    </oc>
    <nc r="D33">
      <f>D35+D36+D37+D39+D38+D34+D41+D40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711111.xml><?xml version="1.0" encoding="utf-8"?>
<revisions xmlns="http://schemas.openxmlformats.org/spreadsheetml/2006/main" xmlns:r="http://schemas.openxmlformats.org/officeDocument/2006/relationships">
  <rcc rId="17302" sId="16" numFmtId="4">
    <oc r="D6">
      <v>88.813540000000003</v>
    </oc>
    <nc r="D6">
      <v>98.722260000000006</v>
    </nc>
  </rcc>
  <rcc rId="17303" sId="16" numFmtId="4">
    <oc r="D8">
      <v>168.71433999999999</v>
    </oc>
    <nc r="D8">
      <v>191.74575999999999</v>
    </nc>
  </rcc>
  <rcc rId="17304" sId="16" numFmtId="4">
    <oc r="D9">
      <v>1.53026</v>
    </oc>
    <nc r="D9">
      <v>1.7790299999999999</v>
    </nc>
  </rcc>
  <rcc rId="17305" sId="16" numFmtId="4">
    <oc r="D10">
      <v>254.96815000000001</v>
    </oc>
    <nc r="D10">
      <v>284.50709000000001</v>
    </nc>
  </rcc>
  <rcc rId="17306" sId="16" numFmtId="4">
    <oc r="D11">
      <v>-37.791370000000001</v>
    </oc>
    <nc r="D11">
      <v>-43.311799999999998</v>
    </nc>
  </rcc>
  <rcc rId="17307" sId="16" numFmtId="4">
    <oc r="D15">
      <v>122.94259</v>
    </oc>
    <nc r="D15">
      <v>143.89569</v>
    </nc>
  </rcc>
  <rcc rId="17308" sId="16" numFmtId="4">
    <oc r="D16">
      <v>912.87607000000003</v>
    </oc>
    <nc r="D16">
      <v>1177.0896</v>
    </nc>
  </rcc>
  <rcc rId="17309" sId="16" numFmtId="4">
    <oc r="D18">
      <v>7.25</v>
    </oc>
    <nc r="D18">
      <v>7.65</v>
    </nc>
  </rcc>
  <rcc rId="17310" sId="16" numFmtId="4">
    <oc r="D27">
      <v>46.853000000000002</v>
    </oc>
    <nc r="D27">
      <v>65.813000000000002</v>
    </nc>
  </rcc>
  <rcc rId="17311" sId="16" numFmtId="4">
    <oc r="D28">
      <v>26.332750000000001</v>
    </oc>
    <nc r="D28">
      <v>36.922499999999999</v>
    </nc>
  </rcc>
  <rcc rId="17312" sId="16" numFmtId="4">
    <oc r="D30">
      <v>50.333190000000002</v>
    </oc>
    <nc r="D30">
      <v>59.210509999999999</v>
    </nc>
  </rcc>
  <rcc rId="17313" sId="16" numFmtId="4">
    <oc r="D41">
      <v>762.25699999999995</v>
    </oc>
    <nc r="D41">
      <v>847.83699999999999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7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71111111.xml><?xml version="1.0" encoding="utf-8"?>
<revisions xmlns="http://schemas.openxmlformats.org/spreadsheetml/2006/main" xmlns:r="http://schemas.openxmlformats.org/officeDocument/2006/relationships">
  <rfmt sheetId="11" sqref="G51" start="0" length="0">
    <dxf>
      <numFmt numFmtId="172" formatCode="#,##0.00000"/>
    </dxf>
  </rfmt>
  <rcc rId="16567" sId="11" numFmtId="4">
    <oc r="D30">
      <v>0.84928999999999999</v>
    </oc>
    <nc r="D30">
      <v>3.0543399999999998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8.xml><?xml version="1.0" encoding="utf-8"?>
<revisions xmlns="http://schemas.openxmlformats.org/spreadsheetml/2006/main" xmlns:r="http://schemas.openxmlformats.org/officeDocument/2006/relationships">
  <rcc rId="20224" sId="12" numFmtId="34">
    <oc r="C81">
      <v>1231.5999999999999</v>
    </oc>
    <nc r="C81">
      <f>C82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81.xml><?xml version="1.0" encoding="utf-8"?>
<revisions xmlns="http://schemas.openxmlformats.org/spreadsheetml/2006/main" xmlns:r="http://schemas.openxmlformats.org/officeDocument/2006/relationships">
  <rcc rId="19408" sId="16" numFmtId="4">
    <oc r="D37">
      <v>34.062809999999999</v>
    </oc>
    <nc r="D37">
      <v>3.1869999999999998</v>
    </nc>
  </rcc>
  <rcc rId="19409" sId="16" numFmtId="4">
    <oc r="C42">
      <v>700</v>
    </oc>
    <nc r="C42">
      <v>600</v>
    </nc>
  </rcc>
  <rcc rId="19410" sId="16" numFmtId="4">
    <oc r="D42">
      <v>0</v>
    </oc>
    <nc r="D42">
      <v>99.042000000000002</v>
    </nc>
  </rcc>
  <rcc rId="19411" sId="16" numFmtId="4">
    <oc r="D41">
      <v>847.83699999999999</v>
    </oc>
    <nc r="D41">
      <v>853.60799999999995</v>
    </nc>
  </rcc>
  <rcc rId="19412" sId="16" numFmtId="4">
    <oc r="D43">
      <v>421.51100000000002</v>
    </oc>
    <nc r="D43">
      <v>439.43700000000001</v>
    </nc>
  </rcc>
  <rcc rId="19413" sId="16" numFmtId="4">
    <oc r="C44">
      <v>71.573999999999998</v>
    </oc>
    <nc r="C44">
      <v>86.355000000000004</v>
    </nc>
  </rcc>
  <rcc rId="19414" sId="16" numFmtId="4">
    <oc r="D44">
      <v>70.594999999999999</v>
    </oc>
    <nc r="D44">
      <v>85.376000000000005</v>
    </nc>
  </rcc>
  <rcc rId="19415" sId="16" numFmtId="4">
    <oc r="C45">
      <v>120</v>
    </oc>
    <nc r="C45">
      <v>720</v>
    </nc>
  </rcc>
  <rcc rId="19416" sId="16" numFmtId="4">
    <oc r="D49">
      <v>-262.74074999999999</v>
    </oc>
    <nc r="D49">
      <v>-350.32100000000003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811.xml><?xml version="1.0" encoding="utf-8"?>
<revisions xmlns="http://schemas.openxmlformats.org/spreadsheetml/2006/main" xmlns:r="http://schemas.openxmlformats.org/officeDocument/2006/relationships">
  <rcc rId="19082" sId="17" numFmtId="4">
    <oc r="D6">
      <v>97.652820000000006</v>
    </oc>
    <nc r="D6">
      <v>109.37877</v>
    </nc>
  </rcc>
  <rcc rId="19083" sId="17" numFmtId="4">
    <oc r="D8">
      <v>258.40415000000002</v>
    </oc>
    <nc r="D8">
      <v>288.5249</v>
    </nc>
  </rcc>
  <rcc rId="19084" sId="17" numFmtId="4">
    <oc r="D9">
      <v>2.3974899999999999</v>
    </oc>
    <nc r="D9">
      <v>2.7386200000000001</v>
    </nc>
  </rcc>
  <rcc rId="19085" sId="17" numFmtId="4">
    <oc r="D10">
      <v>383.41302000000002</v>
    </oc>
    <nc r="D10">
      <v>422.13808</v>
    </nc>
  </rcc>
  <rcc rId="19086" sId="17" numFmtId="4">
    <oc r="D11">
      <v>-58.368630000000003</v>
    </oc>
    <nc r="D11">
      <v>-64.370019999999997</v>
    </nc>
  </rcc>
  <rcc rId="19087" sId="17" numFmtId="4">
    <oc r="D15">
      <v>66.865979999999993</v>
    </oc>
    <nc r="D15">
      <v>121.60030999999999</v>
    </nc>
  </rcc>
  <rcc rId="19088" sId="17" numFmtId="4">
    <oc r="D16">
      <v>222.91756000000001</v>
    </oc>
    <nc r="D16">
      <v>276.91235</v>
    </nc>
  </rcc>
  <rcc rId="19089" sId="17" numFmtId="4">
    <oc r="D18">
      <v>4.75</v>
    </oc>
    <nc r="D18">
      <v>6.25</v>
    </nc>
  </rcc>
  <rcc rId="19090" sId="17" numFmtId="4">
    <oc r="D28">
      <v>55</v>
    </oc>
    <nc r="D28">
      <v>61.5</v>
    </nc>
  </rcc>
  <rcc rId="19091" sId="17" numFmtId="4">
    <oc r="D30">
      <v>326.34780000000001</v>
    </oc>
    <nc r="D30">
      <v>352.18946999999997</v>
    </nc>
  </rcc>
  <rcc rId="19092" sId="17" numFmtId="4">
    <oc r="C41">
      <v>546.88009999999997</v>
    </oc>
    <nc r="C41">
      <v>1046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8111.xml><?xml version="1.0" encoding="utf-8"?>
<revisions xmlns="http://schemas.openxmlformats.org/spreadsheetml/2006/main" xmlns:r="http://schemas.openxmlformats.org/officeDocument/2006/relationships">
  <rfmt sheetId="2" sqref="A24:XFD24">
    <dxf>
      <fill>
        <patternFill patternType="none">
          <bgColor auto="1"/>
        </patternFill>
      </fill>
    </dxf>
  </rfmt>
  <rcc rId="18372" sId="16">
    <nc r="G50">
      <f>D50-3357.50667</f>
    </nc>
  </rcc>
  <rcc rId="18373" sId="2">
    <oc r="BF26">
      <f>Юнг!D33</f>
    </oc>
    <nc r="BF26">
      <f>Юнг!D31</f>
    </nc>
  </rcc>
  <rfmt sheetId="2" sqref="A26:XFD26">
    <dxf>
      <fill>
        <patternFill patternType="none">
          <bgColor auto="1"/>
        </patternFill>
      </fill>
    </dxf>
  </rfmt>
  <rfmt sheetId="2" sqref="A19:XFD19">
    <dxf>
      <fill>
        <patternFill patternType="none">
          <bgColor auto="1"/>
        </patternFill>
      </fill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81111.xml><?xml version="1.0" encoding="utf-8"?>
<revisions xmlns="http://schemas.openxmlformats.org/spreadsheetml/2006/main" xmlns:r="http://schemas.openxmlformats.org/officeDocument/2006/relationships">
  <rcc rId="18042" sId="3" numFmtId="4">
    <oc r="D70">
      <v>0</v>
    </oc>
    <nc r="D70">
      <v>2.4467400000000001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8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9.xml><?xml version="1.0" encoding="utf-8"?>
<revisions xmlns="http://schemas.openxmlformats.org/spreadsheetml/2006/main" xmlns:r="http://schemas.openxmlformats.org/officeDocument/2006/relationships">
  <rcc rId="20896" sId="9" numFmtId="4">
    <oc r="D15">
      <v>92.903599999999997</v>
    </oc>
    <nc r="D15">
      <v>151.89312000000001</v>
    </nc>
  </rcc>
  <rcc rId="20897" sId="9" numFmtId="4">
    <oc r="D16">
      <v>2000.9277199999999</v>
    </oc>
    <nc r="D16">
      <v>2357.5927799999999</v>
    </nc>
  </rcc>
  <rcc rId="20898" sId="9" numFmtId="4">
    <oc r="D18">
      <v>7.65</v>
    </oc>
    <nc r="D18">
      <v>8.35</v>
    </nc>
  </rcc>
  <rcc rId="20899" sId="9" numFmtId="4">
    <oc r="D41">
      <v>34.917999999999999</v>
    </oc>
    <nc r="D41">
      <v>35.453000000000003</v>
    </nc>
  </rcc>
  <rcc rId="20900" sId="9" numFmtId="4">
    <oc r="D43">
      <v>323.24786999999998</v>
    </oc>
    <nc r="D43">
      <v>978.74787000000003</v>
    </nc>
  </rcc>
  <rcc rId="20901" sId="9" numFmtId="4">
    <oc r="C45">
      <v>154.24</v>
    </oc>
    <nc r="C45">
      <v>174.108</v>
    </nc>
  </rcc>
  <rcc rId="20902" sId="9" numFmtId="4">
    <oc r="D45">
      <v>150.881</v>
    </oc>
    <nc r="D45">
      <v>170.749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91.xml><?xml version="1.0" encoding="utf-8"?>
<revisions xmlns="http://schemas.openxmlformats.org/spreadsheetml/2006/main" xmlns:r="http://schemas.openxmlformats.org/officeDocument/2006/relationships">
  <rcc rId="20577" sId="10" numFmtId="4">
    <oc r="C45">
      <v>155.91999999999999</v>
    </oc>
    <nc r="C45">
      <v>175.78800000000001</v>
    </nc>
  </rcc>
  <rcc rId="20578" sId="10" numFmtId="4">
    <oc r="D45">
      <v>150.881</v>
    </oc>
    <nc r="D45">
      <v>170.749</v>
    </nc>
  </rcc>
  <rcc rId="20579" sId="10" numFmtId="4">
    <oc r="D42">
      <v>240</v>
    </oc>
    <nc r="D42">
      <v>420</v>
    </nc>
  </rcc>
  <rcc rId="20580" sId="10" numFmtId="4">
    <oc r="D41">
      <v>1197.5440000000001</v>
    </oc>
    <nc r="D41">
      <v>1279.2349999999999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911.xml><?xml version="1.0" encoding="utf-8"?>
<revisions xmlns="http://schemas.openxmlformats.org/spreadsheetml/2006/main" xmlns:r="http://schemas.openxmlformats.org/officeDocument/2006/relationships">
  <rcc rId="19780" sId="14" numFmtId="4">
    <oc r="D15">
      <v>64.304720000000003</v>
    </oc>
    <nc r="D15">
      <v>79.407480000000007</v>
    </nc>
  </rcc>
  <rcc rId="19781" sId="14" numFmtId="4">
    <oc r="D16">
      <v>343.04196999999999</v>
    </oc>
    <nc r="D16">
      <v>422.46688</v>
    </nc>
  </rcc>
  <rcc rId="19782" sId="14" numFmtId="4">
    <oc r="D30">
      <v>31.169429999999998</v>
    </oc>
    <nc r="D30">
      <v>35.240600000000001</v>
    </nc>
  </rcc>
  <rcc rId="19783" sId="14" numFmtId="4">
    <oc r="D42">
      <v>1674.921</v>
    </oc>
    <nc r="D42">
      <v>1793.086</v>
    </nc>
  </rcc>
  <rcc rId="19784" sId="14" numFmtId="4">
    <oc r="C45">
      <v>73.953999999999994</v>
    </oc>
    <nc r="C45">
      <v>88.734999999999999</v>
    </nc>
  </rcc>
  <rcc rId="19785" sId="14" numFmtId="4">
    <oc r="D45">
      <v>71.632099999999994</v>
    </oc>
    <nc r="D45">
      <v>86.4131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9111.xml><?xml version="1.0" encoding="utf-8"?>
<revisions xmlns="http://schemas.openxmlformats.org/spreadsheetml/2006/main" xmlns:r="http://schemas.openxmlformats.org/officeDocument/2006/relationships">
  <rfmt sheetId="16" sqref="C40:D40">
    <dxf>
      <numFmt numFmtId="2" formatCode="0.00"/>
    </dxf>
  </rfmt>
  <rfmt sheetId="16" sqref="C40:D40">
    <dxf>
      <numFmt numFmtId="186" formatCode="0.000"/>
    </dxf>
  </rfmt>
  <rfmt sheetId="16" sqref="C40:D40">
    <dxf>
      <numFmt numFmtId="175" formatCode="0.0000"/>
    </dxf>
  </rfmt>
  <rfmt sheetId="16" sqref="C40:D40">
    <dxf>
      <numFmt numFmtId="168" formatCode="0.00000"/>
    </dxf>
  </rfmt>
  <rcc rId="19446" sId="16" numFmtId="4">
    <oc r="C45">
      <v>720</v>
    </oc>
    <nc r="C45">
      <v>840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91111.xml><?xml version="1.0" encoding="utf-8"?>
<revisions xmlns="http://schemas.openxmlformats.org/spreadsheetml/2006/main" xmlns:r="http://schemas.openxmlformats.org/officeDocument/2006/relationships">
  <rcc rId="18797" sId="18" numFmtId="4">
    <oc r="D42">
      <v>1545.145</v>
    </oc>
    <nc r="D42">
      <v>1685.8910000000001</v>
    </nc>
  </rcc>
  <rcc rId="18798" sId="18" numFmtId="4">
    <oc r="C43">
      <v>154.66300000000001</v>
    </oc>
    <nc r="C43">
      <v>239.46700000000001</v>
    </nc>
  </rcc>
  <rcc rId="18799" sId="18" numFmtId="4">
    <oc r="D44">
      <v>2299.77783</v>
    </oc>
    <nc r="D44">
      <v>2465.4258300000001</v>
    </nc>
  </rcc>
  <rcc rId="18800" sId="18" numFmtId="4">
    <oc r="C45">
      <v>155.91800000000001</v>
    </oc>
    <nc r="C45">
      <v>175.78700000000001</v>
    </nc>
  </rcc>
  <rcc rId="18801" sId="18" numFmtId="4">
    <oc r="D45">
      <v>151.9171</v>
    </oc>
    <nc r="D45">
      <v>171.7861</v>
    </nc>
  </rcc>
  <rcc rId="18802" sId="18" numFmtId="4">
    <oc r="D51">
      <v>663.69299999999998</v>
    </oc>
    <nc r="D51">
      <v>937.69299999999998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911111.xml><?xml version="1.0" encoding="utf-8"?>
<revisions xmlns="http://schemas.openxmlformats.org/spreadsheetml/2006/main" xmlns:r="http://schemas.openxmlformats.org/officeDocument/2006/relationships">
  <rfmt sheetId="1" sqref="C27:K28">
    <dxf>
      <numFmt numFmtId="174" formatCode="0.000000"/>
    </dxf>
  </rfmt>
  <rfmt sheetId="1" sqref="C27:K28">
    <dxf>
      <numFmt numFmtId="178" formatCode="0.0000000"/>
    </dxf>
  </rfmt>
  <rfmt sheetId="1" sqref="C27:K28">
    <dxf>
      <numFmt numFmtId="188" formatCode="0.00000000"/>
    </dxf>
  </rfmt>
  <rfmt sheetId="1" sqref="C27:K28">
    <dxf>
      <numFmt numFmtId="178" formatCode="0.0000000"/>
    </dxf>
  </rfmt>
  <rfmt sheetId="1" sqref="C27:K28">
    <dxf>
      <numFmt numFmtId="174" formatCode="0.000000"/>
    </dxf>
  </rfmt>
  <rfmt sheetId="1" sqref="C27:K28">
    <dxf>
      <numFmt numFmtId="168" formatCode="0.00000"/>
    </dxf>
  </rfmt>
  <rfmt sheetId="1" sqref="C27:K28">
    <dxf>
      <numFmt numFmtId="175" formatCode="0.0000"/>
    </dxf>
  </rfmt>
  <rfmt sheetId="1" sqref="C27:K28">
    <dxf>
      <numFmt numFmtId="186" formatCode="0.000"/>
    </dxf>
  </rfmt>
  <rfmt sheetId="1" sqref="C27:K28">
    <dxf>
      <numFmt numFmtId="2" formatCode="0.00"/>
    </dxf>
  </rfmt>
  <rfmt sheetId="1" sqref="C27:K28">
    <dxf>
      <numFmt numFmtId="166" formatCode="0.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59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Хор!$19:$24,Хор!$28:$33,Хор!$40:$40,Хор!$44:$44,Хор!$46:$48,Хор!$55:$55,Хор!$57:$59,Хор!$65:$66,Хор!$71:$71,Хор!$75:$76,Хор!$80:$84,Хор!$87:$94,Хор!$141:$141</formula>
    <oldFormula>Хор!$19:$24,Хор!$28:$33,Хор!$40:$40,Хор!$44:$44,Хор!$46:$48,Хор!$55:$55,Хор!$57:$59,Хор!$65:$66,Хор!$71:$71,Хор!$75:$76,Хор!$80:$84,Хор!$87:$94,Хор!$141:$141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Юнг!$19:$24,Юнг!$33:$33,Юнг!$38:$38,Юнг!$46:$47,Юнг!$56:$56,Юнг!$58:$60,Юнг!$66:$68,Юнг!$76:$77,Юнг!$81:$85,Юнг!$88:$95,Юнг!$141:$141</formula>
    <oldFormula>Юнг!$19:$24,Юнг!$33:$33,Юнг!$38:$38,Юнг!$46:$47,Юнг!$56:$56,Юнг!$58:$60,Юнг!$66:$68,Юнг!$76:$77,Юнг!$81:$85,Юнг!$88:$95,Юнг!$141:$141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Юсь!$19:$24,Юсь!$31:$33,Юсь!$36:$36,Юсь!$40:$40,Юсь!$44:$50,Юсь!$58:$58,Юсь!$60:$61,Юсь!$68:$69,Юсь!$78:$79,Юсь!$83:$87,Юсь!$90:$97,Юсь!$141:$141</formula>
    <oldFormula>Юсь!$19:$24,Юсь!$31:$33,Юсь!$36:$36,Юсь!$40:$40,Юсь!$44:$50,Юсь!$58:$58,Юсь!$60:$61,Юсь!$68:$69,Юсь!$78:$79,Юсь!$83:$87,Юсь!$90:$97,Юсь!$141:$141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0.xml><?xml version="1.0" encoding="utf-8"?>
<revisions xmlns="http://schemas.openxmlformats.org/spreadsheetml/2006/main" xmlns:r="http://schemas.openxmlformats.org/officeDocument/2006/relationships">
  <rcc rId="21263" sId="7" numFmtId="34">
    <oc r="D6">
      <v>350.71706999999998</v>
    </oc>
    <nc r="D6">
      <v>390.92466000000002</v>
    </nc>
  </rcc>
  <rcc rId="21264" sId="7" numFmtId="34">
    <oc r="D8">
      <v>274.86304999999999</v>
    </oc>
    <nc r="D8">
      <v>306.90231</v>
    </nc>
  </rcc>
  <rcc rId="21265" sId="7" numFmtId="34">
    <oc r="D9">
      <v>2.5502099999999999</v>
    </oc>
    <nc r="D9">
      <v>2.9130600000000002</v>
    </nc>
  </rcc>
  <rcc rId="21266" sId="7" numFmtId="34">
    <oc r="D10">
      <v>407.83425</v>
    </oc>
    <nc r="D10">
      <v>449.02591000000001</v>
    </nc>
  </rcc>
  <rcc rId="21267" sId="7" numFmtId="4">
    <oc r="D11">
      <v>-62.086419999999997</v>
    </oc>
    <nc r="D11">
      <v>-68.470070000000007</v>
    </nc>
  </rcc>
  <rcc rId="21268" sId="7" numFmtId="34">
    <oc r="D15">
      <v>122.40824000000001</v>
    </oc>
    <nc r="D15">
      <v>216.34602000000001</v>
    </nc>
  </rcc>
  <rcc rId="21269" sId="7" numFmtId="34">
    <oc r="D16">
      <v>1847.5725500000001</v>
    </oc>
    <nc r="D16">
      <v>2323.9324499999998</v>
    </nc>
  </rcc>
  <rcc rId="21270" sId="7" numFmtId="34">
    <oc r="D18">
      <v>21.1</v>
    </oc>
    <nc r="D18">
      <v>21.3</v>
    </nc>
  </rcc>
  <rcc rId="21271" sId="7" numFmtId="4">
    <oc r="D27">
      <v>-286.74849999999998</v>
    </oc>
    <nc r="D27">
      <v>-277.74849999999998</v>
    </nc>
  </rcc>
  <rcc rId="21272" sId="7" numFmtId="34">
    <oc r="D28">
      <v>0</v>
    </oc>
    <nc r="D28">
      <v>10</v>
    </nc>
  </rcc>
  <rcc rId="21273" sId="7" numFmtId="34">
    <oc r="D30">
      <v>29.843050000000002</v>
    </oc>
    <nc r="D30">
      <v>44.111130000000003</v>
    </nc>
  </rcc>
  <rcc rId="21274" sId="7" numFmtId="4">
    <oc r="D37">
      <v>-0.39300000000000002</v>
    </oc>
    <nc r="D37">
      <v>4.5653800000000002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011.xml><?xml version="1.0" encoding="utf-8"?>
<revisions xmlns="http://schemas.openxmlformats.org/spreadsheetml/2006/main" xmlns:r="http://schemas.openxmlformats.org/officeDocument/2006/relationships">
  <rcc rId="19815" sId="14" numFmtId="34">
    <oc r="C58">
      <v>1274.5630000000001</v>
    </oc>
    <nc r="C58">
      <v>1286.3630000000001</v>
    </nc>
  </rcc>
  <rcc rId="19816" sId="14" numFmtId="34">
    <oc r="D58">
      <v>1009.22146</v>
    </oc>
    <nc r="D58">
      <v>1103.2017800000001</v>
    </nc>
  </rcc>
  <rcc rId="19817" sId="14" numFmtId="34">
    <oc r="C63">
      <v>15.303000000000001</v>
    </oc>
    <nc r="C63">
      <v>14.903</v>
    </nc>
  </rcc>
  <rcc rId="19818" sId="14" numFmtId="34">
    <oc r="C65">
      <v>70.594999999999999</v>
    </oc>
    <nc r="C65">
      <v>85.376000000000005</v>
    </nc>
  </rcc>
  <rcc rId="19819" sId="14" numFmtId="34">
    <oc r="D65">
      <v>66.859790000000004</v>
    </oc>
    <nc r="D65">
      <v>70.594639999999998</v>
    </nc>
  </rcc>
  <rcc rId="19820" sId="14" numFmtId="34">
    <oc r="D73">
      <v>86.036699999999996</v>
    </oc>
    <nc r="D73">
      <v>89.928539999999998</v>
    </nc>
  </rcc>
  <rcc rId="19821" sId="14" numFmtId="34">
    <oc r="D74">
      <v>180</v>
    </oc>
    <nc r="D74">
      <v>295.18475999999998</v>
    </nc>
  </rcc>
  <rcc rId="19822" sId="14" numFmtId="34">
    <oc r="C75">
      <v>61.862000000000002</v>
    </oc>
    <nc r="C75">
      <v>50.762</v>
    </nc>
  </rcc>
  <rcc rId="19823" sId="14" numFmtId="34">
    <oc r="C79">
      <v>525.95000000000005</v>
    </oc>
    <nc r="C79">
      <v>525.65</v>
    </nc>
  </rcc>
  <rcc rId="19824" sId="14" numFmtId="34">
    <oc r="D79">
      <v>395.71418</v>
    </oc>
    <nc r="D79">
      <v>404.96303999999998</v>
    </nc>
  </rcc>
  <rcc rId="19825" sId="14" numFmtId="34">
    <oc r="D81">
      <v>727.47199999999998</v>
    </oc>
    <nc r="D81">
      <v>800.47199999999998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0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01111.xml><?xml version="1.0" encoding="utf-8"?>
<revisions xmlns="http://schemas.openxmlformats.org/spreadsheetml/2006/main" xmlns:r="http://schemas.openxmlformats.org/officeDocument/2006/relationships">
  <rcc rId="18861" sId="18" numFmtId="4">
    <oc r="D6">
      <v>120.78878</v>
    </oc>
    <nc r="D6">
      <v>122.40165</v>
    </nc>
  </rcc>
  <rcc rId="18862" sId="18" numFmtId="4">
    <oc r="D38">
      <v>-4.2979999999999997E-3</v>
    </oc>
    <nc r="D38">
      <v>-4.2979999999999997E-2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011111.xml><?xml version="1.0" encoding="utf-8"?>
<revisions xmlns="http://schemas.openxmlformats.org/spreadsheetml/2006/main" xmlns:r="http://schemas.openxmlformats.org/officeDocument/2006/relationships">
  <rcc rId="18499" sId="1">
    <oc r="A1" t="inlineStr">
      <is>
        <t>Анализ исполнения консолидированного бюджета Моргаушского районана 01.11.2018 г.</t>
      </is>
    </oc>
    <nc r="A1" t="inlineStr">
      <is>
        <t>Анализ исполнения консолидированного бюджета Моргаушского районана 01.12.2018 г.</t>
      </is>
    </nc>
  </rcc>
  <rcc rId="18500" sId="1">
    <oc r="D3" t="inlineStr">
      <is>
        <t>исполнено на 01.11.2018 г.</t>
      </is>
    </oc>
    <nc r="D3" t="inlineStr">
      <is>
        <t>исполнено на 01.12.2018 г.</t>
      </is>
    </nc>
  </rcc>
  <rcc rId="18501" sId="1">
    <oc r="G3" t="inlineStr">
      <is>
        <t>исполнено на 01.11.2018 г.</t>
      </is>
    </oc>
    <nc r="G3" t="inlineStr">
      <is>
        <t>исполнено на 01.12.2018 г.</t>
      </is>
    </nc>
  </rcc>
  <rcc rId="18502" sId="1">
    <oc r="J3" t="inlineStr">
      <is>
        <t>исполнено на 01.11.2018 г.</t>
      </is>
    </oc>
    <nc r="J3" t="inlineStr">
      <is>
        <t>исполнено на 01.12.2018 г.</t>
      </is>
    </nc>
  </rcc>
  <rcc rId="18503" sId="3">
    <oc r="A2" t="inlineStr">
      <is>
        <t xml:space="preserve">                          Моргаушского района на 01.11.2018 г. </t>
      </is>
    </oc>
    <nc r="A2" t="inlineStr">
      <is>
        <t xml:space="preserve">                          Моргаушского района на 01.12.2018 г. </t>
      </is>
    </nc>
  </rcc>
  <rcc rId="18504" sId="3">
    <oc r="D3" t="inlineStr">
      <is>
        <t>исполнено на 01.11.2018 г.</t>
      </is>
    </oc>
    <nc r="D3" t="inlineStr">
      <is>
        <t>исполнено на 01.12.2018 г.</t>
      </is>
    </nc>
  </rcc>
  <rcc rId="18505" sId="3">
    <oc r="D86" t="inlineStr">
      <is>
        <t xml:space="preserve">исполнено на 01.11.2018 г. </t>
      </is>
    </oc>
    <nc r="D86" t="inlineStr">
      <is>
        <t xml:space="preserve">исполнено на 01.12.2018 г. </t>
      </is>
    </nc>
  </rcc>
  <rcc rId="18506" sId="4">
    <oc r="A1" t="inlineStr">
      <is>
        <t xml:space="preserve">                     Анализ исполнения бюджета Александровского сельского поселения на 01.11.2018 г.</t>
      </is>
    </oc>
    <nc r="A1" t="inlineStr">
      <is>
        <t xml:space="preserve">                     Анализ исполнения бюджета Александровского сельского поселения на 01.12.2018 г.</t>
      </is>
    </nc>
  </rcc>
  <rcc rId="18507" sId="4">
    <oc r="D3" t="inlineStr">
      <is>
        <t>исполнен на 01.11.2018 г.</t>
      </is>
    </oc>
    <nc r="D3" t="inlineStr">
      <is>
        <t>исполнен на 01.12.2018 г.</t>
      </is>
    </nc>
  </rcc>
  <rcc rId="18508" sId="4">
    <oc r="D50" t="inlineStr">
      <is>
        <t>исполнено на 01.11.2018 г.</t>
      </is>
    </oc>
    <nc r="D50" t="inlineStr">
      <is>
        <t>исполнено на 01.12.2018 г.</t>
      </is>
    </nc>
  </rcc>
  <rcc rId="18509" sId="5">
    <oc r="A1" t="inlineStr">
      <is>
        <t xml:space="preserve">                     Анализ исполнения бюджета Большесундырского сельского поселения на 01.11.2018 г.</t>
      </is>
    </oc>
    <nc r="A1" t="inlineStr">
      <is>
        <t xml:space="preserve">                     Анализ исполнения бюджета Большесундырского сельского поселения на 01.12.2018 г.</t>
      </is>
    </nc>
  </rcc>
  <rcc rId="18510" sId="5">
    <oc r="D3" t="inlineStr">
      <is>
        <t>исполнен на 01.11.2018 г.</t>
      </is>
    </oc>
    <nc r="D3" t="inlineStr">
      <is>
        <t>исполнен на 01.12.2018 г.</t>
      </is>
    </nc>
  </rcc>
  <rcc rId="18511" sId="6">
    <oc r="A1" t="inlineStr">
      <is>
        <t xml:space="preserve">                     Анализ исполнения бюджета Ильинского сельского поселения на 01.11.2018 г.</t>
      </is>
    </oc>
    <nc r="A1" t="inlineStr">
      <is>
        <t xml:space="preserve">                     Анализ исполнения бюджета Ильинского сельского поселения на 01.12.2018 г.</t>
      </is>
    </nc>
  </rcc>
  <rcc rId="18512" sId="6">
    <oc r="D3" t="inlineStr">
      <is>
        <t>исполнен на 01.11.2018 г.</t>
      </is>
    </oc>
    <nc r="D3" t="inlineStr">
      <is>
        <t>исполнен на 01.12.2018 г.</t>
      </is>
    </nc>
  </rcc>
  <rcc rId="18513" sId="6">
    <oc r="D55" t="inlineStr">
      <is>
        <t>исполнено на 01.11.2018 г.</t>
      </is>
    </oc>
    <nc r="D55" t="inlineStr">
      <is>
        <t>исполнено на 01.12.2018 г.</t>
      </is>
    </nc>
  </rcc>
  <rcc rId="18514" sId="7">
    <oc r="A1" t="inlineStr">
      <is>
        <t xml:space="preserve">                     Анализ исполнения бюджета Кадикасинского сельского поселения на 01.11.2018 г.</t>
      </is>
    </oc>
    <nc r="A1" t="inlineStr">
      <is>
        <t xml:space="preserve">                     Анализ исполнения бюджета Кадикасинского сельского поселения на 01.12.2018 г.</t>
      </is>
    </nc>
  </rcc>
  <rcc rId="18515" sId="7">
    <oc r="D3" t="inlineStr">
      <is>
        <t>исполнен на 01.11.2018 г.</t>
      </is>
    </oc>
    <nc r="D3" t="inlineStr">
      <is>
        <t>исполнен на 01.12.2018 г.</t>
      </is>
    </nc>
  </rcc>
  <rcc rId="18516" sId="7">
    <oc r="D53" t="inlineStr">
      <is>
        <t>исполнено на 01.11.2018 г.</t>
      </is>
    </oc>
    <nc r="D53" t="inlineStr">
      <is>
        <t>исполнено на 01.12.2018 г.</t>
      </is>
    </nc>
  </rcc>
  <rcc rId="18517" sId="8">
    <oc r="A1" t="inlineStr">
      <is>
        <t xml:space="preserve">                     Анализ исполнения бюджета Моргаушского сельского поселения на 01.11.2018 г.</t>
      </is>
    </oc>
    <nc r="A1" t="inlineStr">
      <is>
        <t xml:space="preserve">                     Анализ исполнения бюджета Моргаушского сельского поселения на 01.12.2018 г.</t>
      </is>
    </nc>
  </rcc>
  <rcc rId="18518" sId="8">
    <oc r="D3" t="inlineStr">
      <is>
        <t>исполнен на 01.11.2018 г.</t>
      </is>
    </oc>
    <nc r="D3" t="inlineStr">
      <is>
        <t>исполнен на 01.12.2018 г.</t>
      </is>
    </nc>
  </rcc>
  <rcc rId="18519" sId="8">
    <oc r="D54" t="inlineStr">
      <is>
        <t>исполнено на 01.11.2018 г.</t>
      </is>
    </oc>
    <nc r="D54" t="inlineStr">
      <is>
        <t>исполнено на 01.12.2018 г.</t>
      </is>
    </nc>
  </rcc>
  <rcc rId="18520" sId="9">
    <oc r="A1" t="inlineStr">
      <is>
        <t xml:space="preserve">                     Анализ исполнения бюджета Москакасинского сельского поселения на 01.11.2018 г.</t>
      </is>
    </oc>
    <nc r="A1" t="inlineStr">
      <is>
        <t xml:space="preserve">                     Анализ исполнения бюджета Москакасинского сельского поселения на 01.12.2018 г.</t>
      </is>
    </nc>
  </rcc>
  <rcc rId="18521" sId="9">
    <oc r="D3" t="inlineStr">
      <is>
        <t>исполнен на 01.11.2018 г.</t>
      </is>
    </oc>
    <nc r="D3" t="inlineStr">
      <is>
        <t>исполнен на 01.12.2018 г.</t>
      </is>
    </nc>
  </rcc>
  <rcc rId="18522" sId="9">
    <oc r="D54" t="inlineStr">
      <is>
        <t>исполнено на 01.11.2018 г.</t>
      </is>
    </oc>
    <nc r="D54" t="inlineStr">
      <is>
        <t>исполнено на 01.12.2018 г.</t>
      </is>
    </nc>
  </rcc>
  <rcc rId="18523" sId="10">
    <oc r="A1" t="inlineStr">
      <is>
        <t xml:space="preserve">                     Анализ исполнения бюджета Орининского сельского поселения на 01.11.2018 г.</t>
      </is>
    </oc>
    <nc r="A1" t="inlineStr">
      <is>
        <t xml:space="preserve">                     Анализ исполнения бюджета Орининского сельского поселения на 01.12.2018 г.</t>
      </is>
    </nc>
  </rcc>
  <rcc rId="18524" sId="10">
    <oc r="D3" t="inlineStr">
      <is>
        <t>исполнен на 01.11.2018 г.</t>
      </is>
    </oc>
    <nc r="D3" t="inlineStr">
      <is>
        <t>исполнен на 01.12.2018 г.</t>
      </is>
    </nc>
  </rcc>
  <rcc rId="18525" sId="10">
    <oc r="D54" t="inlineStr">
      <is>
        <t>исполнено на 01.11.2018 г.</t>
      </is>
    </oc>
    <nc r="D54" t="inlineStr">
      <is>
        <t>исполнено на 01.12.2018 г.</t>
      </is>
    </nc>
  </rcc>
  <rcc rId="18526" sId="11">
    <oc r="A1" t="inlineStr">
      <is>
        <t xml:space="preserve">                     Анализ исполнения бюджета Сятракасинского сельского поселения на 01.11.2018 г.</t>
      </is>
    </oc>
    <nc r="A1" t="inlineStr">
      <is>
        <t xml:space="preserve">                     Анализ исполнения бюджета Сятракасинского сельского поселения на 01.12.2018 г.</t>
      </is>
    </nc>
  </rcc>
  <rcc rId="18527" sId="11">
    <oc r="D3" t="inlineStr">
      <is>
        <t>исполнен на 01.11.2018 г.</t>
      </is>
    </oc>
    <nc r="D3" t="inlineStr">
      <is>
        <t>исполнен на 01.12.2018 г.</t>
      </is>
    </nc>
  </rcc>
  <rcc rId="18528" sId="11">
    <oc r="D54" t="inlineStr">
      <is>
        <t>исполнено на 01.11.2018 г.</t>
      </is>
    </oc>
    <nc r="D54" t="inlineStr">
      <is>
        <t>исполнено на 01.12.2018 г.</t>
      </is>
    </nc>
  </rcc>
  <rcc rId="18529" sId="12">
    <oc r="A1" t="inlineStr">
      <is>
        <t xml:space="preserve">                     Анализ исполнения бюджета Тораевского сельского поселения на 01.11.2018 г.</t>
      </is>
    </oc>
    <nc r="A1" t="inlineStr">
      <is>
        <t xml:space="preserve">                     Анализ исполнения бюджета Тораевского сельского поселения на 01.12.2018 г.</t>
      </is>
    </nc>
  </rcc>
  <rcc rId="18530" sId="12">
    <oc r="D3" t="inlineStr">
      <is>
        <t>исполнен на 01.11.2018 г.</t>
      </is>
    </oc>
    <nc r="D3" t="inlineStr">
      <is>
        <t>исполнен на 01.12.2018 г.</t>
      </is>
    </nc>
  </rcc>
  <rcc rId="18531" sId="12">
    <oc r="D54" t="inlineStr">
      <is>
        <t>исполнено на 01.11.2018 г.</t>
      </is>
    </oc>
    <nc r="D54" t="inlineStr">
      <is>
        <t>исполнено на 01.12.2018 г.</t>
      </is>
    </nc>
  </rcc>
  <rcc rId="18532" sId="13">
    <oc r="A1" t="inlineStr">
      <is>
        <t xml:space="preserve">                     Анализ исполнения бюджета Хорнойского сельского поселения на 01.11.2018 г.</t>
      </is>
    </oc>
    <nc r="A1" t="inlineStr">
      <is>
        <t xml:space="preserve">                     Анализ исполнения бюджета Хорнойского сельского поселения на 01.12.2018 г.</t>
      </is>
    </nc>
  </rcc>
  <rcc rId="18533" sId="13">
    <oc r="D3" t="inlineStr">
      <is>
        <t>исполнен на 01.11.2018 г.</t>
      </is>
    </oc>
    <nc r="D3" t="inlineStr">
      <is>
        <t>исполнен на 01.12.2018 г.</t>
      </is>
    </nc>
  </rcc>
  <rcc rId="18534" sId="13">
    <oc r="D52" t="inlineStr">
      <is>
        <t>исполнено на 01.11.2018 г.</t>
      </is>
    </oc>
    <nc r="D52" t="inlineStr">
      <is>
        <t>исполнено на 01.12.2018 г.</t>
      </is>
    </nc>
  </rcc>
  <rcc rId="18535" sId="14">
    <oc r="A1" t="inlineStr">
      <is>
        <t xml:space="preserve">                     Анализ исполнения бюджета Чуманкасинского сельского поселения на 01.11.2018 г.</t>
      </is>
    </oc>
    <nc r="A1" t="inlineStr">
      <is>
        <t xml:space="preserve">                     Анализ исполнения бюджета Чуманкасинского сельского поселения на 01.12.2018 г.</t>
      </is>
    </nc>
  </rcc>
  <rcc rId="18536" sId="14">
    <oc r="D3" t="inlineStr">
      <is>
        <t>исполнен на 01.11.2018 г.</t>
      </is>
    </oc>
    <nc r="D3" t="inlineStr">
      <is>
        <t>исполнен на 01.12.2018 г.</t>
      </is>
    </nc>
  </rcc>
  <rcc rId="18537" sId="14">
    <oc r="D54" t="inlineStr">
      <is>
        <t>исполнено на 01.11.2018 г.</t>
      </is>
    </oc>
    <nc r="D54" t="inlineStr">
      <is>
        <t>исполнено на 01.12.2018 г.</t>
      </is>
    </nc>
  </rcc>
  <rcc rId="18538" sId="15">
    <oc r="A1" t="inlineStr">
      <is>
        <t xml:space="preserve">                     Анализ исполнения бюджета Шатьмапосинского сельского поселения на 01.11.2018 г.</t>
      </is>
    </oc>
    <nc r="A1" t="inlineStr">
      <is>
        <t xml:space="preserve">                     Анализ исполнения бюджета Шатьмапосинского сельского поселения на 01.12.2018 г.</t>
      </is>
    </nc>
  </rcc>
  <rcc rId="18539" sId="15">
    <oc r="D3" t="inlineStr">
      <is>
        <t>исполнен на 01.11.2018 г.</t>
      </is>
    </oc>
    <nc r="D3" t="inlineStr">
      <is>
        <t>исполнен на 01.12.2018 г.</t>
      </is>
    </nc>
  </rcc>
  <rcc rId="18540" sId="15">
    <oc r="D54" t="inlineStr">
      <is>
        <t>исполнено на 01.11.2018 г.</t>
      </is>
    </oc>
    <nc r="D54" t="inlineStr">
      <is>
        <t>исполнено на 01.12.2018 г.</t>
      </is>
    </nc>
  </rcc>
  <rcc rId="18541" sId="16">
    <oc r="A1" t="inlineStr">
      <is>
        <t xml:space="preserve">                     Анализ исполнения бюджета Юнгинского сельского поселения на 01.11.2018 г.</t>
      </is>
    </oc>
    <nc r="A1" t="inlineStr">
      <is>
        <t xml:space="preserve">                     Анализ исполнения бюджета Юнгинского сельского поселения на 01.12.2018 г.</t>
      </is>
    </nc>
  </rcc>
  <rcc rId="18542" sId="16">
    <oc r="D3" t="inlineStr">
      <is>
        <t>исполнен на 01.11.2018 г.</t>
      </is>
    </oc>
    <nc r="D3" t="inlineStr">
      <is>
        <t>исполнен на 01.12.2018 г.</t>
      </is>
    </nc>
  </rcc>
  <rcc rId="18543" sId="16">
    <oc r="D53" t="inlineStr">
      <is>
        <t>исполнено на 01.11.2018 г.</t>
      </is>
    </oc>
    <nc r="D53" t="inlineStr">
      <is>
        <t>исполнено на 01.12.2018 г.</t>
      </is>
    </nc>
  </rcc>
  <rcc rId="18544" sId="17">
    <oc r="A1" t="inlineStr">
      <is>
        <t xml:space="preserve">                     Анализ исполнения бюджета Юськасинского сельского поселения на 01.11.2018 г.</t>
      </is>
    </oc>
    <nc r="A1" t="inlineStr">
      <is>
        <t xml:space="preserve">                     Анализ исполнения бюджета Юськасинского сельского поселения на 01.12.2018 г.</t>
      </is>
    </nc>
  </rcc>
  <rcc rId="18545" sId="17">
    <oc r="D3" t="inlineStr">
      <is>
        <t>исполнен на 01.11.2018 г.</t>
      </is>
    </oc>
    <nc r="D3" t="inlineStr">
      <is>
        <t>исполнен на 01.12.2018 г.</t>
      </is>
    </nc>
  </rcc>
  <rcc rId="18546" sId="18">
    <oc r="A1" t="inlineStr">
      <is>
        <t xml:space="preserve">                     Анализ исполнения бюджета Ярабайкасинского сельского поселения на 01.11.2018 г.</t>
      </is>
    </oc>
    <nc r="A1" t="inlineStr">
      <is>
        <t xml:space="preserve">                     Анализ исполнения бюджета Ярабайкасинского сельского поселения на 01.12.2018 г.</t>
      </is>
    </nc>
  </rcc>
  <rcc rId="18547" sId="18">
    <oc r="D3" t="inlineStr">
      <is>
        <t>исполнен на 01.11.2018 г.</t>
      </is>
    </oc>
    <nc r="D3" t="inlineStr">
      <is>
        <t>исполнен на 01.12.2018 г.</t>
      </is>
    </nc>
  </rcc>
  <rcc rId="18548" sId="18">
    <oc r="D55" t="inlineStr">
      <is>
        <t>исполнено на 01.11.2018 г.</t>
      </is>
    </oc>
    <nc r="D55" t="inlineStr">
      <is>
        <t>исполнено на 01.12.2018 г.</t>
      </is>
    </nc>
  </rcc>
  <rcc rId="18549" sId="19">
    <oc r="A1" t="inlineStr">
      <is>
        <t xml:space="preserve">                     Анализ исполнения бюджета Ярославского сельского поселения на 01.11.2018 г.</t>
      </is>
    </oc>
    <nc r="A1" t="inlineStr">
      <is>
        <t xml:space="preserve">                     Анализ исполнения бюджета Ярославского сельского поселения на 01.12.2018 г.</t>
      </is>
    </nc>
  </rcc>
  <rcc rId="18550" sId="19">
    <oc r="D3" t="inlineStr">
      <is>
        <t>исполнен на 01.11.2018 г.</t>
      </is>
    </oc>
    <nc r="D3" t="inlineStr">
      <is>
        <t>исполнен на 01.12.2018 г.</t>
      </is>
    </nc>
  </rcc>
  <rcc rId="18551" sId="19">
    <oc r="D51" t="inlineStr">
      <is>
        <t>исполнено на 01.11.2018 г.</t>
      </is>
    </oc>
    <nc r="D51" t="inlineStr">
      <is>
        <t>исполнено на 01.12.2018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6624" sId="11" numFmtId="34">
    <oc r="D58">
      <v>940.86461999999995</v>
    </oc>
    <nc r="D58">
      <v>1217.9804999999999</v>
    </nc>
  </rcc>
  <rcc rId="16625" sId="11" numFmtId="34">
    <oc r="D63">
      <v>11.863</v>
    </oc>
    <nc r="D63">
      <v>20.402999999999999</v>
    </nc>
  </rcc>
  <rcc rId="16626" sId="11" numFmtId="34">
    <oc r="D65">
      <v>119.65807</v>
    </oc>
    <nc r="D65">
      <v>124.28307</v>
    </nc>
  </rcc>
  <rcc rId="16627" sId="11" numFmtId="34">
    <oc r="D70">
      <v>0</v>
    </oc>
    <nc r="D70">
      <v>1.46</v>
    </nc>
  </rcc>
  <rcc rId="16628" sId="11" numFmtId="34">
    <oc r="D73">
      <v>18.5</v>
    </oc>
    <nc r="D73">
      <v>38.847940000000001</v>
    </nc>
  </rcc>
  <rcc rId="16629" sId="11" numFmtId="34">
    <oc r="C74">
      <v>1910.0300199999999</v>
    </oc>
    <nc r="C74">
      <v>1903.63768</v>
    </nc>
  </rcc>
  <rcc rId="16630" sId="11" numFmtId="34">
    <oc r="D79">
      <v>532.25977</v>
    </oc>
    <nc r="D79">
      <v>592.73442999999997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Иль!$A$1:$F$104</formula>
    <oldFormula>Иль!$A$1:$F$104</oldFormula>
  </rdn>
  <rdn rId="0" localSheetId="6" customView="1" name="Z_A54C432C_6C68_4B53_A75C_446EB3A61B2B_.wvu.Rows" hidden="1" oldHidden="1">
    <formula>Иль!$19:$24,Иль!$30:$39,Иль!$45:$45,Иль!$47:$50,Иль!$58:$58,Иль!$60:$62,Иль!$68:$69,Иль!$78:$79,Иль!$81:$81,Иль!$86:$90,Иль!$93:$100,Иль!$143:$143</formula>
    <oldFormula>Иль!$19:$24,Иль!$30:$39,Иль!$45:$45,Иль!$47:$50,Иль!$58:$58,Иль!$60:$62,Иль!$68:$69,Иль!$78:$79,Иль!$81:$81,Иль!$86:$90,Иль!$93:$100,Иль!$143:$143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4936" sId="5" numFmtId="4">
    <oc r="D42">
      <v>2880.1489999999999</v>
    </oc>
    <nc r="D42">
      <v>3125.366</v>
    </nc>
  </rcc>
  <rcc rId="14937" sId="5" numFmtId="4">
    <oc r="D46">
      <v>150.881</v>
    </oc>
    <nc r="D46">
      <v>153.86799999999999</v>
    </nc>
  </rcc>
  <rcc rId="14938" sId="5" numFmtId="4">
    <oc r="D59">
      <v>1170.26271</v>
    </oc>
    <nc r="D59">
      <v>1317.2799</v>
    </nc>
  </rcc>
  <rcc rId="14939" sId="5" numFmtId="4">
    <oc r="D66">
      <v>120.54386</v>
    </oc>
    <nc r="D66">
      <v>125.86886</v>
    </nc>
  </rcc>
  <rcc rId="14940" sId="5" numFmtId="4">
    <oc r="D73">
      <v>4.0880000000000001</v>
    </oc>
    <nc r="D73">
      <v>6.25</v>
    </nc>
  </rcc>
  <rcc rId="14941" sId="5" numFmtId="4">
    <oc r="D74">
      <v>583.11780999999996</v>
    </oc>
    <nc r="D74">
      <v>601.46876999999995</v>
    </nc>
  </rcc>
  <rcc rId="14942" sId="5" numFmtId="4">
    <oc r="D80">
      <v>429.70301000000001</v>
    </oc>
    <nc r="D80">
      <v>490.80759999999998</v>
    </nc>
  </rcc>
  <rcc rId="14943" sId="5" numFmtId="4">
    <oc r="D83">
      <v>2133.7083699999998</v>
    </oc>
    <nc r="D83">
      <v>2233.7083699999998</v>
    </nc>
  </rcc>
  <rfmt sheetId="5" sqref="C53:D53">
    <dxf>
      <numFmt numFmtId="2" formatCode="0.00"/>
    </dxf>
  </rfmt>
  <rfmt sheetId="5" sqref="C53:D53">
    <dxf>
      <numFmt numFmtId="186" formatCode="0.000"/>
    </dxf>
  </rfmt>
  <rfmt sheetId="5" sqref="C53:D53">
    <dxf>
      <numFmt numFmtId="175" formatCode="0.0000"/>
    </dxf>
  </rfmt>
  <rfmt sheetId="5" sqref="C53:D53">
    <dxf>
      <numFmt numFmtId="168" formatCode="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21655" sId="3" numFmtId="4">
    <oc r="C43">
      <v>490</v>
    </oc>
    <nc r="C43">
      <v>670</v>
    </nc>
  </rcc>
  <rcc rId="21656" sId="3" numFmtId="4">
    <oc r="D43">
      <v>677.35725000000002</v>
    </oc>
    <nc r="D43">
      <v>678.52874999999995</v>
    </nc>
  </rcc>
  <rcc rId="21657" sId="3" numFmtId="4">
    <oc r="C45">
      <v>459</v>
    </oc>
    <nc r="C45">
      <v>129</v>
    </nc>
  </rcc>
  <rcc rId="21658" sId="3" numFmtId="4">
    <oc r="D45">
      <v>117.39815</v>
    </oc>
    <nc r="D45">
      <v>360.12027</v>
    </nc>
  </rcc>
  <rcc rId="21659" sId="3" numFmtId="4">
    <oc r="C48">
      <v>300</v>
    </oc>
    <nc r="C48">
      <v>200</v>
    </nc>
  </rcc>
  <rcc rId="21660" sId="3" numFmtId="4">
    <oc r="D48">
      <v>96.781000000000006</v>
    </oc>
    <nc r="D48">
      <v>201.07220000000001</v>
    </nc>
  </rcc>
  <rcc rId="21661" sId="3" numFmtId="4">
    <oc r="C49">
      <v>12628.977000000001</v>
    </oc>
    <nc r="C49">
      <v>9128.9770000000008</v>
    </nc>
  </rcc>
  <rcc rId="21662" sId="3" numFmtId="4">
    <oc r="D49">
      <v>1729.9196199999999</v>
    </oc>
    <nc r="D49">
      <v>1809.8534500000001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22.xml><?xml version="1.0" encoding="utf-8"?>
<revisions xmlns="http://schemas.openxmlformats.org/spreadsheetml/2006/main" xmlns:r="http://schemas.openxmlformats.org/officeDocument/2006/relationships">
  <rcc rId="20610" sId="10" numFmtId="4">
    <oc r="D37">
      <v>4.0294499999999998</v>
    </oc>
    <nc r="D37">
      <v>16.656639999999999</v>
    </nc>
  </rcc>
  <rcc rId="20611" sId="10" numFmtId="4">
    <oc r="D30">
      <v>1.33328</v>
    </oc>
    <nc r="D30">
      <v>2.26797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2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c rId="14871" sId="5" numFmtId="4">
    <oc r="D6">
      <v>297.03532000000001</v>
    </oc>
    <nc r="D6">
      <v>333.74031000000002</v>
    </nc>
  </rcc>
  <rcc rId="14872" sId="5" numFmtId="4">
    <oc r="D8">
      <v>189.71313000000001</v>
    </oc>
    <nc r="D8">
      <v>215.61113</v>
    </nc>
  </rcc>
  <rcc rId="14873" sId="5" numFmtId="4">
    <oc r="D9">
      <v>1.7207300000000001</v>
    </oc>
    <nc r="D9">
      <v>2.0004599999999999</v>
    </nc>
  </rcc>
  <rcc rId="14874" sId="5" numFmtId="4">
    <oc r="D10">
      <v>286.70240000000001</v>
    </oc>
    <nc r="D10">
      <v>319.91789999999997</v>
    </nc>
  </rcc>
  <rcc rId="14875" sId="5" numFmtId="4">
    <oc r="D11">
      <v>-42.49492</v>
    </oc>
    <nc r="D11">
      <v>-48.702460000000002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6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Яро!$19:$24,Яро!$28:$36,Яро!$43:$43,Яро!$46:$46,Яро!$54:$54,Яро!$56:$58,Яро!$64:$65,Яро!$74:$74,Яро!$79:$83,Яро!$86:$93</formula>
    <oldFormula>Яро!$19:$24,Яро!$28:$36,Яро!$43:$43,Яро!$46:$46,Яро!$54:$54,Яро!$56:$58,Яро!$64:$65,Яро!$74:$74,Яро!$79:$83,Яро!$86:$93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64.xml><?xml version="1.0" encoding="utf-8"?>
<revisions xmlns="http://schemas.openxmlformats.org/spreadsheetml/2006/main" xmlns:r="http://schemas.openxmlformats.org/officeDocument/2006/relationships">
  <rcc rId="22023" sId="3" numFmtId="4">
    <oc r="D76">
      <v>15626.7</v>
    </oc>
    <nc r="D76">
      <v>16603.400000000001</v>
    </nc>
  </rcc>
  <rcc rId="22024" sId="3" numFmtId="4">
    <oc r="C74">
      <v>12497.1</v>
    </oc>
    <nc r="C74">
      <v>22791.5</v>
    </nc>
  </rcc>
  <rcc rId="22025" sId="3" numFmtId="4">
    <oc r="D74">
      <v>9557.6</v>
    </oc>
    <nc r="D74">
      <v>21321.599999999999</v>
    </nc>
  </rcc>
  <rcc rId="22026" sId="3" numFmtId="4">
    <oc r="C77">
      <v>211001.61233</v>
    </oc>
    <nc r="C77">
      <v>204639.46230000001</v>
    </nc>
  </rcc>
  <rcc rId="22027" sId="3" numFmtId="4">
    <oc r="D77">
      <v>172653.70756000001</v>
    </oc>
    <nc r="D77">
      <v>186524.53885000001</v>
    </nc>
  </rcc>
  <rcc rId="22028" sId="3" numFmtId="4">
    <oc r="C78">
      <v>329567.17882999999</v>
    </oc>
    <nc r="C78">
      <v>333395.58033000003</v>
    </nc>
  </rcc>
  <rcc rId="22029" sId="3" numFmtId="4">
    <oc r="D78">
      <v>271056.24849999999</v>
    </oc>
    <nc r="D78">
      <v>298261.51181</v>
    </nc>
  </rcc>
  <rcc rId="22030" sId="3" numFmtId="4">
    <oc r="C79">
      <v>20652.650000000001</v>
    </oc>
    <nc r="C79">
      <v>21372.65</v>
    </nc>
  </rcc>
  <rcc rId="22031" sId="3" numFmtId="4">
    <oc r="D79">
      <v>15994.512000000001</v>
    </oc>
    <nc r="D79">
      <v>19011.837</v>
    </nc>
  </rcc>
  <rcc rId="22032" sId="3" numFmtId="4">
    <oc r="D80">
      <v>366.96924000000001</v>
    </oc>
    <nc r="D80">
      <v>488.56979000000001</v>
    </nc>
  </rcc>
  <rcc rId="22033" sId="3" numFmtId="4">
    <oc r="D81">
      <v>-369.02165000000002</v>
    </oc>
    <nc r="D81">
      <v>-488.56979000000001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41.xml><?xml version="1.0" encoding="utf-8"?>
<revisions xmlns="http://schemas.openxmlformats.org/spreadsheetml/2006/main" xmlns:r="http://schemas.openxmlformats.org/officeDocument/2006/relationships">
  <rcc rId="21304" sId="7" numFmtId="34">
    <oc r="D41">
      <v>999.98199999999997</v>
    </oc>
    <nc r="D41">
      <v>1065.7239999999999</v>
    </nc>
  </rcc>
  <rcc rId="21305" sId="7" numFmtId="34">
    <oc r="D43">
      <v>442.11900000000003</v>
    </oc>
    <nc r="D43">
      <v>1134.605</v>
    </nc>
  </rcc>
  <rcc rId="21306" sId="7" numFmtId="34">
    <oc r="C45">
      <v>157.59899999999999</v>
    </oc>
    <nc r="C45">
      <v>177.46700000000001</v>
    </nc>
  </rcc>
  <rcc rId="21307" sId="7" numFmtId="34">
    <oc r="D45">
      <v>151.91810000000001</v>
    </oc>
    <nc r="D45">
      <v>171.7861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411.xml><?xml version="1.0" encoding="utf-8"?>
<revisions xmlns="http://schemas.openxmlformats.org/spreadsheetml/2006/main" xmlns:r="http://schemas.openxmlformats.org/officeDocument/2006/relationships">
  <rcc rId="20641" sId="10" numFmtId="4">
    <oc r="D28">
      <v>45</v>
    </oc>
    <nc r="D28">
      <v>49.5</v>
    </nc>
  </rcc>
  <rcc rId="20642" sId="10" numFmtId="4">
    <oc r="D18">
      <v>6.2850000000000001</v>
    </oc>
    <nc r="D18">
      <v>7.2850000000000001</v>
    </nc>
  </rcc>
  <rcc rId="20643" sId="10" numFmtId="4">
    <oc r="D16">
      <v>921.75297</v>
    </oc>
    <nc r="D16">
      <v>1272.2407900000001</v>
    </nc>
  </rcc>
  <rcc rId="20644" sId="10" numFmtId="4">
    <oc r="D15">
      <v>87.012360000000001</v>
    </oc>
    <nc r="D15">
      <v>241.38332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4111.xml><?xml version="1.0" encoding="utf-8"?>
<revisions xmlns="http://schemas.openxmlformats.org/spreadsheetml/2006/main" xmlns:r="http://schemas.openxmlformats.org/officeDocument/2006/relationships">
  <rcc rId="19508" sId="16" numFmtId="34">
    <oc r="C57">
      <v>1429.154</v>
    </oc>
    <nc r="C57">
      <v>1526.854</v>
    </nc>
  </rcc>
  <rcc rId="19509" sId="16" numFmtId="34">
    <oc r="D57">
      <v>1082.0003300000001</v>
    </oc>
    <nc r="D57">
      <v>1194.27181</v>
    </nc>
  </rcc>
  <rcc rId="19510" sId="16" numFmtId="34">
    <oc r="C62">
      <v>10.625999999999999</v>
    </oc>
    <nc r="C62">
      <v>10.226000000000001</v>
    </nc>
  </rcc>
  <rcc rId="19511" sId="16" numFmtId="34">
    <oc r="C64">
      <v>70.594999999999999</v>
    </oc>
    <nc r="C64">
      <v>85.376000000000005</v>
    </nc>
  </rcc>
  <rcc rId="19512" sId="16" numFmtId="34">
    <oc r="D64">
      <v>60.150849999999998</v>
    </oc>
    <nc r="D64">
      <v>67.317959999999999</v>
    </nc>
  </rcc>
  <rcc rId="19513" sId="16" numFmtId="34">
    <oc r="C69">
      <v>198.8</v>
    </oc>
    <nc r="C69">
      <v>193.8</v>
    </nc>
  </rcc>
  <rcc rId="19514" sId="16" numFmtId="34">
    <oc r="D69">
      <v>88.250739999999993</v>
    </oc>
    <nc r="D69">
      <v>165.29274000000001</v>
    </nc>
  </rcc>
  <rcc rId="19515" sId="16" numFmtId="34">
    <oc r="D71">
      <v>0</v>
    </oc>
    <nc r="D71">
      <v>1.5209999999999999</v>
    </nc>
  </rcc>
  <rcc rId="19516" sId="16" numFmtId="34">
    <oc r="C72">
      <v>1039.8409999999999</v>
    </oc>
    <nc r="C72">
      <v>1408.329</v>
    </nc>
  </rcc>
  <rcc rId="19517" sId="16" numFmtId="34">
    <oc r="D72">
      <v>286.33656999999999</v>
    </oc>
    <nc r="D72">
      <v>299.23178999999999</v>
    </nc>
  </rcc>
  <rcc rId="19518" sId="16" numFmtId="34">
    <oc r="D73">
      <v>841.39602000000002</v>
    </oc>
    <nc r="D73">
      <v>859.32201999999995</v>
    </nc>
  </rcc>
  <rcc rId="19519" sId="16" numFmtId="34">
    <oc r="D74">
      <v>53.5</v>
    </oc>
    <nc r="D74">
      <v>83.7</v>
    </nc>
  </rcc>
  <rcc rId="19520" sId="16" numFmtId="34">
    <oc r="C78">
      <v>759.98599999999999</v>
    </oc>
    <nc r="C78">
      <v>928.19799999999998</v>
    </nc>
  </rcc>
  <rcc rId="19521" sId="16" numFmtId="34">
    <oc r="D78">
      <v>486.51121000000001</v>
    </oc>
    <nc r="D78">
      <v>501.77381000000003</v>
    </nc>
  </rcc>
  <rcc rId="19522" sId="16" numFmtId="34">
    <oc r="C80">
      <v>949.6</v>
    </oc>
    <nc r="C80">
      <v>945.6</v>
    </nc>
  </rcc>
  <rcc rId="19523" sId="16" numFmtId="34">
    <oc r="D80">
      <v>599.68196999999998</v>
    </oc>
    <nc r="D80">
      <v>700.66097000000002</v>
    </nc>
  </rcc>
  <rcc rId="19524" sId="16" numFmtId="34">
    <oc r="C87">
      <v>9.64</v>
    </oc>
    <nc r="C87">
      <v>4.6399999999999997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41111.xml><?xml version="1.0" encoding="utf-8"?>
<revisions xmlns="http://schemas.openxmlformats.org/spreadsheetml/2006/main" xmlns:r="http://schemas.openxmlformats.org/officeDocument/2006/relationships">
  <rcc rId="19213" sId="17" numFmtId="4">
    <oc r="D6">
      <v>109.37877</v>
    </oc>
    <nc r="D6">
      <v>113.92931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411111.xml><?xml version="1.0" encoding="utf-8"?>
<revisions xmlns="http://schemas.openxmlformats.org/spreadsheetml/2006/main" xmlns:r="http://schemas.openxmlformats.org/officeDocument/2006/relationships">
  <rcc rId="18921" sId="18" numFmtId="34">
    <oc r="D59">
      <v>889.21163000000001</v>
    </oc>
    <nc r="D59">
      <v>986.40391</v>
    </nc>
  </rcc>
  <rcc rId="18922" sId="18" numFmtId="34">
    <oc r="C66">
      <v>150.88</v>
    </oc>
    <nc r="C66">
      <v>170.749</v>
    </nc>
  </rcc>
  <rcc rId="18923" sId="18" numFmtId="34">
    <oc r="D66">
      <v>127.58141999999999</v>
    </oc>
    <nc r="D66">
      <v>142.11234999999999</v>
    </nc>
  </rcc>
  <rcc rId="18924" sId="18" numFmtId="34">
    <oc r="C70">
      <v>2</v>
    </oc>
    <nc r="C70">
      <v>0</v>
    </nc>
  </rcc>
  <rcc rId="18925" sId="18" numFmtId="34">
    <oc r="C71">
      <v>8</v>
    </oc>
    <nc r="C71">
      <v>10</v>
    </nc>
  </rcc>
  <rcc rId="18926" sId="18" numFmtId="34">
    <oc r="C72">
      <v>33.72813</v>
    </oc>
    <nc r="C72">
      <v>31.53023</v>
    </nc>
  </rcc>
  <rcc rId="18927" sId="18" numFmtId="34">
    <oc r="D74">
      <v>3.75</v>
    </oc>
    <nc r="D74">
      <v>8.4991000000000003</v>
    </nc>
  </rcc>
  <rcc rId="18928" sId="18" numFmtId="34">
    <oc r="C75">
      <v>425.35199999999998</v>
    </oc>
    <nc r="C75">
      <v>437.54989999999998</v>
    </nc>
  </rcc>
  <rcc rId="18929" sId="18" numFmtId="34">
    <oc r="D76">
      <v>3745.38103</v>
    </oc>
    <nc r="D76">
      <v>4017.1546400000002</v>
    </nc>
  </rcc>
  <rcc rId="18930" sId="18" numFmtId="34">
    <oc r="C77">
      <v>250.941</v>
    </oc>
    <nc r="C77">
      <v>210.941</v>
    </nc>
  </rcc>
  <rcc rId="18931" sId="18" numFmtId="34">
    <oc r="D77">
      <v>168.37058999999999</v>
    </oc>
    <nc r="D77">
      <v>200.37058999999999</v>
    </nc>
  </rcc>
  <rcc rId="18932" sId="18" numFmtId="34">
    <oc r="C81">
      <v>513.27499999999998</v>
    </oc>
    <nc r="C81">
      <v>583.77499999999998</v>
    </nc>
  </rcc>
  <rcc rId="18933" sId="18" numFmtId="34">
    <oc r="D81">
      <v>328.38184000000001</v>
    </oc>
    <nc r="D81">
      <v>456.90724</v>
    </nc>
  </rcc>
  <rcc rId="18934" sId="18" numFmtId="34">
    <oc r="C83">
      <v>3080.5250000000001</v>
    </oc>
    <nc r="C83">
      <v>3124.8290000000002</v>
    </nc>
  </rcc>
  <rcc rId="18935" sId="18" numFmtId="34">
    <oc r="D83">
      <v>2336.4465100000002</v>
    </oc>
    <nc r="D83">
      <v>2504.2824300000002</v>
    </nc>
  </rcc>
  <rcc rId="18936" sId="18" numFmtId="34">
    <oc r="D90">
      <v>42.322000000000003</v>
    </oc>
    <nc r="D90">
      <v>48.567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5.xml><?xml version="1.0" encoding="utf-8"?>
<revisions xmlns="http://schemas.openxmlformats.org/spreadsheetml/2006/main" xmlns:r="http://schemas.openxmlformats.org/officeDocument/2006/relationships">
  <rcc rId="21692" sId="3" numFmtId="4">
    <oc r="D53">
      <v>8.6189999999999998</v>
    </oc>
    <nc r="D53">
      <v>10.519</v>
    </nc>
  </rcc>
  <rcc rId="21693" sId="3" numFmtId="4">
    <oc r="D54">
      <v>5.2</v>
    </oc>
    <nc r="D54">
      <v>6.7</v>
    </nc>
  </rcc>
  <rcc rId="21694" sId="3" numFmtId="4">
    <oc r="C56">
      <v>220</v>
    </oc>
    <nc r="C56">
      <v>610</v>
    </nc>
  </rcc>
  <rfmt sheetId="3" sqref="C55">
    <dxf>
      <fill>
        <patternFill patternType="solid">
          <bgColor rgb="FFFFFF00"/>
        </patternFill>
      </fill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51.xml><?xml version="1.0" encoding="utf-8"?>
<revisions xmlns="http://schemas.openxmlformats.org/spreadsheetml/2006/main" xmlns:r="http://schemas.openxmlformats.org/officeDocument/2006/relationships">
  <rcc rId="20990" sId="9" numFmtId="34">
    <oc r="C58">
      <v>1799.6769999999999</v>
    </oc>
    <nc r="C58">
      <v>1808.37538</v>
    </nc>
  </rcc>
  <rcc rId="20991" sId="9" numFmtId="34">
    <oc r="D58">
      <v>1482.9880499999999</v>
    </oc>
    <nc r="D58">
      <v>1610.22279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6.xml><?xml version="1.0" encoding="utf-8"?>
<revisions xmlns="http://schemas.openxmlformats.org/spreadsheetml/2006/main" xmlns:r="http://schemas.openxmlformats.org/officeDocument/2006/relationships">
  <rfmt sheetId="3" sqref="D73">
    <dxf>
      <numFmt numFmtId="2" formatCode="0.00"/>
    </dxf>
  </rfmt>
  <rfmt sheetId="3" sqref="D73">
    <dxf>
      <numFmt numFmtId="186" formatCode="0.000"/>
    </dxf>
  </rfmt>
  <rfmt sheetId="3" sqref="D73">
    <dxf>
      <numFmt numFmtId="175" formatCode="0.0000"/>
    </dxf>
  </rfmt>
  <rfmt sheetId="3" sqref="D73">
    <dxf>
      <numFmt numFmtId="168" formatCode="0.00000"/>
    </dxf>
  </rfmt>
  <rfmt sheetId="3" sqref="D74:D81">
    <dxf>
      <numFmt numFmtId="2" formatCode="0.00"/>
    </dxf>
  </rfmt>
  <rfmt sheetId="3" sqref="D74:D81">
    <dxf>
      <numFmt numFmtId="186" formatCode="0.000"/>
    </dxf>
  </rfmt>
  <rfmt sheetId="3" sqref="D74:D81">
    <dxf>
      <numFmt numFmtId="175" formatCode="0.0000"/>
    </dxf>
  </rfmt>
  <rfmt sheetId="3" sqref="D74:D81">
    <dxf>
      <numFmt numFmtId="168" formatCode="0.00000"/>
    </dxf>
  </rfmt>
  <rcc rId="22063" sId="3" numFmtId="4">
    <oc r="D81">
      <v>-488.56979000000001</v>
    </oc>
    <nc r="D81">
      <v>-490.62220000000002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61.xml><?xml version="1.0" encoding="utf-8"?>
<revisions xmlns="http://schemas.openxmlformats.org/spreadsheetml/2006/main" xmlns:r="http://schemas.openxmlformats.org/officeDocument/2006/relationships">
  <rfmt sheetId="3" sqref="D52">
    <dxf>
      <numFmt numFmtId="2" formatCode="0.00"/>
    </dxf>
  </rfmt>
  <rfmt sheetId="3" sqref="D52">
    <dxf>
      <numFmt numFmtId="186" formatCode="0.000"/>
    </dxf>
  </rfmt>
  <rfmt sheetId="3" sqref="D52">
    <dxf>
      <numFmt numFmtId="175" formatCode="0.0000"/>
    </dxf>
  </rfmt>
  <rfmt sheetId="3" sqref="D52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611.xml><?xml version="1.0" encoding="utf-8"?>
<revisions xmlns="http://schemas.openxmlformats.org/spreadsheetml/2006/main" xmlns:r="http://schemas.openxmlformats.org/officeDocument/2006/relationships">
  <rcc rId="20703" sId="10" numFmtId="4">
    <oc r="D6">
      <v>181.78439</v>
    </oc>
    <nc r="D6">
      <v>205.84043</v>
    </nc>
  </rcc>
  <rcc rId="20704" sId="10" numFmtId="4">
    <oc r="D8">
      <v>162.94273999999999</v>
    </oc>
    <nc r="D8">
      <v>181.93608</v>
    </nc>
  </rcc>
  <rcc rId="20705" sId="10" numFmtId="4">
    <oc r="D9">
      <v>1.5118100000000001</v>
    </oc>
    <nc r="D9">
      <v>1.7269300000000001</v>
    </nc>
  </rcc>
  <rcc rId="20706" sId="10" numFmtId="4">
    <oc r="D10">
      <v>241.77</v>
    </oc>
    <nc r="D10">
      <v>266.18900000000002</v>
    </nc>
  </rcc>
  <rcc rId="20707" sId="10" numFmtId="4">
    <oc r="D11">
      <v>-36.805689999999998</v>
    </oc>
    <nc r="D11">
      <v>-40.590020000000003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6111.xml><?xml version="1.0" encoding="utf-8"?>
<revisions xmlns="http://schemas.openxmlformats.org/spreadsheetml/2006/main" xmlns:r="http://schemas.openxmlformats.org/officeDocument/2006/relationships">
  <rcc rId="20039" sId="13" numFmtId="4">
    <oc r="D15">
      <v>22.412990000000001</v>
    </oc>
    <nc r="D15">
      <v>31.882370000000002</v>
    </nc>
  </rcc>
  <rcc rId="20040" sId="13" numFmtId="4">
    <oc r="D16">
      <v>263.36504000000002</v>
    </oc>
    <nc r="D16">
      <v>331.74155999999999</v>
    </nc>
  </rcc>
  <rcc rId="20041" sId="13" numFmtId="4">
    <oc r="D18">
      <v>20.100000000000001</v>
    </oc>
    <nc r="D18">
      <v>21.2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61111.xml><?xml version="1.0" encoding="utf-8"?>
<revisions xmlns="http://schemas.openxmlformats.org/spreadsheetml/2006/main" xmlns:r="http://schemas.openxmlformats.org/officeDocument/2006/relationships">
  <rcc rId="19945" sId="13" numFmtId="4">
    <oc r="D41">
      <v>564.75</v>
    </oc>
    <nc r="D41">
      <v>672.25</v>
    </nc>
  </rcc>
  <rcc rId="19946" sId="13" numFmtId="4">
    <oc r="D39">
      <v>1109.8150000000001</v>
    </oc>
    <nc r="D39">
      <v>1185.8820000000001</v>
    </nc>
  </rcc>
  <rcc rId="19947" sId="13" numFmtId="4">
    <oc r="C43">
      <v>73.953999999999994</v>
    </oc>
    <nc r="C43">
      <v>88.734999999999999</v>
    </nc>
  </rcc>
  <rcc rId="19948" sId="13" numFmtId="4">
    <oc r="D43">
      <v>70.594999999999999</v>
    </oc>
    <nc r="D43">
      <v>85.376000000000005</v>
    </nc>
  </rcc>
  <rcc rId="19949" sId="13" numFmtId="4">
    <oc r="D45">
      <v>87</v>
    </oc>
    <nc r="D45">
      <v>299.97295000000003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7.xml><?xml version="1.0" encoding="utf-8"?>
<revisions xmlns="http://schemas.openxmlformats.org/spreadsheetml/2006/main" xmlns:r="http://schemas.openxmlformats.org/officeDocument/2006/relationships">
  <rcc rId="22839" sId="1" numFmtId="4">
    <oc r="C37">
      <v>31664.602459999998</v>
    </oc>
    <nc r="C37">
      <f>F37+I37</f>
    </nc>
  </rcc>
  <rcc rId="22840" sId="1" numFmtId="4">
    <oc r="D37">
      <v>16500.510689999999</v>
    </oc>
    <nc r="D37">
      <f>G37+J37</f>
    </nc>
  </rcc>
  <rcc rId="22841" sId="1" numFmtId="4">
    <oc r="D38">
      <v>5191.8905999999997</v>
    </oc>
    <nc r="D38">
      <f>G38+J38</f>
    </nc>
  </rcc>
  <rcc rId="22842" sId="1" numFmtId="4">
    <oc r="C38">
      <v>5890.0048100000004</v>
    </oc>
    <nc r="C38">
      <f>F38+I38</f>
    </nc>
  </rcc>
  <rcc rId="22843" sId="1" numFmtId="4">
    <oc r="C29">
      <v>67817.669810000007</v>
    </oc>
    <nc r="C29">
      <v>64817.669809999999</v>
    </nc>
  </rcc>
  <rfmt sheetId="1" sqref="C28">
    <dxf>
      <numFmt numFmtId="2" formatCode="0.00"/>
    </dxf>
  </rfmt>
  <rfmt sheetId="1" sqref="C28">
    <dxf>
      <numFmt numFmtId="186" formatCode="0.000"/>
    </dxf>
  </rfmt>
  <rfmt sheetId="1" sqref="C28">
    <dxf>
      <numFmt numFmtId="175" formatCode="0.0000"/>
    </dxf>
  </rfmt>
  <rfmt sheetId="1" sqref="C28">
    <dxf>
      <numFmt numFmtId="168" formatCode="0.00000"/>
    </dxf>
  </rfmt>
  <rfmt sheetId="1" sqref="D28">
    <dxf>
      <numFmt numFmtId="1" formatCode="0"/>
    </dxf>
  </rfmt>
  <rfmt sheetId="1" sqref="D28">
    <dxf>
      <numFmt numFmtId="166" formatCode="0.0"/>
    </dxf>
  </rfmt>
  <rfmt sheetId="1" sqref="D28">
    <dxf>
      <numFmt numFmtId="2" formatCode="0.00"/>
    </dxf>
  </rfmt>
  <rfmt sheetId="1" sqref="D28">
    <dxf>
      <numFmt numFmtId="186" formatCode="0.000"/>
    </dxf>
  </rfmt>
  <rfmt sheetId="1" sqref="D28">
    <dxf>
      <numFmt numFmtId="175" formatCode="0.0000"/>
    </dxf>
  </rfmt>
  <rfmt sheetId="1" sqref="C27:D27">
    <dxf>
      <numFmt numFmtId="2" formatCode="0.00"/>
    </dxf>
  </rfmt>
  <rfmt sheetId="1" sqref="C27:D27">
    <dxf>
      <numFmt numFmtId="186" formatCode="0.000"/>
    </dxf>
  </rfmt>
  <rfmt sheetId="1" sqref="C27:D27">
    <dxf>
      <numFmt numFmtId="175" formatCode="0.0000"/>
    </dxf>
  </rfmt>
  <rfmt sheetId="1" sqref="C27:D27">
    <dxf>
      <numFmt numFmtId="168" formatCode="0.00000"/>
    </dxf>
  </rfmt>
  <rfmt sheetId="3" sqref="C72:D84">
    <dxf>
      <numFmt numFmtId="175" formatCode="0.0000"/>
    </dxf>
  </rfmt>
  <rfmt sheetId="3" sqref="C72:D84">
    <dxf>
      <numFmt numFmtId="186" formatCode="0.000"/>
    </dxf>
  </rfmt>
  <rfmt sheetId="3" sqref="C72:D84">
    <dxf>
      <numFmt numFmtId="2" formatCode="0.00"/>
    </dxf>
  </rfmt>
  <rfmt sheetId="3" sqref="C72:D84">
    <dxf>
      <numFmt numFmtId="166" formatCode="0.0"/>
    </dxf>
  </rfmt>
  <rfmt sheetId="3" sqref="D88:D143">
    <dxf>
      <numFmt numFmtId="174" formatCode="0.000000"/>
    </dxf>
  </rfmt>
  <rfmt sheetId="3" sqref="D88:D143">
    <dxf>
      <numFmt numFmtId="168" formatCode="0.00000"/>
    </dxf>
  </rfmt>
  <rfmt sheetId="3" sqref="D88:D143">
    <dxf>
      <numFmt numFmtId="175" formatCode="0.0000"/>
    </dxf>
  </rfmt>
  <rfmt sheetId="3" sqref="D88:D143">
    <dxf>
      <numFmt numFmtId="186" formatCode="0.000"/>
    </dxf>
  </rfmt>
  <rfmt sheetId="3" sqref="D88:D143">
    <dxf>
      <numFmt numFmtId="2" formatCode="0.00"/>
    </dxf>
  </rfmt>
  <rfmt sheetId="3" sqref="D88:D143">
    <dxf>
      <numFmt numFmtId="166" formatCode="0.0"/>
    </dxf>
  </rfmt>
  <rfmt sheetId="3" sqref="C143">
    <dxf>
      <numFmt numFmtId="168" formatCode="0.00000"/>
    </dxf>
  </rfmt>
  <rfmt sheetId="3" sqref="C143">
    <dxf>
      <numFmt numFmtId="175" formatCode="0.0000"/>
    </dxf>
  </rfmt>
  <rfmt sheetId="3" sqref="C143">
    <dxf>
      <numFmt numFmtId="186" formatCode="0.000"/>
    </dxf>
  </rfmt>
  <rfmt sheetId="3" sqref="C143">
    <dxf>
      <numFmt numFmtId="2" formatCode="0.00"/>
    </dxf>
  </rfmt>
  <rfmt sheetId="3" sqref="C143">
    <dxf>
      <numFmt numFmtId="166" formatCode="0.0"/>
    </dxf>
  </rfmt>
  <rfmt sheetId="3" sqref="C143">
    <dxf>
      <numFmt numFmtId="1" formatCode="0"/>
    </dxf>
  </rfmt>
  <rfmt sheetId="3" sqref="C143">
    <dxf>
      <numFmt numFmtId="166" formatCode="0.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671.xml><?xml version="1.0" encoding="utf-8"?>
<revisions xmlns="http://schemas.openxmlformats.org/spreadsheetml/2006/main" xmlns:r="http://schemas.openxmlformats.org/officeDocument/2006/relationships">
  <rcc rId="22130" sId="3" numFmtId="4">
    <oc r="C97">
      <v>1781.5</v>
    </oc>
    <nc r="C97">
      <v>2049</v>
    </nc>
  </rcc>
  <rcc rId="22131" sId="3" numFmtId="4">
    <oc r="D97">
      <v>1781.5</v>
    </oc>
    <nc r="D97">
      <v>2049</v>
    </nc>
  </rcc>
  <rcc rId="22132" sId="3" numFmtId="4">
    <oc r="C100">
      <v>1582.6</v>
    </oc>
    <nc r="C100">
      <v>1648.8</v>
    </nc>
  </rcc>
  <rcc rId="22133" sId="3" numFmtId="4">
    <oc r="D100">
      <v>1252.11707</v>
    </oc>
    <nc r="D100">
      <v>1364.9759799999999</v>
    </nc>
  </rcc>
  <rcc rId="22134" sId="3" numFmtId="4">
    <oc r="C101">
      <v>3025.4830000000002</v>
    </oc>
    <nc r="C101">
      <v>3022.9830000000002</v>
    </nc>
  </rcc>
  <rcc rId="22135" sId="3" numFmtId="4">
    <oc r="D101">
      <v>2407.9555700000001</v>
    </oc>
    <nc r="D101">
      <v>2621.1311300000002</v>
    </nc>
  </rcc>
  <rfmt sheetId="3" sqref="C98:D98">
    <dxf>
      <numFmt numFmtId="2" formatCode="0.00"/>
    </dxf>
  </rfmt>
  <rfmt sheetId="3" sqref="C98:D98">
    <dxf>
      <numFmt numFmtId="186" formatCode="0.000"/>
    </dxf>
  </rfmt>
  <rfmt sheetId="3" sqref="C98:D98">
    <dxf>
      <numFmt numFmtId="175" formatCode="0.0000"/>
    </dxf>
  </rfmt>
  <rfmt sheetId="3" sqref="C98:D98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711.xml><?xml version="1.0" encoding="utf-8"?>
<revisions xmlns="http://schemas.openxmlformats.org/spreadsheetml/2006/main" xmlns:r="http://schemas.openxmlformats.org/officeDocument/2006/relationships">
  <rcc rId="21061" sId="9" numFmtId="34">
    <oc r="C73">
      <v>476.60899999999998</v>
    </oc>
    <nc r="C73">
      <v>476.608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7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8.xml><?xml version="1.0" encoding="utf-8"?>
<revisions xmlns="http://schemas.openxmlformats.org/spreadsheetml/2006/main" xmlns:r="http://schemas.openxmlformats.org/officeDocument/2006/relationships">
  <rcc rId="21436" sId="4" numFmtId="4">
    <oc r="D6">
      <v>59.756959999999999</v>
    </oc>
    <nc r="D6">
      <v>63.608339999999998</v>
    </nc>
  </rcc>
  <rcc rId="21437" sId="4" numFmtId="4">
    <oc r="D8">
      <v>84.763149999999996</v>
    </oc>
    <nc r="D8">
      <v>94.643519999999995</v>
    </nc>
  </rcc>
  <rcc rId="21438" sId="4" numFmtId="4">
    <oc r="D9">
      <v>0.78644000000000003</v>
    </oc>
    <nc r="D9">
      <v>0.89832999999999996</v>
    </nc>
  </rcc>
  <rcc rId="21439" sId="4" numFmtId="4">
    <oc r="D10">
      <v>125.76927999999999</v>
    </oc>
    <nc r="D10">
      <v>138.47208000000001</v>
    </nc>
  </rcc>
  <rcc rId="21440" sId="4" numFmtId="4">
    <oc r="D11">
      <v>-19.146450000000002</v>
    </oc>
    <nc r="D11">
      <v>-21.11505</v>
    </nc>
  </rcc>
  <rcc rId="21441" sId="4" numFmtId="4">
    <oc r="D15">
      <v>24.59571</v>
    </oc>
    <nc r="D15">
      <v>29.962489999999999</v>
    </nc>
  </rcc>
  <rcc rId="21442" sId="4" numFmtId="4">
    <oc r="D16">
      <v>145.68745999999999</v>
    </oc>
    <nc r="D16">
      <v>180.17831000000001</v>
    </nc>
  </rcc>
  <rcc rId="21443" sId="4" numFmtId="4">
    <oc r="D18">
      <v>4.2</v>
    </oc>
    <nc r="D18">
      <v>4.5999999999999996</v>
    </nc>
  </rcc>
  <rcc rId="21444" sId="4" numFmtId="4">
    <oc r="D40">
      <v>630</v>
    </oc>
    <nc r="D40">
      <v>745</v>
    </nc>
  </rcc>
  <rcc rId="21445" sId="4" numFmtId="4">
    <oc r="D39">
      <f>1013.234+45.954</f>
    </oc>
    <nc r="D39">
      <v>1131.0150000000001</v>
    </nc>
  </rcc>
  <rcc rId="21446" sId="4" numFmtId="4">
    <oc r="D41">
      <v>432.38</v>
    </oc>
    <nc r="D41">
      <v>442.00099999999998</v>
    </nc>
  </rcc>
  <rcc rId="21447" sId="4" numFmtId="34">
    <oc r="C42">
      <v>72.975999999999999</v>
    </oc>
    <nc r="C42">
      <v>87.757000000000005</v>
    </nc>
  </rcc>
  <rcc rId="21448" sId="4" numFmtId="4">
    <oc r="D42">
      <v>70.596000000000004</v>
    </oc>
    <nc r="D42">
      <v>85.376999999999995</v>
    </nc>
  </rcc>
  <rcc rId="21449" sId="4" numFmtId="4">
    <oc r="D43">
      <v>133</v>
    </oc>
    <nc r="D43">
      <v>215.10776999999999</v>
    </nc>
  </rcc>
  <rcc rId="21450" sId="4" numFmtId="34">
    <oc r="C54">
      <v>1064.854</v>
    </oc>
    <nc r="C54">
      <v>1090.604</v>
    </nc>
  </rcc>
  <rcc rId="21451" sId="4" numFmtId="34">
    <oc r="D54">
      <v>830.24486999999999</v>
    </oc>
    <nc r="D54">
      <v>915.81299000000001</v>
    </nc>
  </rcc>
  <rcc rId="21452" sId="4" numFmtId="34">
    <oc r="C61">
      <v>70.596000000000004</v>
    </oc>
    <nc r="C61">
      <v>85.376999999999995</v>
    </nc>
  </rcc>
  <rcc rId="21453" sId="4" numFmtId="34">
    <oc r="D61">
      <v>64.371499999999997</v>
    </oc>
    <nc r="D61">
      <v>70.385999999999996</v>
    </nc>
  </rcc>
  <rcc rId="21454" sId="4" numFmtId="34">
    <oc r="C66">
      <v>9.8780000000000001</v>
    </oc>
    <nc r="C66">
      <v>8.8309999999999995</v>
    </nc>
  </rcc>
  <rcc rId="21455" sId="4" numFmtId="34">
    <oc r="D66">
      <v>5.0529599999999997</v>
    </oc>
    <nc r="D66">
      <v>7.0529599999999997</v>
    </nc>
  </rcc>
  <rcc rId="21456" sId="4" numFmtId="34">
    <oc r="C69">
      <v>66.227000000000004</v>
    </oc>
    <nc r="C69">
      <v>71.165000000000006</v>
    </nc>
  </rcc>
  <rcc rId="21457" sId="4" numFmtId="34">
    <oc r="D70">
      <v>734.67792999999995</v>
    </oc>
    <nc r="D70">
      <v>744.29893000000004</v>
    </nc>
  </rcc>
  <rcc rId="21458" sId="4" numFmtId="34">
    <oc r="C71">
      <v>19.957000000000001</v>
    </oc>
    <nc r="C71"/>
  </rcc>
  <rcc rId="21459" sId="4" numFmtId="34">
    <oc r="C75">
      <v>328.041</v>
    </oc>
    <nc r="C75">
      <v>319.50700000000001</v>
    </nc>
  </rcc>
  <rcc rId="21460" sId="4" numFmtId="34">
    <oc r="D75">
      <v>240.48075</v>
    </oc>
    <nc r="D75">
      <v>266.52075000000002</v>
    </nc>
  </rcc>
  <rcc rId="21461" sId="4" numFmtId="34">
    <oc r="D77">
      <v>773.48599999999999</v>
    </oc>
    <nc r="D77">
      <v>834.48599999999999</v>
    </nc>
  </rcc>
  <rfmt sheetId="4" sqref="C52:C77">
    <dxf>
      <numFmt numFmtId="165" formatCode="_(* #,##0.00_);_(* \(#,##0.00\);_(* &quot;-&quot;??_);_(@_)"/>
    </dxf>
  </rfmt>
  <rfmt sheetId="4" sqref="C52:C77">
    <dxf>
      <numFmt numFmtId="187" formatCode="_(* #,##0.000_);_(* \(#,##0.000\);_(* &quot;-&quot;??_);_(@_)"/>
    </dxf>
  </rfmt>
  <rfmt sheetId="4" sqref="C52:C77">
    <dxf>
      <numFmt numFmtId="176" formatCode="_(* #,##0.0000_);_(* \(#,##0.0000\);_(* &quot;-&quot;??_);_(@_)"/>
    </dxf>
  </rfmt>
  <rfmt sheetId="4" sqref="C67">
    <dxf>
      <numFmt numFmtId="177" formatCode="_(* #,##0.00000_);_(* \(#,##0.00000\);_(* &quot;-&quot;??_);_(@_)"/>
    </dxf>
  </rfmt>
  <rfmt sheetId="4" sqref="C93">
    <dxf>
      <numFmt numFmtId="184" formatCode="#,##0.0000000"/>
    </dxf>
  </rfmt>
  <rfmt sheetId="4" sqref="C70">
    <dxf>
      <numFmt numFmtId="177" formatCode="_(* #,##0.00000_);_(* \(#,##0.00000\);_(* &quot;-&quot;??_);_(@_)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Иль!$19:$24,Иль!$30:$31,Иль!$33:$33,Иль!$45:$45,Иль!$50:$50,Иль!$60:$61,Иль!$68:$69,Иль!$78:$79,Иль!$81:$81,Иль!$83:$90,Иль!$93:$97</formula>
    <oldFormula>Иль!$19:$24,Иль!$30:$31,Иль!$33:$33,Иль!$45:$45,Иль!$50:$50,Иль!$60:$61,Иль!$68:$69,Иль!$78:$79,Иль!$81:$81,Иль!$83:$90,Иль!$93:$97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68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811.xml><?xml version="1.0" encoding="utf-8"?>
<revisions xmlns="http://schemas.openxmlformats.org/spreadsheetml/2006/main" xmlns:r="http://schemas.openxmlformats.org/officeDocument/2006/relationships">
  <rcc rId="20476" sId="11" numFmtId="34">
    <oc r="D58">
      <v>1036.32927</v>
    </oc>
    <nc r="D58">
      <v>1161.9223199999999</v>
    </nc>
  </rcc>
  <rcc rId="20477" sId="11" numFmtId="34">
    <oc r="C65">
      <v>150.881</v>
    </oc>
    <nc r="C65">
      <v>170.749</v>
    </nc>
  </rcc>
  <rcc rId="20478" sId="11" numFmtId="34">
    <oc r="D65">
      <v>124.28307</v>
    </oc>
    <nc r="D65">
      <v>139.81729000000001</v>
    </nc>
  </rcc>
  <rcc rId="20479" sId="11" numFmtId="34">
    <oc r="D72">
      <v>3.75</v>
    </oc>
    <nc r="D72">
      <v>7.4162499999999998</v>
    </nc>
  </rcc>
  <rcc rId="20480" sId="11" numFmtId="34">
    <oc r="C73">
      <v>151.84793999999999</v>
    </oc>
    <nc r="C73">
      <v>135.74794</v>
    </nc>
  </rcc>
  <rcc rId="20481" sId="11" numFmtId="34">
    <oc r="D73">
      <v>38.847940000000001</v>
    </oc>
    <nc r="D73">
      <v>80.375399999999999</v>
    </nc>
  </rcc>
  <rcc rId="20482" sId="11" numFmtId="34">
    <oc r="C74">
      <v>1903.63768</v>
    </oc>
    <nc r="C74">
      <v>1907.59158</v>
    </nc>
  </rcc>
  <rcc rId="20483" sId="11" numFmtId="34">
    <oc r="D74">
      <v>446.52668</v>
    </oc>
    <nc r="D74">
      <v>1500.8994399999999</v>
    </nc>
  </rcc>
  <rcc rId="20484" sId="11" numFmtId="34">
    <oc r="C75">
      <v>238.09863999999999</v>
    </oc>
    <nc r="C75">
      <v>240.09863999999999</v>
    </nc>
  </rcc>
  <rcc rId="20485" sId="11" numFmtId="34">
    <oc r="D75">
      <v>40.844000000000001</v>
    </oc>
    <nc r="D75">
      <v>53.098640000000003</v>
    </nc>
  </rcc>
  <rcc rId="20486" sId="11" numFmtId="34">
    <oc r="C79">
      <v>812.43241999999998</v>
    </oc>
    <nc r="C79">
      <v>826.53242</v>
    </nc>
  </rcc>
  <rcc rId="20487" sId="11" numFmtId="34">
    <oc r="D79">
      <v>592.73442999999997</v>
    </oc>
    <nc r="D79">
      <v>653.17400999999995</v>
    </nc>
  </rcc>
  <rcc rId="20488" sId="11" numFmtId="34">
    <oc r="D81">
      <v>1687.9379200000001</v>
    </oc>
    <nc r="D81">
      <v>1809.61922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9.xml><?xml version="1.0" encoding="utf-8"?>
<revisions xmlns="http://schemas.openxmlformats.org/spreadsheetml/2006/main" xmlns:r="http://schemas.openxmlformats.org/officeDocument/2006/relationships">
  <rcc rId="21821" sId="5" numFmtId="4">
    <oc r="D6">
      <v>333.74031000000002</v>
    </oc>
    <nc r="D6">
      <v>367.01321000000002</v>
    </nc>
  </rcc>
  <rcc rId="21822" sId="5" numFmtId="4">
    <oc r="D8">
      <v>215.61113</v>
    </oc>
    <nc r="D8">
      <v>240.74373</v>
    </nc>
  </rcc>
  <rcc rId="21823" sId="5" numFmtId="4">
    <oc r="D9">
      <v>2.0004599999999999</v>
    </oc>
    <nc r="D9">
      <v>2.2850899999999998</v>
    </nc>
  </rcc>
  <rcc rId="21824" sId="5" numFmtId="4">
    <oc r="C10">
      <v>348.49</v>
    </oc>
    <nc r="C10">
      <v>391.31322999999998</v>
    </nc>
  </rcc>
  <rcc rId="21825" sId="5" numFmtId="4">
    <oc r="D10">
      <v>319.91789999999997</v>
    </oc>
    <nc r="D10">
      <v>352.22991999999999</v>
    </nc>
  </rcc>
  <rcc rId="21826" sId="5" numFmtId="4">
    <oc r="D11">
      <v>-48.702460000000002</v>
    </oc>
    <nc r="D11">
      <v>-53.71</v>
    </nc>
  </rcc>
  <rcc rId="21827" sId="5" numFmtId="4">
    <oc r="D15">
      <v>796.40683999999999</v>
    </oc>
    <nc r="D15">
      <v>887.19515000000001</v>
    </nc>
  </rcc>
  <rcc rId="21828" sId="5" numFmtId="4">
    <oc r="D16">
      <v>840.25643000000002</v>
    </oc>
    <nc r="D16">
      <v>1006.88661</v>
    </nc>
  </rcc>
  <rcc rId="21829" sId="5" numFmtId="4">
    <oc r="D18">
      <v>10.574999999999999</v>
    </oc>
    <nc r="D18">
      <v>15.175000000000001</v>
    </nc>
  </rcc>
  <rcc rId="21830" sId="5" numFmtId="4">
    <oc r="D29">
      <v>40.091999999999999</v>
    </oc>
    <nc r="D29">
      <v>44.329000000000001</v>
    </nc>
  </rcc>
  <rcc rId="21831" sId="5" numFmtId="4">
    <oc r="D28">
      <v>28.4</v>
    </oc>
    <nc r="D28">
      <v>166.2</v>
    </nc>
  </rcc>
  <rcc rId="21832" sId="5" numFmtId="4">
    <oc r="D31">
      <v>171.83991</v>
    </oc>
    <nc r="D31">
      <v>175.10563999999999</v>
    </nc>
  </rcc>
  <rcc rId="21833" sId="5" numFmtId="4">
    <oc r="C46">
      <v>154.24100000000001</v>
    </oc>
    <nc r="C46">
      <v>174.10900000000001</v>
    </nc>
  </rcc>
  <rcc rId="21834" sId="5" numFmtId="4">
    <oc r="D46">
      <v>153.86799999999999</v>
    </oc>
    <nc r="D46">
      <v>173.73599999999999</v>
    </nc>
  </rcc>
  <rcc rId="21835" sId="5" numFmtId="4">
    <oc r="D42">
      <v>3125.366</v>
    </oc>
    <nc r="D42">
      <v>3345.2069999999999</v>
    </nc>
  </rcc>
  <rfmt sheetId="5" sqref="C4:D39">
    <dxf>
      <numFmt numFmtId="2" formatCode="0.00"/>
    </dxf>
  </rfmt>
  <rfmt sheetId="5" sqref="C4:D39">
    <dxf>
      <numFmt numFmtId="186" formatCode="0.000"/>
    </dxf>
  </rfmt>
  <rfmt sheetId="5" sqref="C4:D39">
    <dxf>
      <numFmt numFmtId="175" formatCode="0.0000"/>
    </dxf>
  </rfmt>
  <rfmt sheetId="5" sqref="C4:D39">
    <dxf>
      <numFmt numFmtId="168" formatCode="0.00000"/>
    </dxf>
  </rfmt>
  <rfmt sheetId="5" sqref="C4:D39">
    <dxf>
      <numFmt numFmtId="174" formatCode="0.000000"/>
    </dxf>
  </rfmt>
  <rcc rId="21836" sId="5" numFmtId="4">
    <oc r="C15">
      <v>295</v>
    </oc>
    <nc r="C15">
      <v>495</v>
    </nc>
  </rcc>
  <rcc rId="21837" sId="5" numFmtId="4">
    <oc r="D38">
      <v>0.62</v>
    </oc>
    <nc r="D38"/>
  </rcc>
  <rcc rId="21838" sId="5" numFmtId="4">
    <oc r="D39">
      <v>0</v>
    </oc>
    <nc r="D39"/>
  </rcc>
  <rcc rId="21839" sId="5" numFmtId="4">
    <oc r="D59">
      <v>1317.2799</v>
    </oc>
    <nc r="D59">
      <v>1439.54367</v>
    </nc>
  </rcc>
  <rcc rId="21840" sId="5" numFmtId="4">
    <oc r="C66">
      <v>150.881</v>
    </oc>
    <nc r="C66">
      <v>170.749</v>
    </nc>
  </rcc>
  <rcc rId="21841" sId="5" numFmtId="4">
    <oc r="D66">
      <v>125.86886</v>
    </oc>
    <nc r="D66">
      <v>140.40186</v>
    </nc>
  </rcc>
  <rcc rId="21842" sId="5" numFmtId="4">
    <oc r="D73">
      <v>6.25</v>
    </oc>
    <nc r="D73">
      <v>7.1269999999999998</v>
    </nc>
  </rcc>
  <rcc rId="21843" sId="5" numFmtId="4">
    <oc r="C74">
      <v>865.5</v>
    </oc>
    <nc r="C74">
      <v>1058.6199999999999</v>
    </nc>
  </rcc>
  <rcc rId="21844" sId="5" numFmtId="4">
    <oc r="C75">
      <v>2485.1755499999999</v>
    </oc>
    <nc r="C75">
      <v>2527.9987799999999</v>
    </nc>
  </rcc>
  <rcc rId="21845" sId="5" numFmtId="4">
    <oc r="C80">
      <v>966.47</v>
    </oc>
    <nc r="C80">
      <v>973.35</v>
    </nc>
  </rcc>
  <rcc rId="21846" sId="5" numFmtId="4">
    <oc r="D80">
      <v>490.80759999999998</v>
    </oc>
    <nc r="D80">
      <v>536.11221</v>
    </nc>
  </rcc>
  <rcc rId="21847" sId="5" numFmtId="4">
    <oc r="D83">
      <v>2233.7083699999998</v>
    </oc>
    <nc r="D83">
      <v>2567.8231999999998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Иль!$19:$24,Иль!$30:$31,Иль!$33:$33,Иль!$45:$45,Иль!$50:$50,Иль!$60:$61,Иль!$68:$69,Иль!$78:$79,Иль!$81:$81,Иль!$83:$90,Иль!$93:$97</formula>
    <oldFormula>Иль!$19:$24,Иль!$30:$31,Иль!$33:$33,Иль!$45:$45,Иль!$50:$50,Иль!$60:$61,Иль!$68:$69,Иль!$78:$79,Иль!$81:$81,Иль!$83:$90,Иль!$93:$97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691.xml><?xml version="1.0" encoding="utf-8"?>
<revisions xmlns="http://schemas.openxmlformats.org/spreadsheetml/2006/main" xmlns:r="http://schemas.openxmlformats.org/officeDocument/2006/relationships">
  <rcc rId="21518" sId="3" numFmtId="4">
    <oc r="C6">
      <v>104690</v>
    </oc>
    <nc r="C6">
      <v>105620</v>
    </nc>
  </rcc>
  <rcc rId="21519" sId="3" numFmtId="4">
    <oc r="D6">
      <v>83599.272129999998</v>
    </oc>
    <nc r="D6">
      <v>93872.734689999997</v>
    </nc>
  </rcc>
  <rcc rId="21520" sId="3" numFmtId="4">
    <oc r="D8">
      <v>1683.74182</v>
    </oc>
    <nc r="D8">
      <v>1880.0063399999999</v>
    </nc>
  </rcc>
  <rcc rId="21521" sId="3" numFmtId="4">
    <oc r="D9">
      <v>15.621980000000001</v>
    </oc>
    <nc r="D9">
      <v>17.844760000000001</v>
    </nc>
  </rcc>
  <rcc rId="21522" sId="3" numFmtId="4">
    <oc r="D10">
      <v>2498.2898399999999</v>
    </oc>
    <nc r="D10">
      <v>2750.6194099999998</v>
    </nc>
  </rcc>
  <rcc rId="21523" sId="3" numFmtId="4">
    <oc r="D11">
      <v>-380.32580000000002</v>
    </oc>
    <nc r="D11">
      <v>-419.43038999999999</v>
    </nc>
  </rcc>
  <rcc rId="21524" sId="3" numFmtId="4">
    <oc r="D13">
      <v>10174.603419999999</v>
    </oc>
    <nc r="D13">
      <v>10307.511039999999</v>
    </nc>
  </rcc>
  <rcc rId="21525" sId="3" numFmtId="4">
    <oc r="D14">
      <v>990.84492999999998</v>
    </oc>
    <nc r="D14">
      <v>992.20109000000002</v>
    </nc>
  </rcc>
  <rcc rId="21526" sId="3" numFmtId="4">
    <oc r="D15">
      <v>114.83671</v>
    </oc>
    <nc r="D15">
      <v>135.83671000000001</v>
    </nc>
  </rcc>
  <rcc rId="21527" sId="3" numFmtId="4">
    <oc r="D19">
      <v>1167.61511</v>
    </oc>
    <nc r="D19">
      <v>1679.72902</v>
    </nc>
  </rcc>
  <rcc rId="21528" sId="3" numFmtId="4">
    <oc r="C22">
      <v>399.14</v>
    </oc>
    <nc r="C22">
      <v>199.14</v>
    </nc>
  </rcc>
  <rcc rId="21529" sId="3" numFmtId="4">
    <oc r="C24">
      <v>1600</v>
    </oc>
    <nc r="C24">
      <v>2000</v>
    </nc>
  </rcc>
  <rcc rId="21530" sId="3" numFmtId="4">
    <oc r="D24">
      <v>1762.4759799999999</v>
    </oc>
    <nc r="D24">
      <v>1927.33437</v>
    </nc>
  </rcc>
  <rcc rId="21531" sId="3" numFmtId="4">
    <oc r="D26">
      <v>528.86041999999998</v>
    </oc>
    <nc r="D26">
      <v>617.41042000000004</v>
    </nc>
  </rcc>
  <rcc rId="21532" sId="3" numFmtId="4">
    <oc r="D36">
      <v>7970.3871300000001</v>
    </oc>
    <nc r="D36">
      <v>9151.9927100000004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район!$17:$18,район!$20:$20,район!$25:$25,район!$27:$31,район!$35:$35,район!$38:$38,район!$50:$51,район!$62:$62,район!$75:$75,район!$82:$82,район!$99:$99,район!$105:$105,район!$132:$134,район!$137:$138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0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01.xml><?xml version="1.0" encoding="utf-8"?>
<revisions xmlns="http://schemas.openxmlformats.org/spreadsheetml/2006/main" xmlns:r="http://schemas.openxmlformats.org/officeDocument/2006/relationships">
  <rfmt sheetId="3" sqref="D33">
    <dxf>
      <numFmt numFmtId="2" formatCode="0.00"/>
    </dxf>
  </rfmt>
  <rfmt sheetId="3" sqref="D33">
    <dxf>
      <numFmt numFmtId="186" formatCode="0.000"/>
    </dxf>
  </rfmt>
  <rfmt sheetId="3" sqref="D33">
    <dxf>
      <numFmt numFmtId="175" formatCode="0.0000"/>
    </dxf>
  </rfmt>
  <rfmt sheetId="3" sqref="D33">
    <dxf>
      <numFmt numFmtId="168" formatCode="0.00000"/>
    </dxf>
  </rfmt>
  <rfmt sheetId="3" sqref="D42">
    <dxf>
      <numFmt numFmtId="2" formatCode="0.00"/>
    </dxf>
  </rfmt>
  <rfmt sheetId="3" sqref="D42">
    <dxf>
      <numFmt numFmtId="186" formatCode="0.000"/>
    </dxf>
  </rfmt>
  <rfmt sheetId="3" sqref="D42">
    <dxf>
      <numFmt numFmtId="175" formatCode="0.0000"/>
    </dxf>
  </rfmt>
  <rfmt sheetId="3" sqref="D42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район!$17:$18,район!$20:$20,район!$27:$31,район!$35:$35,район!$38:$38,район!$50:$51,район!$62:$62,район!$75:$75,район!$82:$82,район!$99:$99,район!$105:$105,район!$132:$134,район!$137:$138</formula>
    <oldFormula>район!$17:$18,район!$20:$20,район!$27:$31,район!$35:$35,район!$38:$38,район!$50:$51,район!$62:$62,район!$75:$75,район!$82:$82,район!$99:$99,район!$105:$105,район!$132:$134,район!$137:$138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Тор!$19:$24,Тор!$32:$36,Тор!$39:$39,Тор!$50:$50,Тор!$57:$57,Тор!$59:$60,Тор!$67:$68,Тор!$74:$74,Тор!$78:$79,Тор!$83:$95,Тор!$142:$142</formula>
    <oldFormula>Тор!$19:$24,Тор!$32:$36,Тор!$39:$39,Тор!$50:$50,Тор!$57:$57,Тор!$59:$60,Тор!$67:$68,Тор!$74:$74,Тор!$78:$79,Тор!$83:$95,Тор!$142:$142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Юнг!$19:$24,Юнг!$31:$33,Юнг!$38:$38,Юнг!$46:$46,Юнг!$56:$56,Юнг!$58:$60,Юнг!$66:$68,Юнг!$76:$77,Юнг!$81:$85,Юнг!$88:$95,Юнг!$141:$141</formula>
    <oldFormula>Юнг!$19:$24,Юнг!$31:$33,Юнг!$38:$38,Юнг!$46:$46,Юнг!$56:$56,Юнг!$58:$60,Юнг!$66:$68,Юнг!$76:$77,Юнг!$81:$85,Юнг!$88:$95,Юнг!$141:$141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район!$17:$18,район!$20:$20,район!$28:$30,район!$50:$51,район!$75:$75,район!$82:$82,район!$99:$99,район!$105:$105,район!$132:$134</formula>
    <oldFormula>район!$17:$18,район!$20:$20,район!$28:$30,район!$50:$51,район!$75:$75,район!$82:$82,район!$99:$99,район!$105:$105,район!$132:$134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5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zoomScaleNormal="100" zoomScaleSheetLayoutView="80" workbookViewId="0">
      <selection sqref="A1:K1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74" t="s">
        <v>416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123"/>
      <c r="M1" s="123"/>
      <c r="N1" s="123"/>
      <c r="O1" s="123"/>
    </row>
    <row r="2" spans="1:15" ht="33.75" customHeight="1">
      <c r="A2" s="472" t="s">
        <v>181</v>
      </c>
      <c r="B2" s="473" t="s">
        <v>182</v>
      </c>
      <c r="C2" s="469" t="s">
        <v>183</v>
      </c>
      <c r="D2" s="470"/>
      <c r="E2" s="470"/>
      <c r="F2" s="469" t="s">
        <v>184</v>
      </c>
      <c r="G2" s="470"/>
      <c r="H2" s="470"/>
      <c r="I2" s="469" t="s">
        <v>185</v>
      </c>
      <c r="J2" s="470"/>
      <c r="K2" s="475"/>
    </row>
    <row r="3" spans="1:15" ht="53.25" customHeight="1">
      <c r="A3" s="472"/>
      <c r="B3" s="473"/>
      <c r="C3" s="78" t="s">
        <v>347</v>
      </c>
      <c r="D3" s="78" t="s">
        <v>417</v>
      </c>
      <c r="E3" s="138" t="s">
        <v>332</v>
      </c>
      <c r="F3" s="78" t="s">
        <v>347</v>
      </c>
      <c r="G3" s="78" t="s">
        <v>417</v>
      </c>
      <c r="H3" s="138" t="s">
        <v>332</v>
      </c>
      <c r="I3" s="78" t="s">
        <v>347</v>
      </c>
      <c r="J3" s="78" t="s">
        <v>417</v>
      </c>
      <c r="K3" s="78" t="s">
        <v>332</v>
      </c>
    </row>
    <row r="4" spans="1:15" s="80" customFormat="1" ht="30.75" customHeight="1">
      <c r="A4" s="79" t="s">
        <v>5</v>
      </c>
      <c r="B4" s="76"/>
      <c r="C4" s="303">
        <f>SUM(C5:C13)</f>
        <v>161543.74870000003</v>
      </c>
      <c r="D4" s="303">
        <f>SUM(D5:D13)</f>
        <v>144934.15435999999</v>
      </c>
      <c r="E4" s="303">
        <f>D4/C4*100</f>
        <v>89.718206694060683</v>
      </c>
      <c r="F4" s="303">
        <f>SUM(F5:F13)</f>
        <v>126604</v>
      </c>
      <c r="G4" s="303">
        <f>SUM(G5:G13)</f>
        <v>113913.93468999999</v>
      </c>
      <c r="H4" s="303">
        <f>G4/F4*100</f>
        <v>89.976568425958106</v>
      </c>
      <c r="I4" s="303">
        <f>I5+I7+I6+I8+I10+I11+I12+I13</f>
        <v>34939.748700000004</v>
      </c>
      <c r="J4" s="303">
        <f>J5+J6+J7+J8+J10+J11+J12+J13</f>
        <v>31020.219669999999</v>
      </c>
      <c r="K4" s="303">
        <f>J4/I4*100</f>
        <v>88.782034285209363</v>
      </c>
    </row>
    <row r="5" spans="1:15" ht="27" customHeight="1">
      <c r="A5" s="81" t="s">
        <v>186</v>
      </c>
      <c r="B5" s="77">
        <v>10102</v>
      </c>
      <c r="C5" s="304">
        <f t="shared" ref="C5:D8" si="0">F5+I5</f>
        <v>110821.9</v>
      </c>
      <c r="D5" s="304">
        <f t="shared" si="0"/>
        <v>98445.647239999991</v>
      </c>
      <c r="E5" s="305">
        <f t="shared" ref="E5:E12" si="1">D5/C5*100</f>
        <v>88.83230412039498</v>
      </c>
      <c r="F5" s="304">
        <f>район!C5</f>
        <v>105620</v>
      </c>
      <c r="G5" s="304">
        <f>район!D5</f>
        <v>93872.734689999997</v>
      </c>
      <c r="H5" s="305">
        <f t="shared" ref="H5:H41" si="2">G5/F5*100</f>
        <v>88.877802206021585</v>
      </c>
      <c r="I5" s="304">
        <f>Справка!I31</f>
        <v>5201.9000000000005</v>
      </c>
      <c r="J5" s="304">
        <f>Справка!J31</f>
        <v>4572.91255</v>
      </c>
      <c r="K5" s="305">
        <f t="shared" ref="K5:K12" si="3">J5/I5*100</f>
        <v>87.908505546050478</v>
      </c>
    </row>
    <row r="6" spans="1:15" ht="41.25" customHeight="1">
      <c r="A6" s="81" t="s">
        <v>284</v>
      </c>
      <c r="B6" s="77">
        <v>10300</v>
      </c>
      <c r="C6" s="304">
        <f t="shared" si="0"/>
        <v>12553.1067</v>
      </c>
      <c r="D6" s="304">
        <f t="shared" si="0"/>
        <v>12029.820739999999</v>
      </c>
      <c r="E6" s="305">
        <f t="shared" si="1"/>
        <v>95.831422670851666</v>
      </c>
      <c r="F6" s="304">
        <f>район!C7</f>
        <v>4417.8600000000006</v>
      </c>
      <c r="G6" s="304">
        <f>район!D7</f>
        <v>4229.0401199999997</v>
      </c>
      <c r="H6" s="305">
        <f t="shared" si="2"/>
        <v>95.725987695400022</v>
      </c>
      <c r="I6" s="304">
        <f>Справка!L31+Справка!R31+Справка!O31</f>
        <v>8135.2466999999997</v>
      </c>
      <c r="J6" s="304">
        <f>Справка!M31+Справка!S31+Справка!P31+Справка!V31</f>
        <v>7800.7806200000005</v>
      </c>
      <c r="K6" s="305">
        <f t="shared" si="3"/>
        <v>95.888679319337683</v>
      </c>
    </row>
    <row r="7" spans="1:15" ht="19.5" customHeight="1">
      <c r="A7" s="81" t="s">
        <v>187</v>
      </c>
      <c r="B7" s="77">
        <v>10500</v>
      </c>
      <c r="C7" s="304">
        <f t="shared" si="0"/>
        <v>12322</v>
      </c>
      <c r="D7" s="304">
        <f t="shared" si="0"/>
        <v>11860.778279999999</v>
      </c>
      <c r="E7" s="305">
        <f t="shared" si="1"/>
        <v>96.256924849862031</v>
      </c>
      <c r="F7" s="304">
        <f>район!C12</f>
        <v>11852</v>
      </c>
      <c r="G7" s="304">
        <f>район!D12</f>
        <v>11435.548839999999</v>
      </c>
      <c r="H7" s="305">
        <f t="shared" si="2"/>
        <v>96.486237259534249</v>
      </c>
      <c r="I7" s="304">
        <f>Справка!X31</f>
        <v>470</v>
      </c>
      <c r="J7" s="304">
        <f>Справка!Y31</f>
        <v>425.22943999999995</v>
      </c>
      <c r="K7" s="305">
        <f t="shared" si="3"/>
        <v>90.474348936170202</v>
      </c>
    </row>
    <row r="8" spans="1:15" ht="19.5" customHeight="1">
      <c r="A8" s="81" t="s">
        <v>188</v>
      </c>
      <c r="B8" s="77">
        <v>10601</v>
      </c>
      <c r="C8" s="304">
        <f t="shared" si="0"/>
        <v>3021.4</v>
      </c>
      <c r="D8" s="304">
        <f t="shared" si="0"/>
        <v>3099.5407799999998</v>
      </c>
      <c r="E8" s="305">
        <f t="shared" si="1"/>
        <v>102.58624412523996</v>
      </c>
      <c r="F8" s="304"/>
      <c r="G8" s="304"/>
      <c r="H8" s="305"/>
      <c r="I8" s="304">
        <f>Справка!AA31</f>
        <v>3021.4</v>
      </c>
      <c r="J8" s="304">
        <f>Справка!AB31</f>
        <v>3099.5407799999998</v>
      </c>
      <c r="K8" s="305">
        <f t="shared" si="3"/>
        <v>102.58624412523996</v>
      </c>
    </row>
    <row r="9" spans="1:15" ht="19.5" customHeight="1">
      <c r="A9" s="81" t="s">
        <v>285</v>
      </c>
      <c r="B9" s="77">
        <v>10604</v>
      </c>
      <c r="C9" s="304">
        <f>F9</f>
        <v>1915</v>
      </c>
      <c r="D9" s="304">
        <f>G9</f>
        <v>1679.72902</v>
      </c>
      <c r="E9" s="305">
        <f t="shared" si="1"/>
        <v>87.714309138381196</v>
      </c>
      <c r="F9" s="304">
        <f>район!C16</f>
        <v>1915</v>
      </c>
      <c r="G9" s="304">
        <f>район!D19</f>
        <v>1679.72902</v>
      </c>
      <c r="H9" s="305">
        <f t="shared" si="2"/>
        <v>87.714309138381196</v>
      </c>
      <c r="I9" s="304"/>
      <c r="J9" s="304"/>
      <c r="K9" s="305"/>
    </row>
    <row r="10" spans="1:15" ht="19.5" customHeight="1">
      <c r="A10" s="81" t="s">
        <v>189</v>
      </c>
      <c r="B10" s="77">
        <v>10606</v>
      </c>
      <c r="C10" s="304">
        <f t="shared" ref="C10:D13" si="4">F10+I10</f>
        <v>17949.2</v>
      </c>
      <c r="D10" s="304">
        <f t="shared" si="4"/>
        <v>14992.453070000001</v>
      </c>
      <c r="E10" s="305">
        <f t="shared" si="1"/>
        <v>83.52713808971987</v>
      </c>
      <c r="F10" s="304"/>
      <c r="G10" s="304"/>
      <c r="H10" s="305">
        <v>0</v>
      </c>
      <c r="I10" s="304">
        <f>Справка!AD31</f>
        <v>17949.2</v>
      </c>
      <c r="J10" s="304">
        <f>Справка!AE31</f>
        <v>14992.453070000001</v>
      </c>
      <c r="K10" s="305">
        <f t="shared" si="3"/>
        <v>83.52713808971987</v>
      </c>
    </row>
    <row r="11" spans="1:15" ht="33.75" customHeight="1">
      <c r="A11" s="81" t="s">
        <v>190</v>
      </c>
      <c r="B11" s="77">
        <v>10701</v>
      </c>
      <c r="C11" s="304">
        <f t="shared" si="4"/>
        <v>199.14</v>
      </c>
      <c r="D11" s="304">
        <f t="shared" si="4"/>
        <v>151.76222999999999</v>
      </c>
      <c r="E11" s="305">
        <f t="shared" si="1"/>
        <v>76.208812895450436</v>
      </c>
      <c r="F11" s="304">
        <f>район!C21</f>
        <v>199.14</v>
      </c>
      <c r="G11" s="304">
        <f>район!D21</f>
        <v>151.76222999999999</v>
      </c>
      <c r="H11" s="305">
        <f t="shared" si="2"/>
        <v>76.208812895450436</v>
      </c>
      <c r="I11" s="304"/>
      <c r="J11" s="304"/>
      <c r="K11" s="305">
        <v>0</v>
      </c>
    </row>
    <row r="12" spans="1:15" ht="19.5" customHeight="1">
      <c r="A12" s="81" t="s">
        <v>191</v>
      </c>
      <c r="B12" s="77">
        <v>10800</v>
      </c>
      <c r="C12" s="304">
        <f t="shared" si="4"/>
        <v>2762.002</v>
      </c>
      <c r="D12" s="304">
        <f t="shared" si="4"/>
        <v>2674.4230000000002</v>
      </c>
      <c r="E12" s="305">
        <f t="shared" si="1"/>
        <v>96.829147842760449</v>
      </c>
      <c r="F12" s="304">
        <f>район!C23</f>
        <v>2600</v>
      </c>
      <c r="G12" s="304">
        <f>район!D23</f>
        <v>2545.1197900000002</v>
      </c>
      <c r="H12" s="305">
        <f t="shared" si="2"/>
        <v>97.889222692307698</v>
      </c>
      <c r="I12" s="304">
        <f>Справка!AG31</f>
        <v>162.00200000000001</v>
      </c>
      <c r="J12" s="304">
        <f>Справка!AH31</f>
        <v>129.30321000000004</v>
      </c>
      <c r="K12" s="305">
        <f t="shared" si="3"/>
        <v>79.815810915914625</v>
      </c>
    </row>
    <row r="13" spans="1:15" ht="19.5" customHeight="1">
      <c r="A13" s="81" t="s">
        <v>192</v>
      </c>
      <c r="B13" s="77">
        <v>10900</v>
      </c>
      <c r="C13" s="304">
        <f t="shared" si="4"/>
        <v>0</v>
      </c>
      <c r="D13" s="304">
        <f t="shared" si="4"/>
        <v>0</v>
      </c>
      <c r="E13" s="305"/>
      <c r="F13" s="304">
        <f>район!C27</f>
        <v>0</v>
      </c>
      <c r="G13" s="304">
        <f>район!D27</f>
        <v>0</v>
      </c>
      <c r="H13" s="305"/>
      <c r="I13" s="304">
        <f>Справка!AJ31</f>
        <v>0</v>
      </c>
      <c r="J13" s="304">
        <f>Справка!AK31</f>
        <v>0</v>
      </c>
      <c r="K13" s="305"/>
    </row>
    <row r="14" spans="1:15" s="80" customFormat="1" ht="27" customHeight="1">
      <c r="A14" s="79" t="s">
        <v>13</v>
      </c>
      <c r="B14" s="76"/>
      <c r="C14" s="303">
        <f>SUM(C15:C21)</f>
        <v>33566.530899999998</v>
      </c>
      <c r="D14" s="303">
        <f>SUM(D15:D21)</f>
        <v>25566.751689999997</v>
      </c>
      <c r="E14" s="303">
        <f t="shared" ref="E14:E39" si="5">D14/C14*100</f>
        <v>76.167393544979063</v>
      </c>
      <c r="F14" s="303">
        <f>F15+F16+F17+F18+F20+F21+F19</f>
        <v>30280.277000000002</v>
      </c>
      <c r="G14" s="303">
        <f>G15+G16+G17+G18+G20+G21+G19</f>
        <v>22987.763289999999</v>
      </c>
      <c r="H14" s="303">
        <f t="shared" si="2"/>
        <v>75.916621535529544</v>
      </c>
      <c r="I14" s="306">
        <f>I15+I16+I17+I18+I20+I21+I26</f>
        <v>3286.2539000000002</v>
      </c>
      <c r="J14" s="306">
        <f>J15+J16+J17+J18+J20+J21+J26</f>
        <v>2578.9884000000002</v>
      </c>
      <c r="K14" s="303">
        <f>J14/I14*100</f>
        <v>78.47806281797034</v>
      </c>
    </row>
    <row r="15" spans="1:15" ht="52.5" customHeight="1">
      <c r="A15" s="81" t="s">
        <v>193</v>
      </c>
      <c r="B15" s="77">
        <v>11100</v>
      </c>
      <c r="C15" s="304">
        <f t="shared" ref="C15:D22" si="6">F15+I15</f>
        <v>12487.599999999999</v>
      </c>
      <c r="D15" s="304">
        <f t="shared" si="6"/>
        <v>10971.475519999998</v>
      </c>
      <c r="E15" s="304">
        <f t="shared" si="5"/>
        <v>87.858960248566575</v>
      </c>
      <c r="F15" s="304">
        <f>район!C33</f>
        <v>10556.3</v>
      </c>
      <c r="G15" s="304">
        <f>район!D33</f>
        <v>9783.6935099999973</v>
      </c>
      <c r="H15" s="304">
        <f t="shared" si="2"/>
        <v>92.681086270757731</v>
      </c>
      <c r="I15" s="304">
        <f>Справка!AP31+Справка!AS31+Справка!AM31</f>
        <v>1931.3</v>
      </c>
      <c r="J15" s="304">
        <f>Справка!AQ31+Справка!AT31+Справка!AN31</f>
        <v>1187.7820100000001</v>
      </c>
      <c r="K15" s="305">
        <f>J15/I15*100</f>
        <v>61.501683322114644</v>
      </c>
    </row>
    <row r="16" spans="1:15" ht="33" customHeight="1">
      <c r="A16" s="81" t="s">
        <v>194</v>
      </c>
      <c r="B16" s="77">
        <v>11200</v>
      </c>
      <c r="C16" s="304">
        <f t="shared" si="6"/>
        <v>670</v>
      </c>
      <c r="D16" s="304">
        <f t="shared" si="6"/>
        <v>678.52874999999995</v>
      </c>
      <c r="E16" s="304">
        <f t="shared" si="5"/>
        <v>101.27294776119402</v>
      </c>
      <c r="F16" s="304">
        <f>район!C42</f>
        <v>670</v>
      </c>
      <c r="G16" s="304">
        <f>район!D42</f>
        <v>678.52874999999995</v>
      </c>
      <c r="H16" s="304">
        <f t="shared" si="2"/>
        <v>101.27294776119402</v>
      </c>
      <c r="I16" s="304">
        <v>0</v>
      </c>
      <c r="J16" s="304">
        <v>0</v>
      </c>
      <c r="K16" s="305">
        <v>0</v>
      </c>
    </row>
    <row r="17" spans="1:13" ht="33" customHeight="1">
      <c r="A17" s="81" t="s">
        <v>195</v>
      </c>
      <c r="B17" s="77">
        <v>11300</v>
      </c>
      <c r="C17" s="304">
        <f t="shared" si="6"/>
        <v>894</v>
      </c>
      <c r="D17" s="304">
        <f t="shared" si="6"/>
        <v>1179.9053799999999</v>
      </c>
      <c r="E17" s="304">
        <f>D17/C17*100</f>
        <v>131.98046756152124</v>
      </c>
      <c r="F17" s="304">
        <f>район!C44</f>
        <v>129</v>
      </c>
      <c r="G17" s="304">
        <f>район!D44</f>
        <v>360.12027</v>
      </c>
      <c r="H17" s="304">
        <f t="shared" si="2"/>
        <v>279.16300000000001</v>
      </c>
      <c r="I17" s="304">
        <f>Справка!AY31</f>
        <v>765</v>
      </c>
      <c r="J17" s="304">
        <f>Справка!AZ31</f>
        <v>819.78510999999992</v>
      </c>
      <c r="K17" s="305">
        <f>J17/I17*100</f>
        <v>107.1614522875817</v>
      </c>
    </row>
    <row r="18" spans="1:13" ht="33" customHeight="1">
      <c r="A18" s="81" t="s">
        <v>196</v>
      </c>
      <c r="B18" s="77">
        <v>11400</v>
      </c>
      <c r="C18" s="304">
        <f t="shared" si="6"/>
        <v>9914.9770000000008</v>
      </c>
      <c r="D18" s="304">
        <f t="shared" si="6"/>
        <v>2620.9416500000002</v>
      </c>
      <c r="E18" s="304">
        <f t="shared" si="5"/>
        <v>26.434167724241821</v>
      </c>
      <c r="F18" s="304">
        <f>район!C47</f>
        <v>9328.9770000000008</v>
      </c>
      <c r="G18" s="304">
        <f>район!D47</f>
        <v>2010.9256500000001</v>
      </c>
      <c r="H18" s="304">
        <f t="shared" si="2"/>
        <v>21.555693084032686</v>
      </c>
      <c r="I18" s="304">
        <f>Справка!BE31</f>
        <v>586</v>
      </c>
      <c r="J18" s="304">
        <f>Справка!BF31</f>
        <v>610.01600000000008</v>
      </c>
      <c r="K18" s="305">
        <f>J18/I18*100</f>
        <v>104.09829351535838</v>
      </c>
    </row>
    <row r="19" spans="1:13" ht="23.25" customHeight="1">
      <c r="A19" s="81" t="s">
        <v>251</v>
      </c>
      <c r="B19" s="77">
        <v>11500</v>
      </c>
      <c r="C19" s="304">
        <f t="shared" si="6"/>
        <v>0</v>
      </c>
      <c r="D19" s="304">
        <f t="shared" si="6"/>
        <v>0</v>
      </c>
      <c r="E19" s="304"/>
      <c r="F19" s="304">
        <f>район!C50</f>
        <v>0</v>
      </c>
      <c r="G19" s="304">
        <f>район!D50</f>
        <v>0</v>
      </c>
      <c r="H19" s="304"/>
      <c r="I19" s="304"/>
      <c r="J19" s="304"/>
      <c r="K19" s="305"/>
    </row>
    <row r="20" spans="1:13" ht="22.5" customHeight="1">
      <c r="A20" s="81" t="s">
        <v>197</v>
      </c>
      <c r="B20" s="77">
        <v>11600</v>
      </c>
      <c r="C20" s="304">
        <f t="shared" si="6"/>
        <v>9599.9539000000004</v>
      </c>
      <c r="D20" s="304">
        <f t="shared" si="6"/>
        <v>10192.60218</v>
      </c>
      <c r="E20" s="304">
        <f t="shared" si="5"/>
        <v>106.17344922875098</v>
      </c>
      <c r="F20" s="304">
        <f>район!C52</f>
        <v>9596</v>
      </c>
      <c r="G20" s="304">
        <f>район!D52</f>
        <v>10154.46911</v>
      </c>
      <c r="H20" s="304">
        <f t="shared" si="2"/>
        <v>105.81981148395165</v>
      </c>
      <c r="I20" s="304">
        <f>Справка!BN31</f>
        <v>3.9539</v>
      </c>
      <c r="J20" s="304">
        <f>Справка!BO31</f>
        <v>38.133070000000004</v>
      </c>
      <c r="K20" s="305">
        <v>0</v>
      </c>
    </row>
    <row r="21" spans="1:13" ht="31.5" customHeight="1">
      <c r="A21" s="81" t="s">
        <v>198</v>
      </c>
      <c r="B21" s="77">
        <v>11700</v>
      </c>
      <c r="C21" s="304">
        <f t="shared" si="6"/>
        <v>0</v>
      </c>
      <c r="D21" s="304">
        <f t="shared" si="6"/>
        <v>-76.701790000000017</v>
      </c>
      <c r="E21" s="304"/>
      <c r="F21" s="304">
        <f>район!C69</f>
        <v>0</v>
      </c>
      <c r="G21" s="304">
        <f>район!D69</f>
        <v>2.5999999999999999E-2</v>
      </c>
      <c r="H21" s="304"/>
      <c r="I21" s="304">
        <f>Справка!BQ31</f>
        <v>0</v>
      </c>
      <c r="J21" s="304">
        <f>Справка!BR31</f>
        <v>-76.727790000000013</v>
      </c>
      <c r="K21" s="305">
        <v>0</v>
      </c>
    </row>
    <row r="22" spans="1:13" ht="45.75" hidden="1" customHeight="1">
      <c r="A22" s="79" t="s">
        <v>199</v>
      </c>
      <c r="B22" s="76">
        <v>30000</v>
      </c>
      <c r="C22" s="303">
        <f t="shared" si="6"/>
        <v>0</v>
      </c>
      <c r="D22" s="303">
        <f t="shared" si="6"/>
        <v>0</v>
      </c>
      <c r="E22" s="303"/>
      <c r="F22" s="303">
        <v>0</v>
      </c>
      <c r="G22" s="303">
        <v>0</v>
      </c>
      <c r="H22" s="303"/>
      <c r="I22" s="303">
        <v>0</v>
      </c>
      <c r="J22" s="303">
        <v>0</v>
      </c>
      <c r="K22" s="303"/>
    </row>
    <row r="23" spans="1:13" ht="36.75" customHeight="1">
      <c r="A23" s="79" t="s">
        <v>19</v>
      </c>
      <c r="B23" s="76">
        <v>10000</v>
      </c>
      <c r="C23" s="306">
        <f>SUM(C4,C14,C22,)</f>
        <v>195110.27960000001</v>
      </c>
      <c r="D23" s="306">
        <f>SUM(D4,D14,)</f>
        <v>170500.90604999999</v>
      </c>
      <c r="E23" s="303">
        <f t="shared" si="5"/>
        <v>87.386941579678819</v>
      </c>
      <c r="F23" s="306">
        <f>SUM(F4,F14,)</f>
        <v>156884.277</v>
      </c>
      <c r="G23" s="307">
        <f>SUM(G4,G14,G22)</f>
        <v>136901.69798</v>
      </c>
      <c r="H23" s="303">
        <f t="shared" si="2"/>
        <v>87.262854250206345</v>
      </c>
      <c r="I23" s="306">
        <f>I4+I14</f>
        <v>38226.002600000007</v>
      </c>
      <c r="J23" s="306">
        <f>J4+J14</f>
        <v>33599.208070000001</v>
      </c>
      <c r="K23" s="303">
        <f>J23/I23*100</f>
        <v>87.896211439068949</v>
      </c>
    </row>
    <row r="24" spans="1:13" ht="33" customHeight="1">
      <c r="A24" s="79" t="s">
        <v>200</v>
      </c>
      <c r="B24" s="76">
        <v>20200</v>
      </c>
      <c r="C24" s="308">
        <v>579436.54263000004</v>
      </c>
      <c r="D24" s="308">
        <v>523741.05066000001</v>
      </c>
      <c r="E24" s="306">
        <f t="shared" si="5"/>
        <v>90.387991113366056</v>
      </c>
      <c r="F24" s="306">
        <f>район!C73</f>
        <v>599774.97263000009</v>
      </c>
      <c r="G24" s="306">
        <f>район!D73</f>
        <v>541720.83525000012</v>
      </c>
      <c r="H24" s="303">
        <f t="shared" si="2"/>
        <v>90.32068025022221</v>
      </c>
      <c r="I24" s="306">
        <f>Справка!BZ31</f>
        <v>70128.664980000001</v>
      </c>
      <c r="J24" s="306">
        <f>Справка!CA31</f>
        <v>61101.499149999996</v>
      </c>
      <c r="K24" s="303">
        <f t="shared" ref="K24:K38" si="7">J24/I24*100</f>
        <v>87.127709000913583</v>
      </c>
    </row>
    <row r="25" spans="1:13" ht="33" customHeight="1">
      <c r="A25" s="79" t="s">
        <v>303</v>
      </c>
      <c r="B25" s="76">
        <v>20700</v>
      </c>
      <c r="C25" s="309">
        <f>F25+I25</f>
        <v>3214.2710000000002</v>
      </c>
      <c r="D25" s="309">
        <f>G25+J25</f>
        <v>3767.9702999999995</v>
      </c>
      <c r="E25" s="306">
        <f t="shared" si="5"/>
        <v>117.22627930252301</v>
      </c>
      <c r="F25" s="306"/>
      <c r="G25" s="306"/>
      <c r="H25" s="303"/>
      <c r="I25" s="306">
        <f>Справка!CR31</f>
        <v>3214.2710000000002</v>
      </c>
      <c r="J25" s="306">
        <f>Справка!CS31</f>
        <v>3767.9702999999995</v>
      </c>
      <c r="K25" s="303">
        <f t="shared" si="7"/>
        <v>117.22627930252301</v>
      </c>
    </row>
    <row r="26" spans="1:13" ht="33" customHeight="1">
      <c r="A26" s="79" t="s">
        <v>263</v>
      </c>
      <c r="B26" s="77">
        <v>21900</v>
      </c>
      <c r="C26" s="309">
        <f>F26+I26</f>
        <v>-4.22</v>
      </c>
      <c r="D26" s="309">
        <f>G26+J26</f>
        <v>-490.62220000000002</v>
      </c>
      <c r="E26" s="306"/>
      <c r="F26" s="305">
        <f>район!C81</f>
        <v>-4.22</v>
      </c>
      <c r="G26" s="305">
        <f>район!D81</f>
        <v>-490.62220000000002</v>
      </c>
      <c r="H26" s="303"/>
      <c r="I26" s="305">
        <v>0</v>
      </c>
      <c r="J26" s="305">
        <v>0</v>
      </c>
      <c r="K26" s="305">
        <v>0</v>
      </c>
      <c r="L26" s="83"/>
    </row>
    <row r="27" spans="1:13" ht="29.25" customHeight="1">
      <c r="A27" s="76" t="s">
        <v>201</v>
      </c>
      <c r="B27" s="76"/>
      <c r="C27" s="467">
        <f>C24+C23+C26+C25</f>
        <v>777756.87323000003</v>
      </c>
      <c r="D27" s="467">
        <f>D24+D23+D26+D25</f>
        <v>697519.30481000012</v>
      </c>
      <c r="E27" s="311">
        <f t="shared" si="5"/>
        <v>89.683463922758307</v>
      </c>
      <c r="F27" s="311">
        <f>F24+F23</f>
        <v>756659.24963000009</v>
      </c>
      <c r="G27" s="311">
        <f>G24+G23</f>
        <v>678622.53323000018</v>
      </c>
      <c r="H27" s="311">
        <f t="shared" si="2"/>
        <v>89.686676474495059</v>
      </c>
      <c r="I27" s="311">
        <f>I24+I23</f>
        <v>108354.66758000001</v>
      </c>
      <c r="J27" s="311">
        <f>J24+J23</f>
        <v>94700.707219999997</v>
      </c>
      <c r="K27" s="310">
        <f t="shared" si="7"/>
        <v>87.398825851300714</v>
      </c>
      <c r="L27" s="95"/>
      <c r="M27" s="83"/>
    </row>
    <row r="28" spans="1:13" ht="29.25" customHeight="1">
      <c r="A28" s="76" t="s">
        <v>202</v>
      </c>
      <c r="B28" s="76"/>
      <c r="C28" s="467">
        <f>C29+C30+C31+C32+C33+C34+C35+C36+C37+C41+C38+C39+C40</f>
        <v>792949.61970000016</v>
      </c>
      <c r="D28" s="466">
        <f>SUM(D29:D41)</f>
        <v>686473.7977600001</v>
      </c>
      <c r="E28" s="311">
        <f t="shared" si="5"/>
        <v>86.5721832390457</v>
      </c>
      <c r="F28" s="311">
        <f>SUM(F29+F30+F31+F32+F33+F34+F35+F36+F37+F38+F39+F40+F41)</f>
        <v>766589.8796300001</v>
      </c>
      <c r="G28" s="311">
        <f>SUM(G29:G41)</f>
        <v>671351.0454099999</v>
      </c>
      <c r="H28" s="311">
        <f t="shared" si="2"/>
        <v>87.576299041937801</v>
      </c>
      <c r="I28" s="311">
        <f>I29+I30+I31+I32+I33+I34+I35+I36+I37+I38+I39+I40+I41</f>
        <v>113616.78405</v>
      </c>
      <c r="J28" s="311">
        <f>J29+J30+J31+J32+J33+J34+J35+J36+J37+J38+J39+J40+J41</f>
        <v>90946.555989999993</v>
      </c>
      <c r="K28" s="310">
        <f t="shared" si="7"/>
        <v>80.046761356998644</v>
      </c>
      <c r="L28" s="95"/>
    </row>
    <row r="29" spans="1:13" ht="30.75" customHeight="1">
      <c r="A29" s="81" t="s">
        <v>203</v>
      </c>
      <c r="B29" s="82" t="s">
        <v>30</v>
      </c>
      <c r="C29" s="312">
        <v>64817.669809999999</v>
      </c>
      <c r="D29" s="312">
        <v>53945.898009999997</v>
      </c>
      <c r="E29" s="313">
        <f t="shared" si="5"/>
        <v>83.227148041778705</v>
      </c>
      <c r="F29" s="304">
        <f>район!C88</f>
        <v>42163.195589999996</v>
      </c>
      <c r="G29" s="313">
        <f>район!D88</f>
        <v>35302.803569999996</v>
      </c>
      <c r="H29" s="314">
        <f t="shared" si="2"/>
        <v>83.728956204574061</v>
      </c>
      <c r="I29" s="314">
        <f>Справка!DJ31</f>
        <v>22654.474219999996</v>
      </c>
      <c r="J29" s="314">
        <f>Справка!DK31</f>
        <v>18643.094440000001</v>
      </c>
      <c r="K29" s="314">
        <f t="shared" si="7"/>
        <v>82.29321174684938</v>
      </c>
    </row>
    <row r="30" spans="1:13" ht="30.75" customHeight="1">
      <c r="A30" s="81" t="s">
        <v>204</v>
      </c>
      <c r="B30" s="82" t="s">
        <v>46</v>
      </c>
      <c r="C30" s="309">
        <f>I30</f>
        <v>2049</v>
      </c>
      <c r="D30" s="309">
        <f>J30</f>
        <v>1658.2053200000005</v>
      </c>
      <c r="E30" s="313">
        <f t="shared" si="5"/>
        <v>80.927541239629107</v>
      </c>
      <c r="F30" s="304">
        <f>район!C96</f>
        <v>2049</v>
      </c>
      <c r="G30" s="313">
        <f>район!D96</f>
        <v>2049</v>
      </c>
      <c r="H30" s="314">
        <f t="shared" si="2"/>
        <v>100</v>
      </c>
      <c r="I30" s="314">
        <f>Справка!DY31</f>
        <v>2049</v>
      </c>
      <c r="J30" s="314">
        <f>Справка!DZ31</f>
        <v>1658.2053200000005</v>
      </c>
      <c r="K30" s="314">
        <f t="shared" si="7"/>
        <v>80.927541239629107</v>
      </c>
    </row>
    <row r="31" spans="1:13" ht="33" customHeight="1">
      <c r="A31" s="81" t="s">
        <v>205</v>
      </c>
      <c r="B31" s="82" t="s">
        <v>50</v>
      </c>
      <c r="C31" s="312">
        <v>5095.82881</v>
      </c>
      <c r="D31" s="312">
        <v>4314.9823399999996</v>
      </c>
      <c r="E31" s="313">
        <f t="shared" si="5"/>
        <v>84.676752318137616</v>
      </c>
      <c r="F31" s="304">
        <f>район!C98</f>
        <v>4765.8330000000005</v>
      </c>
      <c r="G31" s="313">
        <f>район!D98</f>
        <v>4079.4438</v>
      </c>
      <c r="H31" s="314">
        <f t="shared" si="2"/>
        <v>85.597707683001062</v>
      </c>
      <c r="I31" s="314">
        <f>Справка!EB31</f>
        <v>379.32665000000003</v>
      </c>
      <c r="J31" s="314">
        <f>Справка!EC31</f>
        <v>284.86938000000004</v>
      </c>
      <c r="K31" s="314">
        <f t="shared" si="7"/>
        <v>75.098699234551546</v>
      </c>
    </row>
    <row r="32" spans="1:13" ht="30" customHeight="1">
      <c r="A32" s="81" t="s">
        <v>206</v>
      </c>
      <c r="B32" s="82" t="s">
        <v>58</v>
      </c>
      <c r="C32" s="312">
        <v>184451.66477999999</v>
      </c>
      <c r="D32" s="312">
        <v>165722.94037999999</v>
      </c>
      <c r="E32" s="313">
        <f t="shared" si="5"/>
        <v>89.846269795212635</v>
      </c>
      <c r="F32" s="304">
        <f>район!C104</f>
        <v>163752.19899999999</v>
      </c>
      <c r="G32" s="313">
        <f>район!D104</f>
        <v>151070.20478999999</v>
      </c>
      <c r="H32" s="314">
        <f t="shared" si="2"/>
        <v>92.255374714082464</v>
      </c>
      <c r="I32" s="314">
        <f>Справка!EE31</f>
        <v>36722.626779999999</v>
      </c>
      <c r="J32" s="314">
        <f>Справка!EF31</f>
        <v>27301.850819999992</v>
      </c>
      <c r="K32" s="314">
        <f t="shared" si="7"/>
        <v>74.346127208060224</v>
      </c>
    </row>
    <row r="33" spans="1:12" ht="30" customHeight="1">
      <c r="A33" s="81" t="s">
        <v>207</v>
      </c>
      <c r="B33" s="82" t="s">
        <v>68</v>
      </c>
      <c r="C33" s="312">
        <v>22127.150300000001</v>
      </c>
      <c r="D33" s="312">
        <v>16271.27046</v>
      </c>
      <c r="E33" s="313">
        <f t="shared" si="5"/>
        <v>73.535318553876323</v>
      </c>
      <c r="F33" s="304">
        <f>район!C109</f>
        <v>8536.5670599999994</v>
      </c>
      <c r="G33" s="313">
        <f>район!D109</f>
        <v>6219.5426500000003</v>
      </c>
      <c r="H33" s="314">
        <f t="shared" si="2"/>
        <v>72.857655850242935</v>
      </c>
      <c r="I33" s="314">
        <f>Справка!EH31</f>
        <v>19006.100300000006</v>
      </c>
      <c r="J33" s="314">
        <f>Справка!EI31</f>
        <v>15464.485910000001</v>
      </c>
      <c r="K33" s="314">
        <f t="shared" si="7"/>
        <v>81.365907081948833</v>
      </c>
    </row>
    <row r="34" spans="1:12" ht="30" customHeight="1">
      <c r="A34" s="81" t="s">
        <v>208</v>
      </c>
      <c r="B34" s="82" t="s">
        <v>76</v>
      </c>
      <c r="C34" s="309">
        <f>F34</f>
        <v>51</v>
      </c>
      <c r="D34" s="309">
        <f>G34</f>
        <v>51</v>
      </c>
      <c r="E34" s="313">
        <f t="shared" si="5"/>
        <v>100</v>
      </c>
      <c r="F34" s="304">
        <f>район!C113</f>
        <v>51</v>
      </c>
      <c r="G34" s="313">
        <f>район!D113</f>
        <v>51</v>
      </c>
      <c r="H34" s="314">
        <f t="shared" si="2"/>
        <v>100</v>
      </c>
      <c r="I34" s="313"/>
      <c r="J34" s="313"/>
      <c r="K34" s="314">
        <v>0</v>
      </c>
    </row>
    <row r="35" spans="1:12" ht="30" customHeight="1">
      <c r="A35" s="81" t="s">
        <v>209</v>
      </c>
      <c r="B35" s="82" t="s">
        <v>80</v>
      </c>
      <c r="C35" s="309">
        <f>F35</f>
        <v>421778.45872</v>
      </c>
      <c r="D35" s="309">
        <f>G35</f>
        <v>370294.91442000004</v>
      </c>
      <c r="E35" s="313">
        <f t="shared" si="5"/>
        <v>87.793699930470467</v>
      </c>
      <c r="F35" s="304">
        <f>район!C115</f>
        <v>421778.45872</v>
      </c>
      <c r="G35" s="313">
        <f>район!D115</f>
        <v>370294.91442000004</v>
      </c>
      <c r="H35" s="314">
        <f t="shared" si="2"/>
        <v>87.793699930470467</v>
      </c>
      <c r="I35" s="313"/>
      <c r="J35" s="313"/>
      <c r="K35" s="314">
        <v>0</v>
      </c>
    </row>
    <row r="36" spans="1:12" ht="30" customHeight="1">
      <c r="A36" s="81" t="s">
        <v>210</v>
      </c>
      <c r="B36" s="82" t="s">
        <v>86</v>
      </c>
      <c r="C36" s="312">
        <v>56496.023430000001</v>
      </c>
      <c r="D36" s="312">
        <v>47967.645259999998</v>
      </c>
      <c r="E36" s="313">
        <f t="shared" si="5"/>
        <v>84.904462912213859</v>
      </c>
      <c r="F36" s="304">
        <f>район!C121</f>
        <v>49786.725420000002</v>
      </c>
      <c r="G36" s="313">
        <f>район!D121</f>
        <v>43181.739169999993</v>
      </c>
      <c r="H36" s="314">
        <f t="shared" si="2"/>
        <v>86.733439095902668</v>
      </c>
      <c r="I36" s="314">
        <f>Справка!EK31</f>
        <v>32607.251099999998</v>
      </c>
      <c r="J36" s="314">
        <f>Справка!EL31</f>
        <v>27446.56612</v>
      </c>
      <c r="K36" s="314">
        <f t="shared" si="7"/>
        <v>84.17319827368091</v>
      </c>
      <c r="L36" s="83"/>
    </row>
    <row r="37" spans="1:12" ht="30" customHeight="1">
      <c r="A37" s="81" t="s">
        <v>211</v>
      </c>
      <c r="B37" s="82" t="s">
        <v>212</v>
      </c>
      <c r="C37" s="312">
        <f>F37+I37</f>
        <v>29791.25604</v>
      </c>
      <c r="D37" s="312">
        <f>G37+J37</f>
        <v>20471.633109999999</v>
      </c>
      <c r="E37" s="313">
        <f t="shared" si="5"/>
        <v>68.716918422349266</v>
      </c>
      <c r="F37" s="304">
        <f>район!C124</f>
        <v>29781.25604</v>
      </c>
      <c r="G37" s="313">
        <f>район!D124</f>
        <v>20461.633109999999</v>
      </c>
      <c r="H37" s="314">
        <f t="shared" si="2"/>
        <v>68.706414136856537</v>
      </c>
      <c r="I37" s="314">
        <f>Справка!EN31</f>
        <v>10</v>
      </c>
      <c r="J37" s="314">
        <f>Справка!EO31</f>
        <v>10</v>
      </c>
      <c r="K37" s="314"/>
    </row>
    <row r="38" spans="1:12" ht="30" customHeight="1">
      <c r="A38" s="81" t="s">
        <v>213</v>
      </c>
      <c r="B38" s="82" t="s">
        <v>95</v>
      </c>
      <c r="C38" s="312">
        <f>F38+I38</f>
        <v>6211.5678100000005</v>
      </c>
      <c r="D38" s="312">
        <f>G38+J38</f>
        <v>5772.218460000001</v>
      </c>
      <c r="E38" s="313">
        <f t="shared" si="5"/>
        <v>92.926916948524791</v>
      </c>
      <c r="F38" s="304">
        <f>район!C129</f>
        <v>6023.5628100000004</v>
      </c>
      <c r="G38" s="313">
        <f>район!D129</f>
        <v>5634.7344600000006</v>
      </c>
      <c r="H38" s="314">
        <f t="shared" si="2"/>
        <v>93.544877636961175</v>
      </c>
      <c r="I38" s="314">
        <f>Справка!EQ31</f>
        <v>188.005</v>
      </c>
      <c r="J38" s="314">
        <f>Справка!ER31</f>
        <v>137.48400000000001</v>
      </c>
      <c r="K38" s="314">
        <f t="shared" si="7"/>
        <v>73.1278423446185</v>
      </c>
    </row>
    <row r="39" spans="1:12" ht="30" customHeight="1">
      <c r="A39" s="81" t="s">
        <v>214</v>
      </c>
      <c r="B39" s="82" t="s">
        <v>107</v>
      </c>
      <c r="C39" s="304">
        <f>F39</f>
        <v>80</v>
      </c>
      <c r="D39" s="315">
        <f>G39</f>
        <v>3.09</v>
      </c>
      <c r="E39" s="313">
        <f t="shared" si="5"/>
        <v>3.8624999999999998</v>
      </c>
      <c r="F39" s="304">
        <f>район!C135</f>
        <v>80</v>
      </c>
      <c r="G39" s="313">
        <f>район!D135</f>
        <v>3.09</v>
      </c>
      <c r="H39" s="314">
        <f t="shared" si="2"/>
        <v>3.8624999999999998</v>
      </c>
      <c r="I39" s="314"/>
      <c r="J39" s="314"/>
      <c r="K39" s="314">
        <v>0</v>
      </c>
    </row>
    <row r="40" spans="1:12" ht="34.5" customHeight="1">
      <c r="A40" s="81" t="s">
        <v>215</v>
      </c>
      <c r="B40" s="82" t="s">
        <v>111</v>
      </c>
      <c r="C40" s="304">
        <f>F40</f>
        <v>0</v>
      </c>
      <c r="D40" s="315">
        <f>G40</f>
        <v>0</v>
      </c>
      <c r="E40" s="313"/>
      <c r="F40" s="304">
        <f>район!C137</f>
        <v>0</v>
      </c>
      <c r="G40" s="313">
        <f>район!D137</f>
        <v>0</v>
      </c>
      <c r="H40" s="314">
        <v>0</v>
      </c>
      <c r="I40" s="314"/>
      <c r="J40" s="316"/>
      <c r="K40" s="314">
        <v>0</v>
      </c>
    </row>
    <row r="41" spans="1:12" ht="30" customHeight="1">
      <c r="A41" s="81" t="s">
        <v>216</v>
      </c>
      <c r="B41" s="82" t="s">
        <v>217</v>
      </c>
      <c r="C41" s="304">
        <v>0</v>
      </c>
      <c r="D41" s="315"/>
      <c r="E41" s="313">
        <v>0</v>
      </c>
      <c r="F41" s="304">
        <f>район!C139</f>
        <v>37822.081989999999</v>
      </c>
      <c r="G41" s="313">
        <f>район!D139</f>
        <v>33002.939440000002</v>
      </c>
      <c r="H41" s="314">
        <f t="shared" si="2"/>
        <v>87.258389024501199</v>
      </c>
      <c r="I41" s="314">
        <f>Справка!ET31</f>
        <v>0</v>
      </c>
      <c r="J41" s="316">
        <f>Справка!EU31</f>
        <v>0</v>
      </c>
      <c r="K41" s="314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-15192.746470000129</v>
      </c>
      <c r="D43" s="139">
        <f>D27-D28</f>
        <v>11045.507050000015</v>
      </c>
      <c r="E43" s="139"/>
      <c r="F43" s="139">
        <f>F27-F28</f>
        <v>-9930.6300000000047</v>
      </c>
      <c r="G43" s="139">
        <f>G27-G28</f>
        <v>7271.4878200002713</v>
      </c>
      <c r="H43" s="139"/>
      <c r="I43" s="139">
        <f>I27-I28</f>
        <v>-5262.1164699999936</v>
      </c>
      <c r="J43" s="139">
        <f>J27-J28</f>
        <v>3754.1512300000031</v>
      </c>
      <c r="K43" s="139"/>
    </row>
    <row r="44" spans="1:12" hidden="1">
      <c r="A44" s="140"/>
      <c r="B44" s="141"/>
      <c r="C44" s="139">
        <f>C43-F44</f>
        <v>-1.3096723705530167E-10</v>
      </c>
      <c r="D44" s="139">
        <f>D43-G44</f>
        <v>19.867999999740277</v>
      </c>
      <c r="E44" s="139"/>
      <c r="F44" s="139">
        <f>F43+I43</f>
        <v>-15192.746469999998</v>
      </c>
      <c r="G44" s="139">
        <f>G43+J43</f>
        <v>11025.639050000274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582650.81363000011</v>
      </c>
      <c r="G45" s="143">
        <f>D28+G44-D23-D26</f>
        <v>527489.15296000033</v>
      </c>
      <c r="H45" s="137"/>
      <c r="I45" s="137"/>
      <c r="J45" s="137"/>
      <c r="K45" s="139"/>
    </row>
    <row r="46" spans="1:12">
      <c r="A46" s="140"/>
      <c r="B46" s="141"/>
      <c r="C46" s="324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471"/>
      <c r="E50" s="471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  <row r="82" hidden="1"/>
    <row r="83" hidden="1"/>
    <row r="84" hidden="1"/>
  </sheetData>
  <customSheetViews>
    <customSheetView guid="{5BFCA170-DEAE-4D2C-98A0-1E68B427AC01}" showPageBreaks="1" printArea="1" hiddenRows="1">
      <selection sqref="A1:K1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2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3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B30CE22D-C12F-4E12-8BB9-3AAE0A6991CC}" scale="80" showPageBreaks="1" printArea="1" hiddenRows="1" view="pageBreakPreview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6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7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2"/>
  <sheetViews>
    <sheetView topLeftCell="A43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427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6.75" customHeight="1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2515</v>
      </c>
      <c r="D4" s="5">
        <f>D5+D12+D14+D17+D7</f>
        <v>2171.72757</v>
      </c>
      <c r="E4" s="5">
        <f>SUM(D4/C4*100)</f>
        <v>86.350996819085495</v>
      </c>
      <c r="F4" s="5">
        <f>SUM(D4-C4)</f>
        <v>-343.27242999999999</v>
      </c>
    </row>
    <row r="5" spans="1:6" s="6" customFormat="1">
      <c r="A5" s="68">
        <v>1010000000</v>
      </c>
      <c r="B5" s="67" t="s">
        <v>6</v>
      </c>
      <c r="C5" s="5">
        <f>C6</f>
        <v>262.3</v>
      </c>
      <c r="D5" s="5">
        <f>D6</f>
        <v>205.84043</v>
      </c>
      <c r="E5" s="5">
        <f t="shared" ref="E5:E51" si="0">SUM(D5/C5*100)</f>
        <v>78.475192527640104</v>
      </c>
      <c r="F5" s="5">
        <f t="shared" ref="F5:F51" si="1">SUM(D5-C5)</f>
        <v>-56.459570000000014</v>
      </c>
    </row>
    <row r="6" spans="1:6">
      <c r="A6" s="7">
        <v>1010200001</v>
      </c>
      <c r="B6" s="8" t="s">
        <v>229</v>
      </c>
      <c r="C6" s="9">
        <v>262.3</v>
      </c>
      <c r="D6" s="10">
        <v>205.84043</v>
      </c>
      <c r="E6" s="9">
        <f t="shared" ref="E6:E11" si="2">SUM(D6/C6*100)</f>
        <v>78.475192527640104</v>
      </c>
      <c r="F6" s="9">
        <f t="shared" si="1"/>
        <v>-56.459570000000014</v>
      </c>
    </row>
    <row r="7" spans="1:6" ht="31.5">
      <c r="A7" s="3">
        <v>1030000000</v>
      </c>
      <c r="B7" s="13" t="s">
        <v>281</v>
      </c>
      <c r="C7" s="5">
        <f>C8+C10+C9</f>
        <v>422.7</v>
      </c>
      <c r="D7" s="5">
        <f>D8+D9+D10+D11</f>
        <v>409.26199000000008</v>
      </c>
      <c r="E7" s="9">
        <f t="shared" si="2"/>
        <v>96.820910811450219</v>
      </c>
      <c r="F7" s="9">
        <f t="shared" si="1"/>
        <v>-13.438009999999906</v>
      </c>
    </row>
    <row r="8" spans="1:6">
      <c r="A8" s="7">
        <v>1030223001</v>
      </c>
      <c r="B8" s="8" t="s">
        <v>283</v>
      </c>
      <c r="C8" s="9">
        <v>157.66999999999999</v>
      </c>
      <c r="D8" s="10">
        <v>181.93608</v>
      </c>
      <c r="E8" s="9">
        <f t="shared" si="2"/>
        <v>115.39042303545382</v>
      </c>
      <c r="F8" s="9">
        <f t="shared" si="1"/>
        <v>24.266080000000017</v>
      </c>
    </row>
    <row r="9" spans="1:6">
      <c r="A9" s="7">
        <v>1030224001</v>
      </c>
      <c r="B9" s="8" t="s">
        <v>289</v>
      </c>
      <c r="C9" s="9">
        <v>1.7</v>
      </c>
      <c r="D9" s="10">
        <v>1.7269300000000001</v>
      </c>
      <c r="E9" s="9">
        <f t="shared" si="2"/>
        <v>101.58411764705883</v>
      </c>
      <c r="F9" s="9">
        <f t="shared" si="1"/>
        <v>2.6930000000000121E-2</v>
      </c>
    </row>
    <row r="10" spans="1:6">
      <c r="A10" s="7">
        <v>1030225001</v>
      </c>
      <c r="B10" s="8" t="s">
        <v>282</v>
      </c>
      <c r="C10" s="9">
        <v>263.33</v>
      </c>
      <c r="D10" s="10">
        <v>266.18900000000002</v>
      </c>
      <c r="E10" s="9">
        <f t="shared" si="2"/>
        <v>101.08570994569553</v>
      </c>
      <c r="F10" s="9">
        <f t="shared" si="1"/>
        <v>2.8590000000000373</v>
      </c>
    </row>
    <row r="11" spans="1:6">
      <c r="A11" s="7">
        <v>1030265001</v>
      </c>
      <c r="B11" s="8" t="s">
        <v>291</v>
      </c>
      <c r="C11" s="9">
        <v>0</v>
      </c>
      <c r="D11" s="10">
        <v>-40.590020000000003</v>
      </c>
      <c r="E11" s="9" t="e">
        <f t="shared" si="2"/>
        <v>#DIV/0!</v>
      </c>
      <c r="F11" s="9">
        <f t="shared" si="1"/>
        <v>-40.590020000000003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35.71604</v>
      </c>
      <c r="E12" s="5">
        <f t="shared" si="0"/>
        <v>89.290099999999995</v>
      </c>
      <c r="F12" s="5">
        <f t="shared" si="1"/>
        <v>-4.2839600000000004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35.71604</v>
      </c>
      <c r="E13" s="9">
        <f t="shared" si="0"/>
        <v>89.290099999999995</v>
      </c>
      <c r="F13" s="9">
        <f t="shared" si="1"/>
        <v>-4.2839600000000004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1780</v>
      </c>
      <c r="D14" s="5">
        <f>D15+D16</f>
        <v>1513.62411</v>
      </c>
      <c r="E14" s="5">
        <f t="shared" si="0"/>
        <v>85.035062359550565</v>
      </c>
      <c r="F14" s="5">
        <f t="shared" si="1"/>
        <v>-266.37589000000003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241.38332</v>
      </c>
      <c r="E15" s="9">
        <f t="shared" si="0"/>
        <v>150.864575</v>
      </c>
      <c r="F15" s="9">
        <f>SUM(D15-C15)</f>
        <v>81.383319999999998</v>
      </c>
    </row>
    <row r="16" spans="1:6" ht="15.75" customHeight="1">
      <c r="A16" s="7">
        <v>1060600000</v>
      </c>
      <c r="B16" s="11" t="s">
        <v>8</v>
      </c>
      <c r="C16" s="9">
        <v>1620</v>
      </c>
      <c r="D16" s="10">
        <v>1272.2407900000001</v>
      </c>
      <c r="E16" s="9">
        <f t="shared" si="0"/>
        <v>78.533382098765429</v>
      </c>
      <c r="F16" s="9">
        <f t="shared" si="1"/>
        <v>-347.75920999999994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7.2850000000000001</v>
      </c>
      <c r="E17" s="5">
        <f t="shared" si="0"/>
        <v>72.850000000000009</v>
      </c>
      <c r="F17" s="5">
        <f t="shared" si="1"/>
        <v>-2.7149999999999999</v>
      </c>
    </row>
    <row r="18" spans="1:6" ht="18" customHeight="1">
      <c r="A18" s="7">
        <v>1080400001</v>
      </c>
      <c r="B18" s="8" t="s">
        <v>228</v>
      </c>
      <c r="C18" s="9">
        <v>10</v>
      </c>
      <c r="D18" s="9">
        <v>7.2850000000000001</v>
      </c>
      <c r="E18" s="9">
        <f t="shared" si="0"/>
        <v>72.850000000000009</v>
      </c>
      <c r="F18" s="9">
        <f t="shared" si="1"/>
        <v>-2.7149999999999999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187.3</v>
      </c>
      <c r="D25" s="5">
        <f>D26+D29+D31+D36+D34</f>
        <v>107.21612999999999</v>
      </c>
      <c r="E25" s="5">
        <f t="shared" si="0"/>
        <v>57.242995194874524</v>
      </c>
      <c r="F25" s="5">
        <f t="shared" si="1"/>
        <v>-80.083870000000019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137.30000000000001</v>
      </c>
      <c r="D26" s="5">
        <f>D27+D28</f>
        <v>88.291519999999991</v>
      </c>
      <c r="E26" s="5">
        <f t="shared" si="0"/>
        <v>64.305549890750171</v>
      </c>
      <c r="F26" s="5">
        <f t="shared" si="1"/>
        <v>-49.00848000000002</v>
      </c>
    </row>
    <row r="27" spans="1:6" ht="15.75" customHeight="1">
      <c r="A27" s="16">
        <v>1110502510</v>
      </c>
      <c r="B27" s="17" t="s">
        <v>226</v>
      </c>
      <c r="C27" s="12">
        <v>107.3</v>
      </c>
      <c r="D27" s="12">
        <v>38.791519999999998</v>
      </c>
      <c r="E27" s="9">
        <f t="shared" si="0"/>
        <v>36.152395153774464</v>
      </c>
      <c r="F27" s="9">
        <f t="shared" si="1"/>
        <v>-68.508479999999992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49.5</v>
      </c>
      <c r="E28" s="9">
        <f t="shared" si="0"/>
        <v>165</v>
      </c>
      <c r="F28" s="9">
        <f t="shared" si="1"/>
        <v>19.5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50</v>
      </c>
      <c r="D29" s="5">
        <f>D30</f>
        <v>2.26797</v>
      </c>
      <c r="E29" s="5">
        <f t="shared" si="0"/>
        <v>4.5359400000000001</v>
      </c>
      <c r="F29" s="5">
        <f t="shared" si="1"/>
        <v>-47.732030000000002</v>
      </c>
    </row>
    <row r="30" spans="1:6" ht="15.75" customHeight="1">
      <c r="A30" s="7">
        <v>1130206005</v>
      </c>
      <c r="B30" s="8" t="s">
        <v>224</v>
      </c>
      <c r="C30" s="9">
        <v>50</v>
      </c>
      <c r="D30" s="10">
        <v>2.26797</v>
      </c>
      <c r="E30" s="9">
        <f t="shared" si="0"/>
        <v>4.5359400000000001</v>
      </c>
      <c r="F30" s="9">
        <f t="shared" si="1"/>
        <v>-47.732030000000002</v>
      </c>
    </row>
    <row r="31" spans="1:6" ht="15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16.656639999999999</v>
      </c>
      <c r="E36" s="5" t="e">
        <f t="shared" si="0"/>
        <v>#DIV/0!</v>
      </c>
      <c r="F36" s="5">
        <f t="shared" si="1"/>
        <v>16.656639999999999</v>
      </c>
    </row>
    <row r="37" spans="1:7" ht="15.75" customHeight="1">
      <c r="A37" s="7">
        <v>1170105005</v>
      </c>
      <c r="B37" s="8" t="s">
        <v>18</v>
      </c>
      <c r="C37" s="9">
        <v>0</v>
      </c>
      <c r="D37" s="9">
        <v>16.656639999999999</v>
      </c>
      <c r="E37" s="9" t="e">
        <f t="shared" si="0"/>
        <v>#DIV/0!</v>
      </c>
      <c r="F37" s="9">
        <f t="shared" si="1"/>
        <v>16.656639999999999</v>
      </c>
    </row>
    <row r="38" spans="1:7" ht="18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127">
        <f>SUM(C4,C25)</f>
        <v>2702.3</v>
      </c>
      <c r="D39" s="127">
        <f>SUM(D4,D25)</f>
        <v>2278.9436999999998</v>
      </c>
      <c r="E39" s="5">
        <f t="shared" si="0"/>
        <v>84.333482588905738</v>
      </c>
      <c r="F39" s="5">
        <f t="shared" si="1"/>
        <v>-423.35630000000037</v>
      </c>
    </row>
    <row r="40" spans="1:7" s="6" customFormat="1">
      <c r="A40" s="3">
        <v>2000000000</v>
      </c>
      <c r="B40" s="4" t="s">
        <v>20</v>
      </c>
      <c r="C40" s="5">
        <f>C41+C43+C45+C46+C48+C49+C47+C42+C44</f>
        <v>3310.4779999999996</v>
      </c>
      <c r="D40" s="5">
        <f>D41+D43+D45+D46+D48+D49+D42+D47</f>
        <v>3091.9123499999996</v>
      </c>
      <c r="E40" s="5">
        <f t="shared" si="0"/>
        <v>93.397761592132611</v>
      </c>
      <c r="F40" s="5">
        <f t="shared" si="1"/>
        <v>-218.56565000000001</v>
      </c>
      <c r="G40" s="19"/>
    </row>
    <row r="41" spans="1:7">
      <c r="A41" s="16">
        <v>2021000000</v>
      </c>
      <c r="B41" s="17" t="s">
        <v>21</v>
      </c>
      <c r="C41" s="99">
        <v>1357.7539999999999</v>
      </c>
      <c r="D41" s="20">
        <v>1279.2349999999999</v>
      </c>
      <c r="E41" s="9">
        <f t="shared" si="0"/>
        <v>94.216993652753004</v>
      </c>
      <c r="F41" s="9">
        <f t="shared" si="1"/>
        <v>-78.519000000000005</v>
      </c>
    </row>
    <row r="42" spans="1:7" ht="17.25" customHeight="1">
      <c r="A42" s="16">
        <v>2021500200</v>
      </c>
      <c r="B42" s="17" t="s">
        <v>232</v>
      </c>
      <c r="C42" s="12">
        <v>420</v>
      </c>
      <c r="D42" s="20">
        <v>420</v>
      </c>
      <c r="E42" s="9">
        <f>SUM(D42/C42*100)</f>
        <v>100</v>
      </c>
      <c r="F42" s="9">
        <f>SUM(D42-C42)</f>
        <v>0</v>
      </c>
    </row>
    <row r="43" spans="1:7" ht="19.5" customHeight="1">
      <c r="A43" s="16">
        <v>2022000000</v>
      </c>
      <c r="B43" s="17" t="s">
        <v>22</v>
      </c>
      <c r="C43" s="12">
        <v>1047.7360000000001</v>
      </c>
      <c r="D43" s="10">
        <v>912.74599999999998</v>
      </c>
      <c r="E43" s="9">
        <f t="shared" si="0"/>
        <v>87.116029228737005</v>
      </c>
      <c r="F43" s="9">
        <f t="shared" si="1"/>
        <v>-134.99000000000012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175.78800000000001</v>
      </c>
      <c r="D45" s="251">
        <v>170.749</v>
      </c>
      <c r="E45" s="9">
        <f t="shared" si="0"/>
        <v>97.133478963296696</v>
      </c>
      <c r="F45" s="9">
        <f t="shared" si="1"/>
        <v>-5.0390000000000157</v>
      </c>
    </row>
    <row r="46" spans="1:7" ht="17.25" customHeight="1">
      <c r="A46" s="16">
        <v>2020400000</v>
      </c>
      <c r="B46" s="17" t="s">
        <v>24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298</v>
      </c>
      <c r="C47" s="12">
        <v>309.2</v>
      </c>
      <c r="D47" s="252">
        <v>309.18234999999999</v>
      </c>
      <c r="E47" s="9">
        <f t="shared" si="0"/>
        <v>99.994291720569208</v>
      </c>
      <c r="F47" s="9">
        <f t="shared" si="1"/>
        <v>-1.7650000000003274E-2</v>
      </c>
    </row>
    <row r="48" spans="1:7" ht="19.5" hidden="1" customHeight="1">
      <c r="A48" s="16">
        <v>2020900000</v>
      </c>
      <c r="B48" s="18" t="s">
        <v>25</v>
      </c>
      <c r="C48" s="12"/>
      <c r="D48" s="252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403">
        <f>C39+C40</f>
        <v>6012.7780000000002</v>
      </c>
      <c r="D51" s="404">
        <f>D39+D40</f>
        <v>5370.8560499999994</v>
      </c>
      <c r="E51" s="5">
        <f t="shared" si="0"/>
        <v>89.32403707570775</v>
      </c>
      <c r="F51" s="5">
        <f t="shared" si="1"/>
        <v>-641.92195000000083</v>
      </c>
      <c r="G51" s="293"/>
    </row>
    <row r="52" spans="1:7" s="6" customFormat="1">
      <c r="A52" s="3"/>
      <c r="B52" s="21" t="s">
        <v>321</v>
      </c>
      <c r="C52" s="93">
        <f>C51-C98</f>
        <v>-111.73351000000002</v>
      </c>
      <c r="D52" s="93">
        <f>D51-D98</f>
        <v>224.55728999999974</v>
      </c>
      <c r="E52" s="22"/>
      <c r="F52" s="22"/>
    </row>
    <row r="53" spans="1:7" ht="23.25" customHeight="1">
      <c r="A53" s="23"/>
      <c r="B53" s="24"/>
      <c r="C53" s="242"/>
      <c r="D53" s="242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346</v>
      </c>
      <c r="D54" s="103" t="s">
        <v>417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1330.0975000000001</v>
      </c>
      <c r="D56" s="33">
        <f>D57+D58+D59+D60+D61+D63+D62</f>
        <v>1072.3603700000001</v>
      </c>
      <c r="E56" s="34">
        <f>SUM(D56/C56*100)</f>
        <v>80.622688938216939</v>
      </c>
      <c r="F56" s="34">
        <f>SUM(D56-C56)</f>
        <v>-257.73712999999998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8" customHeight="1">
      <c r="A58" s="35" t="s">
        <v>34</v>
      </c>
      <c r="B58" s="39" t="s">
        <v>35</v>
      </c>
      <c r="C58" s="37">
        <v>1313.154</v>
      </c>
      <c r="D58" s="37">
        <v>1060.41687</v>
      </c>
      <c r="E58" s="38">
        <f t="shared" ref="E58:E98" si="3">SUM(D58/C58*100)</f>
        <v>80.753428006159226</v>
      </c>
      <c r="F58" s="38">
        <f t="shared" ref="F58:F98" si="4">SUM(D58-C58)</f>
        <v>-252.73712999999998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11.9435</v>
      </c>
      <c r="D63" s="37">
        <v>11.9435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2">
        <f>C65</f>
        <v>170.749</v>
      </c>
      <c r="D64" s="32">
        <f>D65</f>
        <v>130.82066</v>
      </c>
      <c r="E64" s="34">
        <f t="shared" si="3"/>
        <v>76.615769345647706</v>
      </c>
      <c r="F64" s="34">
        <f t="shared" si="4"/>
        <v>-39.928339999999992</v>
      </c>
    </row>
    <row r="65" spans="1:7">
      <c r="A65" s="43" t="s">
        <v>48</v>
      </c>
      <c r="B65" s="44" t="s">
        <v>49</v>
      </c>
      <c r="C65" s="37">
        <v>170.749</v>
      </c>
      <c r="D65" s="37">
        <v>130.82066</v>
      </c>
      <c r="E65" s="38">
        <f t="shared" si="3"/>
        <v>76.615769345647706</v>
      </c>
      <c r="F65" s="38">
        <f t="shared" si="4"/>
        <v>-39.928339999999992</v>
      </c>
    </row>
    <row r="66" spans="1:7" s="6" customFormat="1" ht="18.75" customHeight="1">
      <c r="A66" s="30" t="s">
        <v>50</v>
      </c>
      <c r="B66" s="31" t="s">
        <v>51</v>
      </c>
      <c r="C66" s="32">
        <f>C70+C69+C68+C67</f>
        <v>9.4405000000000001</v>
      </c>
      <c r="D66" s="32">
        <f>D70+D69+D68+D67</f>
        <v>9.4396599999999999</v>
      </c>
      <c r="E66" s="34">
        <f t="shared" si="3"/>
        <v>99.991102166198814</v>
      </c>
      <c r="F66" s="34">
        <f t="shared" si="4"/>
        <v>-8.4000000000017394E-4</v>
      </c>
    </row>
    <row r="67" spans="1:7" hidden="1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2.7905000000000002</v>
      </c>
      <c r="D69" s="37">
        <v>2.78966</v>
      </c>
      <c r="E69" s="38">
        <f t="shared" si="3"/>
        <v>99.969897867765624</v>
      </c>
      <c r="F69" s="38">
        <f t="shared" si="4"/>
        <v>-8.4000000000017394E-4</v>
      </c>
    </row>
    <row r="70" spans="1:7" ht="15.75" customHeight="1">
      <c r="A70" s="46" t="s">
        <v>219</v>
      </c>
      <c r="B70" s="47" t="s">
        <v>220</v>
      </c>
      <c r="C70" s="37">
        <v>6.65</v>
      </c>
      <c r="D70" s="37">
        <v>6.65</v>
      </c>
      <c r="E70" s="38">
        <f>SUM(D70/C70*100)</f>
        <v>100</v>
      </c>
      <c r="F70" s="38">
        <f>SUM(D70-C70)</f>
        <v>0</v>
      </c>
    </row>
    <row r="71" spans="1:7" s="6" customFormat="1">
      <c r="A71" s="30" t="s">
        <v>58</v>
      </c>
      <c r="B71" s="31" t="s">
        <v>59</v>
      </c>
      <c r="C71" s="48">
        <f>SUM(C72:C75)</f>
        <v>2173.4105099999997</v>
      </c>
      <c r="D71" s="48">
        <f>SUM(D72:D75)</f>
        <v>1894.2783399999998</v>
      </c>
      <c r="E71" s="34">
        <f t="shared" si="3"/>
        <v>87.156951311512714</v>
      </c>
      <c r="F71" s="34">
        <f t="shared" si="4"/>
        <v>-279.13216999999986</v>
      </c>
    </row>
    <row r="72" spans="1:7" ht="17.25" customHeight="1">
      <c r="A72" s="35" t="s">
        <v>60</v>
      </c>
      <c r="B72" s="39" t="s">
        <v>61</v>
      </c>
      <c r="C72" s="49">
        <v>11.25</v>
      </c>
      <c r="D72" s="37">
        <v>2.0699999999999998</v>
      </c>
      <c r="E72" s="38">
        <f t="shared" si="3"/>
        <v>18.399999999999999</v>
      </c>
      <c r="F72" s="38">
        <f t="shared" si="4"/>
        <v>-9.18</v>
      </c>
    </row>
    <row r="73" spans="1:7" s="6" customFormat="1" ht="17.25" customHeight="1">
      <c r="A73" s="35" t="s">
        <v>62</v>
      </c>
      <c r="B73" s="39" t="s">
        <v>63</v>
      </c>
      <c r="C73" s="49">
        <v>152.941</v>
      </c>
      <c r="D73" s="37">
        <v>102.07704</v>
      </c>
      <c r="E73" s="38">
        <f t="shared" si="3"/>
        <v>66.742757010873461</v>
      </c>
      <c r="F73" s="38">
        <f t="shared" si="4"/>
        <v>-50.863960000000006</v>
      </c>
      <c r="G73" s="50"/>
    </row>
    <row r="74" spans="1:7">
      <c r="A74" s="35" t="s">
        <v>64</v>
      </c>
      <c r="B74" s="39" t="s">
        <v>65</v>
      </c>
      <c r="C74" s="49">
        <v>1829.2195099999999</v>
      </c>
      <c r="D74" s="37">
        <v>1610.2813799999999</v>
      </c>
      <c r="E74" s="38">
        <f t="shared" si="3"/>
        <v>88.031063040651688</v>
      </c>
      <c r="F74" s="38">
        <f t="shared" si="4"/>
        <v>-218.93813</v>
      </c>
    </row>
    <row r="75" spans="1:7">
      <c r="A75" s="35" t="s">
        <v>66</v>
      </c>
      <c r="B75" s="39" t="s">
        <v>67</v>
      </c>
      <c r="C75" s="49">
        <v>180</v>
      </c>
      <c r="D75" s="37">
        <v>179.84992</v>
      </c>
      <c r="E75" s="38">
        <f t="shared" si="3"/>
        <v>99.916622222222216</v>
      </c>
      <c r="F75" s="38">
        <f t="shared" si="4"/>
        <v>-0.15008000000000266</v>
      </c>
    </row>
    <row r="76" spans="1:7" s="6" customFormat="1" ht="18" customHeight="1">
      <c r="A76" s="30" t="s">
        <v>68</v>
      </c>
      <c r="B76" s="31" t="s">
        <v>69</v>
      </c>
      <c r="C76" s="32">
        <f>SUM(C77:C80)</f>
        <v>908.81399999999996</v>
      </c>
      <c r="D76" s="32">
        <f>SUM(D77:D80)</f>
        <v>808.48572999999999</v>
      </c>
      <c r="E76" s="34">
        <f t="shared" si="3"/>
        <v>88.960527676730337</v>
      </c>
      <c r="F76" s="34">
        <f t="shared" si="4"/>
        <v>-100.32826999999997</v>
      </c>
    </row>
    <row r="77" spans="1:7" hidden="1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t="15.75" hidden="1" customHeight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6.5" customHeight="1">
      <c r="A79" s="35" t="s">
        <v>74</v>
      </c>
      <c r="B79" s="39" t="s">
        <v>75</v>
      </c>
      <c r="C79" s="37">
        <v>908.81399999999996</v>
      </c>
      <c r="D79" s="37">
        <v>808.48572999999999</v>
      </c>
      <c r="E79" s="38">
        <f t="shared" si="3"/>
        <v>88.960527676730337</v>
      </c>
      <c r="F79" s="38">
        <f t="shared" si="4"/>
        <v>-100.32826999999997</v>
      </c>
    </row>
    <row r="80" spans="1:7" ht="31.5" hidden="1">
      <c r="A80" s="35" t="s">
        <v>264</v>
      </c>
      <c r="B80" s="39" t="s">
        <v>278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</f>
        <v>1530</v>
      </c>
      <c r="D81" s="32">
        <f>SUM(D82)</f>
        <v>1228.914</v>
      </c>
      <c r="E81" s="34">
        <f t="shared" si="3"/>
        <v>80.321176470588227</v>
      </c>
      <c r="F81" s="34">
        <f t="shared" si="4"/>
        <v>-301.08600000000001</v>
      </c>
    </row>
    <row r="82" spans="1:6" ht="16.5" hidden="1" customHeight="1">
      <c r="A82" s="35" t="s">
        <v>88</v>
      </c>
      <c r="B82" s="39" t="s">
        <v>234</v>
      </c>
      <c r="C82" s="37">
        <v>1530</v>
      </c>
      <c r="D82" s="37">
        <v>1228.914</v>
      </c>
      <c r="E82" s="38">
        <f t="shared" si="3"/>
        <v>80.321176470588227</v>
      </c>
      <c r="F82" s="38">
        <f t="shared" si="4"/>
        <v>-301.08600000000001</v>
      </c>
    </row>
    <row r="83" spans="1:6" s="6" customFormat="1" ht="18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0.75" hidden="1" customHeight="1">
      <c r="A84" s="53">
        <v>1001</v>
      </c>
      <c r="B84" s="54" t="s">
        <v>90</v>
      </c>
      <c r="C84" s="37"/>
      <c r="D84" s="32">
        <v>0</v>
      </c>
      <c r="E84" s="38" t="e">
        <f t="shared" si="3"/>
        <v>#DIV/0!</v>
      </c>
      <c r="F84" s="38">
        <f t="shared" si="4"/>
        <v>0</v>
      </c>
    </row>
    <row r="85" spans="1:6" ht="18.75" hidden="1" customHeight="1">
      <c r="A85" s="53">
        <v>1003</v>
      </c>
      <c r="B85" s="54" t="s">
        <v>91</v>
      </c>
      <c r="C85" s="37">
        <v>0</v>
      </c>
      <c r="D85" s="32">
        <v>0</v>
      </c>
      <c r="E85" s="38" t="e">
        <f t="shared" si="3"/>
        <v>#DIV/0!</v>
      </c>
      <c r="F85" s="38">
        <f t="shared" si="4"/>
        <v>0</v>
      </c>
    </row>
    <row r="86" spans="1:6" ht="19.5" hidden="1" customHeight="1">
      <c r="A86" s="53">
        <v>1004</v>
      </c>
      <c r="B86" s="54" t="s">
        <v>92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C89+C90+C91+C92+C93</f>
        <v>2</v>
      </c>
      <c r="D88" s="32">
        <f>D89+D90+D91+D92+D93</f>
        <v>2</v>
      </c>
      <c r="E88" s="38">
        <f t="shared" si="3"/>
        <v>100</v>
      </c>
      <c r="F88" s="22">
        <f>F89+F90+F91+F92+F93</f>
        <v>0</v>
      </c>
    </row>
    <row r="89" spans="1:6" ht="19.5" customHeight="1">
      <c r="A89" s="35" t="s">
        <v>97</v>
      </c>
      <c r="B89" s="39" t="s">
        <v>98</v>
      </c>
      <c r="C89" s="37">
        <v>2</v>
      </c>
      <c r="D89" s="37">
        <v>2</v>
      </c>
      <c r="E89" s="38">
        <f t="shared" si="3"/>
        <v>100</v>
      </c>
      <c r="F89" s="38">
        <f>SUM(D89-C89)</f>
        <v>0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3.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57.7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5" hidden="1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6" s="6" customFormat="1" ht="16.5" customHeight="1">
      <c r="A98" s="52"/>
      <c r="B98" s="57" t="s">
        <v>119</v>
      </c>
      <c r="C98" s="393">
        <f>C56+C64+C66+C71+C76+C81+C83+C88+C94</f>
        <v>6124.5115100000003</v>
      </c>
      <c r="D98" s="393">
        <f>D56+D64+D66+D71+D76+D81+D83+D88+D94</f>
        <v>5146.2987599999997</v>
      </c>
      <c r="E98" s="34">
        <f t="shared" si="3"/>
        <v>84.027905761907846</v>
      </c>
      <c r="F98" s="34">
        <f t="shared" si="4"/>
        <v>-978.2127500000006</v>
      </c>
    </row>
    <row r="99" spans="1:6" ht="20.25" customHeight="1">
      <c r="C99" s="344"/>
      <c r="D99" s="345"/>
    </row>
    <row r="100" spans="1:6" s="65" customFormat="1" ht="13.5" customHeight="1">
      <c r="A100" s="63" t="s">
        <v>120</v>
      </c>
      <c r="B100" s="63"/>
      <c r="C100" s="64"/>
      <c r="D100" s="64"/>
    </row>
    <row r="101" spans="1:6" s="65" customFormat="1" ht="12.75">
      <c r="A101" s="66" t="s">
        <v>121</v>
      </c>
      <c r="B101" s="66"/>
      <c r="C101" s="134" t="s">
        <v>122</v>
      </c>
      <c r="D101" s="134"/>
    </row>
    <row r="102" spans="1:6" ht="5.25" customHeight="1"/>
  </sheetData>
  <customSheetViews>
    <customSheetView guid="{5BFCA170-DEAE-4D2C-98A0-1E68B427AC01}" showPageBreaks="1" hiddenRows="1" topLeftCell="A43">
      <selection activeCell="B100" sqref="B100"/>
      <pageMargins left="0.7" right="0.7" top="0.75" bottom="0.75" header="0.3" footer="0.3"/>
      <pageSetup paperSize="9" scale="57" orientation="portrait" r:id="rId1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3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B30CE22D-C12F-4E12-8BB9-3AAE0A6991CC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7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2"/>
  <sheetViews>
    <sheetView topLeftCell="A10" zoomScaleNormal="100" zoomScaleSheetLayoutView="70" workbookViewId="0">
      <selection activeCell="C35" sqref="C35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428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1739</v>
      </c>
      <c r="D4" s="5">
        <f>D5+D12+D14+D17+D7+D20</f>
        <v>1633.72837</v>
      </c>
      <c r="E4" s="5">
        <f>SUM(D4/C4*100)</f>
        <v>93.946427257044292</v>
      </c>
      <c r="F4" s="5">
        <f>SUM(D4-C4)</f>
        <v>-105.27162999999996</v>
      </c>
    </row>
    <row r="5" spans="1:6" s="6" customFormat="1">
      <c r="A5" s="68">
        <v>1010000000</v>
      </c>
      <c r="B5" s="67" t="s">
        <v>6</v>
      </c>
      <c r="C5" s="5">
        <f>C6</f>
        <v>108.1</v>
      </c>
      <c r="D5" s="5">
        <f>D6</f>
        <v>113.69768999999999</v>
      </c>
      <c r="E5" s="5">
        <f t="shared" ref="E5:E51" si="0">SUM(D5/C5*100)</f>
        <v>105.17825161887143</v>
      </c>
      <c r="F5" s="5">
        <f t="shared" ref="F5:F51" si="1">SUM(D5-C5)</f>
        <v>5.5976900000000001</v>
      </c>
    </row>
    <row r="6" spans="1:6">
      <c r="A6" s="7">
        <v>1010200001</v>
      </c>
      <c r="B6" s="8" t="s">
        <v>229</v>
      </c>
      <c r="C6" s="9">
        <v>108.1</v>
      </c>
      <c r="D6" s="10">
        <v>113.69768999999999</v>
      </c>
      <c r="E6" s="9">
        <f t="shared" ref="E6:E11" si="2">SUM(D6/C6*100)</f>
        <v>105.17825161887143</v>
      </c>
      <c r="F6" s="9">
        <f t="shared" si="1"/>
        <v>5.5976900000000001</v>
      </c>
    </row>
    <row r="7" spans="1:6" ht="31.5">
      <c r="A7" s="3">
        <v>1030000000</v>
      </c>
      <c r="B7" s="13" t="s">
        <v>281</v>
      </c>
      <c r="C7" s="5">
        <f>C8+C10+C9</f>
        <v>520.9</v>
      </c>
      <c r="D7" s="5">
        <f>D8+D10+D9+D11</f>
        <v>504.34301000000005</v>
      </c>
      <c r="E7" s="9">
        <f t="shared" si="2"/>
        <v>96.821464772509131</v>
      </c>
      <c r="F7" s="9">
        <f t="shared" si="1"/>
        <v>-16.556989999999928</v>
      </c>
    </row>
    <row r="8" spans="1:6">
      <c r="A8" s="7">
        <v>1030223001</v>
      </c>
      <c r="B8" s="8" t="s">
        <v>283</v>
      </c>
      <c r="C8" s="9">
        <v>194.3</v>
      </c>
      <c r="D8" s="10">
        <v>224.20406</v>
      </c>
      <c r="E8" s="9">
        <f t="shared" si="2"/>
        <v>115.39066392177044</v>
      </c>
      <c r="F8" s="9">
        <f t="shared" si="1"/>
        <v>29.904059999999987</v>
      </c>
    </row>
    <row r="9" spans="1:6">
      <c r="A9" s="7">
        <v>1030224001</v>
      </c>
      <c r="B9" s="8" t="s">
        <v>289</v>
      </c>
      <c r="C9" s="9">
        <v>2.1</v>
      </c>
      <c r="D9" s="10">
        <v>2.1281300000000001</v>
      </c>
      <c r="E9" s="9">
        <f t="shared" si="2"/>
        <v>101.3395238095238</v>
      </c>
      <c r="F9" s="9">
        <f t="shared" si="1"/>
        <v>2.8129999999999988E-2</v>
      </c>
    </row>
    <row r="10" spans="1:6">
      <c r="A10" s="7">
        <v>1030225001</v>
      </c>
      <c r="B10" s="8" t="s">
        <v>282</v>
      </c>
      <c r="C10" s="9">
        <v>324.5</v>
      </c>
      <c r="D10" s="10">
        <v>328.03086999999999</v>
      </c>
      <c r="E10" s="9">
        <f t="shared" si="2"/>
        <v>101.08809553158706</v>
      </c>
      <c r="F10" s="9">
        <f t="shared" si="1"/>
        <v>3.5308699999999931</v>
      </c>
    </row>
    <row r="11" spans="1:6">
      <c r="A11" s="7">
        <v>1030226001</v>
      </c>
      <c r="B11" s="8" t="s">
        <v>291</v>
      </c>
      <c r="C11" s="9">
        <v>0</v>
      </c>
      <c r="D11" s="10">
        <v>-50.020049999999998</v>
      </c>
      <c r="E11" s="9" t="e">
        <f t="shared" si="2"/>
        <v>#DIV/0!</v>
      </c>
      <c r="F11" s="9">
        <f t="shared" si="1"/>
        <v>-50.020049999999998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D13</f>
        <v>43.00244</v>
      </c>
      <c r="E12" s="5">
        <f t="shared" si="0"/>
        <v>107.5061</v>
      </c>
      <c r="F12" s="5">
        <f t="shared" si="1"/>
        <v>3.00244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43.00244</v>
      </c>
      <c r="E13" s="9">
        <f t="shared" si="0"/>
        <v>107.5061</v>
      </c>
      <c r="F13" s="9">
        <f t="shared" si="1"/>
        <v>3.00244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1060</v>
      </c>
      <c r="D14" s="5">
        <f>D15+D16</f>
        <v>968.96023000000002</v>
      </c>
      <c r="E14" s="5">
        <f t="shared" si="0"/>
        <v>91.411342452830198</v>
      </c>
      <c r="F14" s="5">
        <f t="shared" si="1"/>
        <v>-91.039769999999976</v>
      </c>
    </row>
    <row r="15" spans="1:6" s="6" customFormat="1" ht="15.75" customHeight="1">
      <c r="A15" s="7">
        <v>1060100000</v>
      </c>
      <c r="B15" s="11" t="s">
        <v>9</v>
      </c>
      <c r="C15" s="9">
        <v>130</v>
      </c>
      <c r="D15" s="10">
        <v>114.53677</v>
      </c>
      <c r="E15" s="9">
        <f t="shared" si="0"/>
        <v>88.105207692307701</v>
      </c>
      <c r="F15" s="9">
        <f>SUM(D15-C15)</f>
        <v>-15.463229999999996</v>
      </c>
    </row>
    <row r="16" spans="1:6" ht="15.75" customHeight="1">
      <c r="A16" s="7">
        <v>1060600000</v>
      </c>
      <c r="B16" s="11" t="s">
        <v>8</v>
      </c>
      <c r="C16" s="9">
        <v>930</v>
      </c>
      <c r="D16" s="10">
        <v>854.42345999999998</v>
      </c>
      <c r="E16" s="9">
        <f t="shared" si="0"/>
        <v>91.873490322580636</v>
      </c>
      <c r="F16" s="9">
        <f t="shared" si="1"/>
        <v>-75.576540000000023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3.7250000000000001</v>
      </c>
      <c r="E17" s="5">
        <f t="shared" si="0"/>
        <v>37.25</v>
      </c>
      <c r="F17" s="5">
        <f t="shared" si="1"/>
        <v>-6.2750000000000004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3.7250000000000001</v>
      </c>
      <c r="E18" s="9">
        <f t="shared" si="0"/>
        <v>37.25</v>
      </c>
      <c r="F18" s="9">
        <f t="shared" si="1"/>
        <v>-6.2750000000000004</v>
      </c>
    </row>
    <row r="19" spans="1:6" ht="36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C26+C29+C31+C36+C34</f>
        <v>169.9539</v>
      </c>
      <c r="D25" s="5">
        <f>D26+D29+D31+D36+D34</f>
        <v>85.42362</v>
      </c>
      <c r="E25" s="5">
        <f t="shared" si="0"/>
        <v>50.262818328970383</v>
      </c>
      <c r="F25" s="5">
        <f t="shared" si="1"/>
        <v>-84.530280000000005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166</v>
      </c>
      <c r="D26" s="5">
        <f>D27+D28</f>
        <v>177.36928</v>
      </c>
      <c r="E26" s="5">
        <f t="shared" si="0"/>
        <v>106.84896385542169</v>
      </c>
      <c r="F26" s="5">
        <f t="shared" si="1"/>
        <v>11.369280000000003</v>
      </c>
    </row>
    <row r="27" spans="1:6">
      <c r="A27" s="16">
        <v>1110502510</v>
      </c>
      <c r="B27" s="17" t="s">
        <v>226</v>
      </c>
      <c r="C27" s="12">
        <v>160</v>
      </c>
      <c r="D27" s="10">
        <v>171.16</v>
      </c>
      <c r="E27" s="9">
        <f t="shared" si="0"/>
        <v>106.97499999999999</v>
      </c>
      <c r="F27" s="9">
        <f t="shared" si="1"/>
        <v>11.159999999999997</v>
      </c>
    </row>
    <row r="28" spans="1:6" ht="18" customHeight="1">
      <c r="A28" s="7">
        <v>1110503510</v>
      </c>
      <c r="B28" s="11" t="s">
        <v>225</v>
      </c>
      <c r="C28" s="12">
        <v>6</v>
      </c>
      <c r="D28" s="10">
        <v>6.2092799999999997</v>
      </c>
      <c r="E28" s="9">
        <f t="shared" si="0"/>
        <v>103.488</v>
      </c>
      <c r="F28" s="9">
        <f t="shared" si="1"/>
        <v>0.20927999999999969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3.0543399999999998</v>
      </c>
      <c r="E29" s="5" t="e">
        <f t="shared" si="0"/>
        <v>#DIV/0!</v>
      </c>
      <c r="F29" s="5">
        <f t="shared" si="1"/>
        <v>3.0543399999999998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3.0543399999999998</v>
      </c>
      <c r="E30" s="9" t="e">
        <f t="shared" si="0"/>
        <v>#DIV/0!</v>
      </c>
      <c r="F30" s="9">
        <f t="shared" si="1"/>
        <v>3.0543399999999998</v>
      </c>
    </row>
    <row r="31" spans="1:6" ht="28.5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252</v>
      </c>
      <c r="C34" s="5">
        <f>C35</f>
        <v>3.9539</v>
      </c>
      <c r="D34" s="5">
        <v>0</v>
      </c>
      <c r="E34" s="9">
        <f>SUM(D34/C34*100)</f>
        <v>0</v>
      </c>
      <c r="F34" s="9">
        <f>SUM(D34-C34)</f>
        <v>-3.9539</v>
      </c>
    </row>
    <row r="35" spans="1:7" ht="29.25" customHeight="1">
      <c r="A35" s="7">
        <v>1163305010</v>
      </c>
      <c r="B35" s="8" t="s">
        <v>268</v>
      </c>
      <c r="C35" s="9">
        <v>3.9539</v>
      </c>
      <c r="D35" s="10">
        <v>0</v>
      </c>
      <c r="E35" s="9">
        <f>SUM(D35/C35*100)</f>
        <v>0</v>
      </c>
      <c r="F35" s="9">
        <f>SUM(D35-C35)</f>
        <v>-3.9539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-95</v>
      </c>
      <c r="E36" s="5" t="e">
        <f t="shared" si="0"/>
        <v>#DIV/0!</v>
      </c>
      <c r="F36" s="5">
        <f t="shared" si="1"/>
        <v>-95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-95</v>
      </c>
      <c r="E37" s="9" t="e">
        <f t="shared" si="0"/>
        <v>#DIV/0!</v>
      </c>
      <c r="F37" s="9">
        <f t="shared" si="1"/>
        <v>-95</v>
      </c>
    </row>
    <row r="38" spans="1:7" ht="19.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1908.9539</v>
      </c>
      <c r="D39" s="127">
        <f>SUM(D4,D25)</f>
        <v>1719.1519900000001</v>
      </c>
      <c r="E39" s="5">
        <f t="shared" si="0"/>
        <v>90.057281634721505</v>
      </c>
      <c r="F39" s="5">
        <f t="shared" si="1"/>
        <v>-189.80190999999991</v>
      </c>
    </row>
    <row r="40" spans="1:7" s="6" customFormat="1">
      <c r="A40" s="3">
        <v>2000000000</v>
      </c>
      <c r="B40" s="4" t="s">
        <v>20</v>
      </c>
      <c r="C40" s="343">
        <f>C41+C42+C43+C44+C48+C49</f>
        <v>4547.6226599999991</v>
      </c>
      <c r="D40" s="343">
        <f>D41+D42+D43+D44+D48+D49+D50</f>
        <v>3830.1943299999998</v>
      </c>
      <c r="E40" s="5">
        <f t="shared" si="0"/>
        <v>84.22410161004872</v>
      </c>
      <c r="F40" s="5">
        <f t="shared" si="1"/>
        <v>-717.42832999999928</v>
      </c>
      <c r="G40" s="19"/>
    </row>
    <row r="41" spans="1:7">
      <c r="A41" s="16">
        <v>2021000000</v>
      </c>
      <c r="B41" s="17" t="s">
        <v>21</v>
      </c>
      <c r="C41" s="12">
        <v>2768.8539999999998</v>
      </c>
      <c r="D41" s="20">
        <v>2576.3670000000002</v>
      </c>
      <c r="E41" s="9">
        <f t="shared" si="0"/>
        <v>93.048134715662158</v>
      </c>
      <c r="F41" s="9">
        <f t="shared" si="1"/>
        <v>-192.48699999999963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1314.29766</v>
      </c>
      <c r="D43" s="10">
        <v>901.31866000000002</v>
      </c>
      <c r="E43" s="9">
        <f t="shared" si="0"/>
        <v>68.577970381534428</v>
      </c>
      <c r="F43" s="9">
        <f t="shared" si="1"/>
        <v>-412.97899999999993</v>
      </c>
    </row>
    <row r="44" spans="1:7" ht="18" customHeight="1">
      <c r="A44" s="16">
        <v>2023000000</v>
      </c>
      <c r="B44" s="17" t="s">
        <v>23</v>
      </c>
      <c r="C44" s="12">
        <v>177.46700000000001</v>
      </c>
      <c r="D44" s="251">
        <v>171.7861</v>
      </c>
      <c r="E44" s="9">
        <f t="shared" si="0"/>
        <v>96.798897823257278</v>
      </c>
      <c r="F44" s="9">
        <f t="shared" si="1"/>
        <v>-5.6809000000000083</v>
      </c>
    </row>
    <row r="45" spans="1:7" ht="0.75" hidden="1" customHeight="1">
      <c r="A45" s="16">
        <v>2020400000</v>
      </c>
      <c r="B45" s="17" t="s">
        <v>24</v>
      </c>
      <c r="C45" s="12"/>
      <c r="D45" s="252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25</v>
      </c>
      <c r="C46" s="12"/>
      <c r="D46" s="252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355</v>
      </c>
      <c r="C49" s="12">
        <v>287.00400000000002</v>
      </c>
      <c r="D49" s="10">
        <v>287.00457</v>
      </c>
      <c r="E49" s="9">
        <f>SUM(D49/C49*100)</f>
        <v>100.00019860350378</v>
      </c>
      <c r="F49" s="9">
        <f>SUM(D49-C49)</f>
        <v>5.6999999998197382E-4</v>
      </c>
    </row>
    <row r="50" spans="1:7" s="6" customFormat="1" ht="18.75" customHeight="1">
      <c r="A50" s="7">
        <v>2190500005</v>
      </c>
      <c r="B50" s="11" t="s">
        <v>26</v>
      </c>
      <c r="C50" s="12">
        <v>0</v>
      </c>
      <c r="D50" s="10">
        <v>-106.282</v>
      </c>
      <c r="E50" s="9"/>
      <c r="F50" s="9"/>
    </row>
    <row r="51" spans="1:7" s="6" customFormat="1" ht="19.5" customHeight="1">
      <c r="A51" s="3"/>
      <c r="B51" s="4" t="s">
        <v>28</v>
      </c>
      <c r="C51" s="389">
        <f>C39+C40</f>
        <v>6456.5765599999995</v>
      </c>
      <c r="D51" s="389">
        <f>SUM(D39,D40,)</f>
        <v>5549.3463199999997</v>
      </c>
      <c r="E51" s="5">
        <f t="shared" si="0"/>
        <v>85.948741851517667</v>
      </c>
      <c r="F51" s="5">
        <f t="shared" si="1"/>
        <v>-907.23023999999987</v>
      </c>
      <c r="G51" s="293"/>
    </row>
    <row r="52" spans="1:7" s="6" customFormat="1">
      <c r="A52" s="3"/>
      <c r="B52" s="21" t="s">
        <v>321</v>
      </c>
      <c r="C52" s="389">
        <f>C51-C97</f>
        <v>-449.50602000000072</v>
      </c>
      <c r="D52" s="389">
        <f>D51-D97</f>
        <v>77.007610000000568</v>
      </c>
      <c r="E52" s="22"/>
      <c r="F52" s="22"/>
    </row>
    <row r="53" spans="1:7">
      <c r="A53" s="23"/>
      <c r="B53" s="24"/>
      <c r="C53" s="250"/>
      <c r="D53" s="250"/>
      <c r="E53" s="26"/>
      <c r="F53" s="92"/>
    </row>
    <row r="54" spans="1:7" ht="60" customHeight="1">
      <c r="A54" s="28" t="s">
        <v>1</v>
      </c>
      <c r="B54" s="28" t="s">
        <v>29</v>
      </c>
      <c r="C54" s="243" t="s">
        <v>346</v>
      </c>
      <c r="D54" s="244" t="s">
        <v>417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32">
        <f>C57+C58+C59+C60+C61+C63+C62</f>
        <v>1470.8029999999999</v>
      </c>
      <c r="D56" s="246">
        <f>D57+D58+D59+D60+D61+D63+D62</f>
        <v>1201.9613199999999</v>
      </c>
      <c r="E56" s="34">
        <f>SUM(D56/C56*100)</f>
        <v>81.721435161609008</v>
      </c>
      <c r="F56" s="34">
        <f>SUM(D56-C56)</f>
        <v>-268.84168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1410.7539999999999</v>
      </c>
      <c r="D58" s="37">
        <v>1161.9223199999999</v>
      </c>
      <c r="E58" s="38">
        <f t="shared" ref="E58:E97" si="3">SUM(D58/C58*100)</f>
        <v>82.361795181867279</v>
      </c>
      <c r="F58" s="38">
        <f t="shared" ref="F58:F97" si="4">SUM(D58-C58)</f>
        <v>-248.83168000000001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37">
        <v>19.635999999999999</v>
      </c>
      <c r="D61" s="37">
        <v>19.635999999999999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20.010000000000002</v>
      </c>
      <c r="D62" s="40">
        <v>0</v>
      </c>
      <c r="E62" s="38">
        <f t="shared" si="3"/>
        <v>0</v>
      </c>
      <c r="F62" s="38">
        <f t="shared" si="4"/>
        <v>-20.010000000000002</v>
      </c>
    </row>
    <row r="63" spans="1:7" ht="18.75" customHeight="1">
      <c r="A63" s="35" t="s">
        <v>44</v>
      </c>
      <c r="B63" s="39" t="s">
        <v>45</v>
      </c>
      <c r="C63" s="37">
        <v>20.402999999999999</v>
      </c>
      <c r="D63" s="37">
        <v>20.402999999999999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2">
        <f>C65</f>
        <v>170.749</v>
      </c>
      <c r="D64" s="32">
        <f>D65</f>
        <v>139.81729000000001</v>
      </c>
      <c r="E64" s="34">
        <f t="shared" si="3"/>
        <v>81.884690393501586</v>
      </c>
      <c r="F64" s="34">
        <f t="shared" si="4"/>
        <v>-30.931709999999981</v>
      </c>
    </row>
    <row r="65" spans="1:7">
      <c r="A65" s="43" t="s">
        <v>48</v>
      </c>
      <c r="B65" s="44" t="s">
        <v>49</v>
      </c>
      <c r="C65" s="37">
        <v>170.749</v>
      </c>
      <c r="D65" s="37">
        <v>139.81729000000001</v>
      </c>
      <c r="E65" s="38">
        <f t="shared" si="3"/>
        <v>81.884690393501586</v>
      </c>
      <c r="F65" s="38">
        <f t="shared" si="4"/>
        <v>-30.931709999999981</v>
      </c>
    </row>
    <row r="66" spans="1:7" s="6" customFormat="1" ht="18" customHeight="1">
      <c r="A66" s="30" t="s">
        <v>50</v>
      </c>
      <c r="B66" s="31" t="s">
        <v>51</v>
      </c>
      <c r="C66" s="32">
        <f>C69+C70</f>
        <v>1.46</v>
      </c>
      <c r="D66" s="32">
        <f>D69+D70</f>
        <v>0</v>
      </c>
      <c r="E66" s="34">
        <f t="shared" si="3"/>
        <v>0</v>
      </c>
      <c r="F66" s="34">
        <f t="shared" si="4"/>
        <v>-1.46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0</v>
      </c>
      <c r="D69" s="37">
        <v>0</v>
      </c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219</v>
      </c>
      <c r="B70" s="47" t="s">
        <v>220</v>
      </c>
      <c r="C70" s="37">
        <v>1.46</v>
      </c>
      <c r="D70" s="37">
        <v>0</v>
      </c>
      <c r="E70" s="34">
        <f t="shared" si="3"/>
        <v>0</v>
      </c>
      <c r="F70" s="34">
        <f t="shared" si="4"/>
        <v>-1.46</v>
      </c>
    </row>
    <row r="71" spans="1:7" s="6" customFormat="1" ht="16.5" customHeight="1">
      <c r="A71" s="30" t="s">
        <v>58</v>
      </c>
      <c r="B71" s="31" t="s">
        <v>59</v>
      </c>
      <c r="C71" s="48">
        <f>C72+C73+C74+C75</f>
        <v>2299.6881600000002</v>
      </c>
      <c r="D71" s="48">
        <f>SUM(D72:D75)</f>
        <v>1641.4518699999999</v>
      </c>
      <c r="E71" s="34">
        <f t="shared" si="3"/>
        <v>71.377150108908666</v>
      </c>
      <c r="F71" s="34">
        <f t="shared" si="4"/>
        <v>-658.23629000000028</v>
      </c>
    </row>
    <row r="72" spans="1:7" ht="15" customHeight="1">
      <c r="A72" s="35" t="s">
        <v>60</v>
      </c>
      <c r="B72" s="39" t="s">
        <v>61</v>
      </c>
      <c r="C72" s="49">
        <v>16.25</v>
      </c>
      <c r="D72" s="37">
        <v>7.4162499999999998</v>
      </c>
      <c r="E72" s="38">
        <f t="shared" si="3"/>
        <v>45.638461538461542</v>
      </c>
      <c r="F72" s="38">
        <f t="shared" si="4"/>
        <v>-8.8337500000000002</v>
      </c>
    </row>
    <row r="73" spans="1:7" s="6" customFormat="1" ht="15" customHeight="1">
      <c r="A73" s="35" t="s">
        <v>62</v>
      </c>
      <c r="B73" s="39" t="s">
        <v>63</v>
      </c>
      <c r="C73" s="49">
        <v>135.74794</v>
      </c>
      <c r="D73" s="37">
        <v>80.037540000000007</v>
      </c>
      <c r="E73" s="38">
        <f t="shared" si="3"/>
        <v>58.96040853363963</v>
      </c>
      <c r="F73" s="38">
        <f t="shared" si="4"/>
        <v>-55.710399999999993</v>
      </c>
      <c r="G73" s="50"/>
    </row>
    <row r="74" spans="1:7">
      <c r="A74" s="35" t="s">
        <v>64</v>
      </c>
      <c r="B74" s="39" t="s">
        <v>65</v>
      </c>
      <c r="C74" s="49">
        <v>1907.59158</v>
      </c>
      <c r="D74" s="37">
        <v>1500.8994399999999</v>
      </c>
      <c r="E74" s="38">
        <f t="shared" si="3"/>
        <v>78.680334707705086</v>
      </c>
      <c r="F74" s="38">
        <f t="shared" si="4"/>
        <v>-406.69214000000011</v>
      </c>
    </row>
    <row r="75" spans="1:7">
      <c r="A75" s="35" t="s">
        <v>66</v>
      </c>
      <c r="B75" s="39" t="s">
        <v>67</v>
      </c>
      <c r="C75" s="49">
        <v>240.09863999999999</v>
      </c>
      <c r="D75" s="37">
        <v>53.098640000000003</v>
      </c>
      <c r="E75" s="38">
        <f t="shared" si="3"/>
        <v>22.115343926979346</v>
      </c>
      <c r="F75" s="38">
        <f t="shared" si="4"/>
        <v>-187</v>
      </c>
    </row>
    <row r="76" spans="1:7" s="6" customFormat="1" ht="18" customHeight="1">
      <c r="A76" s="30" t="s">
        <v>68</v>
      </c>
      <c r="B76" s="31" t="s">
        <v>69</v>
      </c>
      <c r="C76" s="32">
        <f>SUM(C77:C79)</f>
        <v>826.53242</v>
      </c>
      <c r="D76" s="32">
        <f>SUM(D77:D79)</f>
        <v>653.17400999999995</v>
      </c>
      <c r="E76" s="34">
        <f t="shared" si="3"/>
        <v>79.025818491185134</v>
      </c>
      <c r="F76" s="34">
        <f t="shared" si="4"/>
        <v>-173.35841000000005</v>
      </c>
    </row>
    <row r="77" spans="1:7" ht="14.25" customHeight="1">
      <c r="A77" s="35" t="s">
        <v>70</v>
      </c>
      <c r="B77" s="51" t="s">
        <v>71</v>
      </c>
      <c r="C77" s="37">
        <v>0</v>
      </c>
      <c r="D77" s="37">
        <v>0</v>
      </c>
      <c r="E77" s="34" t="e">
        <f t="shared" si="3"/>
        <v>#DIV/0!</v>
      </c>
      <c r="F77" s="34">
        <f t="shared" si="4"/>
        <v>0</v>
      </c>
    </row>
    <row r="78" spans="1:7" ht="18.75" customHeight="1">
      <c r="A78" s="35" t="s">
        <v>72</v>
      </c>
      <c r="B78" s="51" t="s">
        <v>73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>
      <c r="A79" s="35" t="s">
        <v>74</v>
      </c>
      <c r="B79" s="39" t="s">
        <v>75</v>
      </c>
      <c r="C79" s="37">
        <v>826.53242</v>
      </c>
      <c r="D79" s="37">
        <v>653.17400999999995</v>
      </c>
      <c r="E79" s="38">
        <f t="shared" si="3"/>
        <v>79.025818491185134</v>
      </c>
      <c r="F79" s="38">
        <f t="shared" si="4"/>
        <v>-173.35841000000005</v>
      </c>
    </row>
    <row r="80" spans="1:7" s="6" customFormat="1">
      <c r="A80" s="30" t="s">
        <v>86</v>
      </c>
      <c r="B80" s="31" t="s">
        <v>87</v>
      </c>
      <c r="C80" s="32">
        <f>C81</f>
        <v>2099.85</v>
      </c>
      <c r="D80" s="32">
        <f>D81</f>
        <v>1809.61922</v>
      </c>
      <c r="E80" s="34">
        <f>SUM(D80/C80*100)</f>
        <v>86.178499416625002</v>
      </c>
      <c r="F80" s="34">
        <f t="shared" si="4"/>
        <v>-290.23077999999987</v>
      </c>
    </row>
    <row r="81" spans="1:6" ht="15.75" customHeight="1">
      <c r="A81" s="35" t="s">
        <v>88</v>
      </c>
      <c r="B81" s="39" t="s">
        <v>234</v>
      </c>
      <c r="C81" s="37">
        <f>2099.85</f>
        <v>2099.85</v>
      </c>
      <c r="D81" s="37">
        <v>1809.61922</v>
      </c>
      <c r="E81" s="38">
        <f>SUM(D81/C81*100)</f>
        <v>86.178499416625002</v>
      </c>
      <c r="F81" s="38">
        <f t="shared" si="4"/>
        <v>-290.23077999999987</v>
      </c>
    </row>
    <row r="82" spans="1:6" s="6" customFormat="1" ht="1.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7.25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7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37</v>
      </c>
      <c r="D87" s="32">
        <f>D88+D89+D90+D91+D92</f>
        <v>26.315000000000001</v>
      </c>
      <c r="E87" s="38">
        <f t="shared" si="3"/>
        <v>71.121621621621628</v>
      </c>
      <c r="F87" s="22">
        <f>F88+F89+F90+F91+F92</f>
        <v>-10.684999999999999</v>
      </c>
    </row>
    <row r="88" spans="1:6" ht="18.75" customHeight="1">
      <c r="A88" s="35" t="s">
        <v>97</v>
      </c>
      <c r="B88" s="39" t="s">
        <v>98</v>
      </c>
      <c r="C88" s="37">
        <v>37</v>
      </c>
      <c r="D88" s="37">
        <v>26.315000000000001</v>
      </c>
      <c r="E88" s="38">
        <f t="shared" si="3"/>
        <v>71.121621621621628</v>
      </c>
      <c r="F88" s="38">
        <f>SUM(D88-C88)</f>
        <v>-10.684999999999999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/>
      <c r="E90" s="38" t="e">
        <f t="shared" si="3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6.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0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9.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s="6" customFormat="1" ht="15.75" customHeight="1">
      <c r="A97" s="52"/>
      <c r="B97" s="57" t="s">
        <v>119</v>
      </c>
      <c r="C97" s="393">
        <f>C56+C64+C66+C71+C76+C80+C82+C87+C93</f>
        <v>6906.0825800000002</v>
      </c>
      <c r="D97" s="393">
        <f>D56+D64+D66+D71+D76+D80+D82+D87+D93</f>
        <v>5472.3387099999991</v>
      </c>
      <c r="E97" s="34">
        <f t="shared" si="3"/>
        <v>79.239404490294973</v>
      </c>
      <c r="F97" s="34">
        <f t="shared" si="4"/>
        <v>-1433.7438700000012</v>
      </c>
      <c r="G97" s="293"/>
    </row>
    <row r="98" spans="1:7" ht="0.75" customHeight="1">
      <c r="C98" s="126"/>
      <c r="D98" s="101"/>
    </row>
    <row r="99" spans="1:7" s="65" customFormat="1" ht="16.5" customHeight="1">
      <c r="A99" s="63" t="s">
        <v>120</v>
      </c>
      <c r="B99" s="63"/>
      <c r="C99" s="249"/>
      <c r="D99" s="249"/>
    </row>
    <row r="100" spans="1:7" s="65" customFormat="1" ht="20.25" customHeight="1">
      <c r="A100" s="66" t="s">
        <v>121</v>
      </c>
      <c r="B100" s="66"/>
      <c r="C100" s="65" t="s">
        <v>122</v>
      </c>
    </row>
    <row r="101" spans="1:7" ht="13.5" customHeight="1">
      <c r="C101" s="120"/>
    </row>
    <row r="102" spans="1:7" ht="5.25" customHeight="1"/>
  </sheetData>
  <customSheetViews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3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B30CE22D-C12F-4E12-8BB9-3AAE0A6991CC}" scale="70" showPageBreaks="1" hiddenRows="1" view="pageBreakPreview" topLeftCell="A28">
      <selection activeCell="D74" sqref="D74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7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03"/>
  <sheetViews>
    <sheetView topLeftCell="A20" zoomScaleNormal="100" zoomScaleSheetLayoutView="70" workbookViewId="0">
      <selection activeCell="C42" sqref="C4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3" t="s">
        <v>429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1483.5</v>
      </c>
      <c r="D4" s="5">
        <f>D5+D12+D14+D17+D20+D7</f>
        <v>1322.6336900000001</v>
      </c>
      <c r="E4" s="5">
        <f>SUM(D4/C4*100)</f>
        <v>89.156298618132794</v>
      </c>
      <c r="F4" s="5">
        <f>SUM(D4-C4)</f>
        <v>-160.86630999999988</v>
      </c>
    </row>
    <row r="5" spans="1:6" s="6" customFormat="1">
      <c r="A5" s="68">
        <v>1010000000</v>
      </c>
      <c r="B5" s="67" t="s">
        <v>6</v>
      </c>
      <c r="C5" s="5">
        <f>C6</f>
        <v>104.8</v>
      </c>
      <c r="D5" s="5">
        <f>D6</f>
        <v>94.437269999999998</v>
      </c>
      <c r="E5" s="5">
        <f t="shared" ref="E5:E51" si="0">SUM(D5/C5*100)</f>
        <v>90.111898854961836</v>
      </c>
      <c r="F5" s="5">
        <f t="shared" ref="F5:F51" si="1">SUM(D5-C5)</f>
        <v>-10.362729999999999</v>
      </c>
    </row>
    <row r="6" spans="1:6">
      <c r="A6" s="7">
        <v>1010200001</v>
      </c>
      <c r="B6" s="8" t="s">
        <v>229</v>
      </c>
      <c r="C6" s="9">
        <v>104.8</v>
      </c>
      <c r="D6" s="10">
        <v>94.437269999999998</v>
      </c>
      <c r="E6" s="9">
        <f t="shared" ref="E6:E11" si="2">SUM(D6/C6*100)</f>
        <v>90.111898854961836</v>
      </c>
      <c r="F6" s="9">
        <f t="shared" si="1"/>
        <v>-10.362729999999999</v>
      </c>
    </row>
    <row r="7" spans="1:6" ht="31.5">
      <c r="A7" s="3">
        <v>1030000000</v>
      </c>
      <c r="B7" s="13" t="s">
        <v>281</v>
      </c>
      <c r="C7" s="5">
        <f>C8+C10+C9</f>
        <v>723.69999999999993</v>
      </c>
      <c r="D7" s="5">
        <f>D8+D10+D9+D11</f>
        <v>700.70604000000003</v>
      </c>
      <c r="E7" s="5">
        <f t="shared" si="2"/>
        <v>96.822722122426427</v>
      </c>
      <c r="F7" s="5">
        <f t="shared" si="1"/>
        <v>-22.993959999999902</v>
      </c>
    </row>
    <row r="8" spans="1:6">
      <c r="A8" s="7">
        <v>1030223001</v>
      </c>
      <c r="B8" s="8" t="s">
        <v>283</v>
      </c>
      <c r="C8" s="9">
        <v>269.94</v>
      </c>
      <c r="D8" s="10">
        <v>311.49664000000001</v>
      </c>
      <c r="E8" s="9">
        <f t="shared" si="2"/>
        <v>115.39476920797216</v>
      </c>
      <c r="F8" s="9">
        <f t="shared" si="1"/>
        <v>41.556640000000016</v>
      </c>
    </row>
    <row r="9" spans="1:6">
      <c r="A9" s="7">
        <v>1030224001</v>
      </c>
      <c r="B9" s="8" t="s">
        <v>289</v>
      </c>
      <c r="C9" s="9">
        <v>2.9</v>
      </c>
      <c r="D9" s="10">
        <v>2.9566400000000002</v>
      </c>
      <c r="E9" s="9">
        <f>SUM(D9/C9*100)</f>
        <v>101.95310344827587</v>
      </c>
      <c r="F9" s="9">
        <f t="shared" si="1"/>
        <v>5.6640000000000246E-2</v>
      </c>
    </row>
    <row r="10" spans="1:6">
      <c r="A10" s="7">
        <v>1030225001</v>
      </c>
      <c r="B10" s="8" t="s">
        <v>282</v>
      </c>
      <c r="C10" s="9">
        <v>450.86</v>
      </c>
      <c r="D10" s="10">
        <v>455.74781000000002</v>
      </c>
      <c r="E10" s="9">
        <f t="shared" si="2"/>
        <v>101.08410814887105</v>
      </c>
      <c r="F10" s="9">
        <f t="shared" si="1"/>
        <v>4.8878100000000018</v>
      </c>
    </row>
    <row r="11" spans="1:6">
      <c r="A11" s="7">
        <v>1030226001</v>
      </c>
      <c r="B11" s="8" t="s">
        <v>291</v>
      </c>
      <c r="C11" s="9">
        <v>0</v>
      </c>
      <c r="D11" s="10">
        <v>-69.495050000000006</v>
      </c>
      <c r="E11" s="9" t="e">
        <f t="shared" si="2"/>
        <v>#DIV/0!</v>
      </c>
      <c r="F11" s="9">
        <f t="shared" si="1"/>
        <v>-69.495050000000006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26.056799999999999</v>
      </c>
      <c r="E12" s="5">
        <f t="shared" si="0"/>
        <v>173.71199999999999</v>
      </c>
      <c r="F12" s="5">
        <f t="shared" si="1"/>
        <v>11.056799999999999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26.056799999999999</v>
      </c>
      <c r="E13" s="9">
        <f t="shared" si="0"/>
        <v>173.71199999999999</v>
      </c>
      <c r="F13" s="9">
        <f t="shared" si="1"/>
        <v>11.056799999999999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630</v>
      </c>
      <c r="D14" s="5">
        <f>D15+D16</f>
        <v>496.33357999999998</v>
      </c>
      <c r="E14" s="5">
        <f t="shared" si="0"/>
        <v>78.783107936507932</v>
      </c>
      <c r="F14" s="5">
        <f t="shared" si="1"/>
        <v>-133.66642000000002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69.849000000000004</v>
      </c>
      <c r="E15" s="9">
        <f t="shared" si="0"/>
        <v>43.655625000000001</v>
      </c>
      <c r="F15" s="9">
        <f>SUM(D15-C15)</f>
        <v>-90.150999999999996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426.48457999999999</v>
      </c>
      <c r="E16" s="9">
        <f t="shared" si="0"/>
        <v>90.741399999999999</v>
      </c>
      <c r="F16" s="9">
        <f t="shared" si="1"/>
        <v>-43.515420000000006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5.0999999999999996</v>
      </c>
      <c r="E17" s="5">
        <f t="shared" si="0"/>
        <v>51</v>
      </c>
      <c r="F17" s="5">
        <f t="shared" si="1"/>
        <v>-4.9000000000000004</v>
      </c>
    </row>
    <row r="18" spans="1:6" ht="17.25" customHeight="1">
      <c r="A18" s="7">
        <v>1080400001</v>
      </c>
      <c r="B18" s="8" t="s">
        <v>228</v>
      </c>
      <c r="C18" s="9">
        <v>10</v>
      </c>
      <c r="D18" s="10">
        <v>5.0999999999999996</v>
      </c>
      <c r="E18" s="9">
        <f t="shared" si="0"/>
        <v>51</v>
      </c>
      <c r="F18" s="9">
        <f t="shared" si="1"/>
        <v>-4.9000000000000004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390</v>
      </c>
      <c r="D25" s="5">
        <f>D26+D29+D32+D37+D35</f>
        <v>439.61543999999998</v>
      </c>
      <c r="E25" s="5">
        <f t="shared" si="0"/>
        <v>112.72190769230768</v>
      </c>
      <c r="F25" s="5">
        <f t="shared" si="1"/>
        <v>49.615439999999978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340</v>
      </c>
      <c r="D26" s="5">
        <f>D27+D28</f>
        <v>364.37491999999997</v>
      </c>
      <c r="E26" s="5">
        <f t="shared" si="0"/>
        <v>107.16909411764706</v>
      </c>
      <c r="F26" s="5">
        <f t="shared" si="1"/>
        <v>24.374919999999975</v>
      </c>
    </row>
    <row r="27" spans="1:6">
      <c r="A27" s="16">
        <v>1110502510</v>
      </c>
      <c r="B27" s="17" t="s">
        <v>226</v>
      </c>
      <c r="C27" s="12">
        <v>300</v>
      </c>
      <c r="D27" s="10">
        <v>305.50894</v>
      </c>
      <c r="E27" s="9">
        <f t="shared" si="0"/>
        <v>101.83631333333334</v>
      </c>
      <c r="F27" s="9">
        <f t="shared" si="1"/>
        <v>5.5089399999999955</v>
      </c>
    </row>
    <row r="28" spans="1:6" ht="18" customHeight="1">
      <c r="A28" s="7">
        <v>1110503505</v>
      </c>
      <c r="B28" s="11" t="s">
        <v>225</v>
      </c>
      <c r="C28" s="12">
        <v>40</v>
      </c>
      <c r="D28" s="10">
        <v>58.86598</v>
      </c>
      <c r="E28" s="9">
        <f t="shared" si="0"/>
        <v>147.16495</v>
      </c>
      <c r="F28" s="9">
        <f t="shared" si="1"/>
        <v>18.86598</v>
      </c>
    </row>
    <row r="29" spans="1:6" s="15" customFormat="1" ht="18" customHeight="1">
      <c r="A29" s="68">
        <v>1130000000</v>
      </c>
      <c r="B29" s="69" t="s">
        <v>131</v>
      </c>
      <c r="C29" s="5">
        <f>C30+C31</f>
        <v>50</v>
      </c>
      <c r="D29" s="5">
        <f>D30+D31</f>
        <v>75.498149999999995</v>
      </c>
      <c r="E29" s="5">
        <f t="shared" si="0"/>
        <v>150.99629999999999</v>
      </c>
      <c r="F29" s="5">
        <f t="shared" si="1"/>
        <v>25.498149999999995</v>
      </c>
    </row>
    <row r="30" spans="1:6" ht="15.75" customHeight="1">
      <c r="A30" s="7">
        <v>1130206510</v>
      </c>
      <c r="B30" s="8" t="s">
        <v>338</v>
      </c>
      <c r="C30" s="9">
        <v>40</v>
      </c>
      <c r="D30" s="321">
        <v>65.471209999999999</v>
      </c>
      <c r="E30" s="9">
        <f t="shared" si="0"/>
        <v>163.67802499999999</v>
      </c>
      <c r="F30" s="9">
        <f t="shared" si="1"/>
        <v>25.471209999999999</v>
      </c>
    </row>
    <row r="31" spans="1:6" ht="17.25" customHeight="1">
      <c r="A31" s="7">
        <v>1130299510</v>
      </c>
      <c r="B31" s="8" t="s">
        <v>357</v>
      </c>
      <c r="C31" s="9">
        <v>10</v>
      </c>
      <c r="D31" s="321">
        <v>10.02694</v>
      </c>
      <c r="E31" s="9">
        <f>SUM(D31/C31*100)</f>
        <v>100.26939999999999</v>
      </c>
      <c r="F31" s="9">
        <f>SUM(D31-C31)</f>
        <v>2.6939999999999742E-2</v>
      </c>
    </row>
    <row r="32" spans="1:6" ht="18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135</v>
      </c>
      <c r="C37" s="5">
        <f>C38+C39</f>
        <v>0</v>
      </c>
      <c r="D37" s="5">
        <f>D38+D39</f>
        <v>-0.25763000000000003</v>
      </c>
      <c r="E37" s="5" t="e">
        <f t="shared" si="0"/>
        <v>#DIV/0!</v>
      </c>
      <c r="F37" s="5">
        <f t="shared" si="1"/>
        <v>-0.25763000000000003</v>
      </c>
    </row>
    <row r="38" spans="1:7" ht="16.5" customHeight="1">
      <c r="A38" s="7">
        <v>1170105005</v>
      </c>
      <c r="B38" s="8" t="s">
        <v>18</v>
      </c>
      <c r="C38" s="9">
        <v>0</v>
      </c>
      <c r="D38" s="9">
        <v>-0.25763000000000003</v>
      </c>
      <c r="E38" s="9" t="e">
        <f t="shared" si="0"/>
        <v>#DIV/0!</v>
      </c>
      <c r="F38" s="9">
        <f t="shared" si="1"/>
        <v>-0.25763000000000003</v>
      </c>
    </row>
    <row r="39" spans="1:7" ht="16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1873.5</v>
      </c>
      <c r="D40" s="127">
        <f>D4+D25</f>
        <v>1762.2491300000002</v>
      </c>
      <c r="E40" s="5">
        <f t="shared" si="0"/>
        <v>94.061869762476661</v>
      </c>
      <c r="F40" s="5">
        <f t="shared" si="1"/>
        <v>-111.25086999999985</v>
      </c>
    </row>
    <row r="41" spans="1:7" s="6" customFormat="1">
      <c r="A41" s="3">
        <v>2000000000</v>
      </c>
      <c r="B41" s="4" t="s">
        <v>20</v>
      </c>
      <c r="C41" s="5">
        <f>C42+C43+C44+C45+C46+C48</f>
        <v>3283.1060000000002</v>
      </c>
      <c r="D41" s="5">
        <f>D42+D43+D44+D45+D46+D48+D49</f>
        <v>2863.0810999999999</v>
      </c>
      <c r="E41" s="5">
        <f t="shared" si="0"/>
        <v>87.206477646472564</v>
      </c>
      <c r="F41" s="5">
        <f t="shared" si="1"/>
        <v>-420.02490000000034</v>
      </c>
      <c r="G41" s="19"/>
    </row>
    <row r="42" spans="1:7">
      <c r="A42" s="16">
        <v>2021000000</v>
      </c>
      <c r="B42" s="17" t="s">
        <v>21</v>
      </c>
      <c r="C42" s="99">
        <v>1351.8630000000001</v>
      </c>
      <c r="D42" s="402">
        <v>1271.4939999999999</v>
      </c>
      <c r="E42" s="9">
        <f t="shared" si="0"/>
        <v>94.054944916755616</v>
      </c>
      <c r="F42" s="9">
        <f t="shared" si="1"/>
        <v>-80.369000000000142</v>
      </c>
    </row>
    <row r="43" spans="1:7" ht="15.75" customHeight="1">
      <c r="A43" s="16">
        <v>2021500200</v>
      </c>
      <c r="B43" s="17" t="s">
        <v>232</v>
      </c>
      <c r="C43" s="99">
        <v>902</v>
      </c>
      <c r="D43" s="20">
        <v>627.47230000000002</v>
      </c>
      <c r="E43" s="9">
        <f>SUM(D43/C43*100)</f>
        <v>69.564556541019968</v>
      </c>
      <c r="F43" s="9">
        <f>SUM(D43-C43)</f>
        <v>-274.52769999999998</v>
      </c>
    </row>
    <row r="44" spans="1:7">
      <c r="A44" s="16">
        <v>2022000000</v>
      </c>
      <c r="B44" s="17" t="s">
        <v>22</v>
      </c>
      <c r="C44" s="99">
        <v>682.53499999999997</v>
      </c>
      <c r="D44" s="10">
        <v>650.56500000000005</v>
      </c>
      <c r="E44" s="9">
        <f t="shared" si="0"/>
        <v>95.315991121334449</v>
      </c>
      <c r="F44" s="9">
        <f t="shared" si="1"/>
        <v>-31.969999999999914</v>
      </c>
    </row>
    <row r="45" spans="1:7" ht="18" customHeight="1">
      <c r="A45" s="16">
        <v>2023000000</v>
      </c>
      <c r="B45" s="17" t="s">
        <v>23</v>
      </c>
      <c r="C45" s="12">
        <v>174.108</v>
      </c>
      <c r="D45" s="251">
        <v>170.749</v>
      </c>
      <c r="E45" s="9">
        <f t="shared" si="0"/>
        <v>98.070737703034894</v>
      </c>
      <c r="F45" s="9">
        <f t="shared" si="1"/>
        <v>-3.3590000000000089</v>
      </c>
    </row>
    <row r="46" spans="1:7" ht="22.5" customHeight="1">
      <c r="A46" s="16">
        <v>2020400000</v>
      </c>
      <c r="B46" s="17" t="s">
        <v>24</v>
      </c>
      <c r="C46" s="12">
        <v>120</v>
      </c>
      <c r="D46" s="252">
        <v>120</v>
      </c>
      <c r="E46" s="9">
        <f t="shared" si="0"/>
        <v>100</v>
      </c>
      <c r="F46" s="9">
        <f t="shared" si="1"/>
        <v>0</v>
      </c>
    </row>
    <row r="47" spans="1:7" ht="32.25" customHeight="1">
      <c r="A47" s="16">
        <v>2020900000</v>
      </c>
      <c r="B47" s="18" t="s">
        <v>25</v>
      </c>
      <c r="C47" s="12">
        <v>0</v>
      </c>
      <c r="D47" s="252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355</v>
      </c>
      <c r="C48" s="12">
        <v>52.6</v>
      </c>
      <c r="D48" s="252">
        <v>52.6</v>
      </c>
      <c r="E48" s="9">
        <f t="shared" si="0"/>
        <v>100</v>
      </c>
      <c r="F48" s="9">
        <f t="shared" si="1"/>
        <v>0</v>
      </c>
    </row>
    <row r="49" spans="1:8" ht="19.5" customHeight="1">
      <c r="A49" s="7">
        <v>2190500005</v>
      </c>
      <c r="B49" s="11" t="s">
        <v>26</v>
      </c>
      <c r="C49" s="12">
        <v>0</v>
      </c>
      <c r="D49" s="252">
        <v>-29.799199999999999</v>
      </c>
      <c r="E49" s="9" t="e">
        <f t="shared" si="0"/>
        <v>#DIV/0!</v>
      </c>
      <c r="F49" s="9">
        <f t="shared" si="1"/>
        <v>-29.799199999999999</v>
      </c>
    </row>
    <row r="50" spans="1:8" s="6" customFormat="1" ht="0.75" hidden="1" customHeight="1">
      <c r="A50" s="3">
        <v>3000000000</v>
      </c>
      <c r="B50" s="13" t="s">
        <v>27</v>
      </c>
      <c r="C50" s="277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28</v>
      </c>
      <c r="C51" s="389">
        <f>C40+C41</f>
        <v>5156.6059999999998</v>
      </c>
      <c r="D51" s="389">
        <f>D40+D41</f>
        <v>4625.3302299999996</v>
      </c>
      <c r="E51" s="93">
        <f t="shared" si="0"/>
        <v>89.697181246734772</v>
      </c>
      <c r="F51" s="93">
        <f t="shared" si="1"/>
        <v>-531.27577000000019</v>
      </c>
      <c r="G51" s="293"/>
      <c r="H51" s="293"/>
    </row>
    <row r="52" spans="1:8" s="6" customFormat="1">
      <c r="A52" s="3"/>
      <c r="B52" s="21" t="s">
        <v>321</v>
      </c>
      <c r="C52" s="93">
        <f>C51-C98</f>
        <v>-307.03722999999991</v>
      </c>
      <c r="D52" s="93">
        <f>D51-D98</f>
        <v>167.61689999999908</v>
      </c>
      <c r="E52" s="281"/>
      <c r="F52" s="281"/>
    </row>
    <row r="53" spans="1:8">
      <c r="A53" s="23"/>
      <c r="B53" s="24"/>
      <c r="C53" s="250"/>
      <c r="D53" s="250"/>
      <c r="E53" s="26"/>
      <c r="F53" s="27"/>
    </row>
    <row r="54" spans="1:8" ht="45" customHeight="1">
      <c r="A54" s="28" t="s">
        <v>1</v>
      </c>
      <c r="B54" s="28" t="s">
        <v>29</v>
      </c>
      <c r="C54" s="243" t="s">
        <v>346</v>
      </c>
      <c r="D54" s="244" t="s">
        <v>417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30</v>
      </c>
      <c r="B56" s="31" t="s">
        <v>31</v>
      </c>
      <c r="C56" s="32">
        <f>C57+C58+C59+C60+C61+C63+C62</f>
        <v>1126.56</v>
      </c>
      <c r="D56" s="33">
        <f>D57+D58+D59+D60+D61+D63+D62</f>
        <v>952.00297</v>
      </c>
      <c r="E56" s="34">
        <f>SUM(D56/C56*100)</f>
        <v>84.505305531884673</v>
      </c>
      <c r="F56" s="34">
        <f>SUM(D56-C56)</f>
        <v>-174.55702999999994</v>
      </c>
    </row>
    <row r="57" spans="1:8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8" ht="18.75" customHeight="1">
      <c r="A58" s="35" t="s">
        <v>34</v>
      </c>
      <c r="B58" s="39" t="s">
        <v>35</v>
      </c>
      <c r="C58" s="37">
        <v>1096.463</v>
      </c>
      <c r="D58" s="37">
        <v>926.90597000000002</v>
      </c>
      <c r="E58" s="38">
        <f t="shared" ref="E58:E98" si="3">SUM(D58/C58*100)</f>
        <v>84.536000758803539</v>
      </c>
      <c r="F58" s="38">
        <f t="shared" ref="F58:F98" si="4">SUM(D58-C58)</f>
        <v>-169.55702999999994</v>
      </c>
    </row>
    <row r="59" spans="1:8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40</v>
      </c>
      <c r="B61" s="39" t="s">
        <v>41</v>
      </c>
      <c r="C61" s="37">
        <v>16.561</v>
      </c>
      <c r="D61" s="37">
        <v>16.561</v>
      </c>
      <c r="E61" s="38">
        <f t="shared" si="3"/>
        <v>100</v>
      </c>
      <c r="F61" s="38">
        <f t="shared" si="4"/>
        <v>0</v>
      </c>
    </row>
    <row r="62" spans="1:8" ht="18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44</v>
      </c>
      <c r="B63" s="39" t="s">
        <v>45</v>
      </c>
      <c r="C63" s="37">
        <v>8.5359999999999996</v>
      </c>
      <c r="D63" s="37">
        <v>8.5359999999999996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46</v>
      </c>
      <c r="B64" s="42" t="s">
        <v>47</v>
      </c>
      <c r="C64" s="32">
        <f>C65</f>
        <v>170.749</v>
      </c>
      <c r="D64" s="32">
        <f>D65</f>
        <v>139.26421999999999</v>
      </c>
      <c r="E64" s="34">
        <f t="shared" si="3"/>
        <v>81.560782200774241</v>
      </c>
      <c r="F64" s="34">
        <f t="shared" si="4"/>
        <v>-31.484780000000001</v>
      </c>
    </row>
    <row r="65" spans="1:7">
      <c r="A65" s="43" t="s">
        <v>48</v>
      </c>
      <c r="B65" s="44" t="s">
        <v>49</v>
      </c>
      <c r="C65" s="37">
        <v>170.749</v>
      </c>
      <c r="D65" s="37">
        <v>139.26421999999999</v>
      </c>
      <c r="E65" s="38">
        <f t="shared" si="3"/>
        <v>81.560782200774241</v>
      </c>
      <c r="F65" s="38">
        <f t="shared" si="4"/>
        <v>-31.484780000000001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19.606000000000002</v>
      </c>
      <c r="D66" s="32">
        <f>SUM(D67:D69)</f>
        <v>0</v>
      </c>
      <c r="E66" s="34">
        <f t="shared" si="3"/>
        <v>0</v>
      </c>
      <c r="F66" s="34">
        <f t="shared" si="4"/>
        <v>-19.606000000000002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0</v>
      </c>
      <c r="D69" s="37">
        <v>0</v>
      </c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219</v>
      </c>
      <c r="B70" s="47" t="s">
        <v>220</v>
      </c>
      <c r="C70" s="37">
        <v>19.606000000000002</v>
      </c>
      <c r="D70" s="37">
        <v>0</v>
      </c>
      <c r="E70" s="34">
        <f t="shared" si="3"/>
        <v>0</v>
      </c>
      <c r="F70" s="34">
        <f t="shared" si="4"/>
        <v>-19.606000000000002</v>
      </c>
    </row>
    <row r="71" spans="1:7" s="6" customFormat="1" ht="18.75" customHeight="1">
      <c r="A71" s="30" t="s">
        <v>58</v>
      </c>
      <c r="B71" s="31" t="s">
        <v>59</v>
      </c>
      <c r="C71" s="48">
        <f>SUM(C72:C76)</f>
        <v>2358.4306699999997</v>
      </c>
      <c r="D71" s="48">
        <f>SUM(D72:D76)</f>
        <v>2030.7471399999999</v>
      </c>
      <c r="E71" s="34">
        <f t="shared" si="3"/>
        <v>86.105865473671102</v>
      </c>
      <c r="F71" s="34">
        <f t="shared" si="4"/>
        <v>-327.68352999999979</v>
      </c>
    </row>
    <row r="72" spans="1:7" ht="15" customHeight="1">
      <c r="A72" s="35" t="s">
        <v>60</v>
      </c>
      <c r="B72" s="39" t="s">
        <v>61</v>
      </c>
      <c r="C72" s="49">
        <v>7.5</v>
      </c>
      <c r="D72" s="37">
        <v>0</v>
      </c>
      <c r="E72" s="38">
        <f t="shared" si="3"/>
        <v>0</v>
      </c>
      <c r="F72" s="38">
        <f t="shared" si="4"/>
        <v>-7.5</v>
      </c>
    </row>
    <row r="73" spans="1:7" s="6" customFormat="1" ht="17.25" customHeight="1">
      <c r="A73" s="35" t="s">
        <v>62</v>
      </c>
      <c r="B73" s="39" t="s">
        <v>63</v>
      </c>
      <c r="C73" s="49">
        <v>357.74644000000001</v>
      </c>
      <c r="D73" s="37">
        <v>231.97229999999999</v>
      </c>
      <c r="E73" s="38">
        <f t="shared" si="3"/>
        <v>64.84265783329667</v>
      </c>
      <c r="F73" s="38">
        <f t="shared" si="4"/>
        <v>-125.77414000000002</v>
      </c>
      <c r="G73" s="50"/>
    </row>
    <row r="74" spans="1:7" s="6" customFormat="1" ht="15" hidden="1" customHeight="1">
      <c r="A74" s="35" t="s">
        <v>62</v>
      </c>
      <c r="B74" s="39" t="s">
        <v>63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64</v>
      </c>
      <c r="B75" s="39" t="s">
        <v>65</v>
      </c>
      <c r="C75" s="49">
        <v>1814.52223</v>
      </c>
      <c r="D75" s="37">
        <v>1666.5988400000001</v>
      </c>
      <c r="E75" s="38">
        <f t="shared" si="3"/>
        <v>91.847805027993516</v>
      </c>
      <c r="F75" s="38">
        <f t="shared" si="4"/>
        <v>-147.92338999999993</v>
      </c>
    </row>
    <row r="76" spans="1:7">
      <c r="A76" s="35" t="s">
        <v>66</v>
      </c>
      <c r="B76" s="39" t="s">
        <v>67</v>
      </c>
      <c r="C76" s="49">
        <v>178.66200000000001</v>
      </c>
      <c r="D76" s="37">
        <v>132.17599999999999</v>
      </c>
      <c r="E76" s="38">
        <f t="shared" si="3"/>
        <v>73.98103681812583</v>
      </c>
      <c r="F76" s="38">
        <f t="shared" si="4"/>
        <v>-46.486000000000018</v>
      </c>
    </row>
    <row r="77" spans="1:7" s="6" customFormat="1" ht="17.25" customHeight="1">
      <c r="A77" s="30" t="s">
        <v>68</v>
      </c>
      <c r="B77" s="31" t="s">
        <v>69</v>
      </c>
      <c r="C77" s="32">
        <f>SUM(C78:C80)</f>
        <v>541.99955999999997</v>
      </c>
      <c r="D77" s="32">
        <f>SUM(D78:D80)</f>
        <v>276.20100000000002</v>
      </c>
      <c r="E77" s="34">
        <f t="shared" si="3"/>
        <v>50.959635465386732</v>
      </c>
      <c r="F77" s="34">
        <f t="shared" si="4"/>
        <v>-265.79855999999995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541.99955999999997</v>
      </c>
      <c r="D80" s="37">
        <v>276.20100000000002</v>
      </c>
      <c r="E80" s="38">
        <f t="shared" si="3"/>
        <v>50.959635465386732</v>
      </c>
      <c r="F80" s="38">
        <f t="shared" si="4"/>
        <v>-265.79855999999995</v>
      </c>
    </row>
    <row r="81" spans="1:6" s="6" customFormat="1">
      <c r="A81" s="30" t="s">
        <v>86</v>
      </c>
      <c r="B81" s="31" t="s">
        <v>87</v>
      </c>
      <c r="C81" s="32">
        <f>C82</f>
        <v>1236.298</v>
      </c>
      <c r="D81" s="32">
        <f>D82</f>
        <v>1049.498</v>
      </c>
      <c r="E81" s="34">
        <f t="shared" si="3"/>
        <v>84.890374327225317</v>
      </c>
      <c r="F81" s="34">
        <f t="shared" si="4"/>
        <v>-186.79999999999995</v>
      </c>
    </row>
    <row r="82" spans="1:6" ht="15.75" hidden="1" customHeight="1">
      <c r="A82" s="35" t="s">
        <v>88</v>
      </c>
      <c r="B82" s="39" t="s">
        <v>234</v>
      </c>
      <c r="C82" s="37">
        <v>1236.298</v>
      </c>
      <c r="D82" s="37">
        <v>1049.498</v>
      </c>
      <c r="E82" s="38">
        <f t="shared" si="3"/>
        <v>84.890374327225317</v>
      </c>
      <c r="F82" s="38">
        <f t="shared" si="4"/>
        <v>-186.79999999999995</v>
      </c>
    </row>
    <row r="83" spans="1:6" s="6" customFormat="1" ht="0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6.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.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6.5" hidden="1" customHeight="1">
      <c r="A88" s="30" t="s">
        <v>95</v>
      </c>
      <c r="B88" s="31" t="s">
        <v>96</v>
      </c>
      <c r="C88" s="32">
        <f>C89+C90+C91+C92+C93</f>
        <v>0</v>
      </c>
      <c r="D88" s="32">
        <f>D89+D90+D91+D92+D93</f>
        <v>0</v>
      </c>
      <c r="E88" s="38" t="e">
        <f t="shared" si="3"/>
        <v>#DIV/0!</v>
      </c>
      <c r="F88" s="22">
        <f>F89+F90+F91+F92+F93</f>
        <v>0</v>
      </c>
    </row>
    <row r="89" spans="1:6" ht="13.5" hidden="1" customHeight="1">
      <c r="A89" s="35" t="s">
        <v>97</v>
      </c>
      <c r="B89" s="39" t="s">
        <v>98</v>
      </c>
      <c r="C89" s="37">
        <v>0</v>
      </c>
      <c r="D89" s="37">
        <v>0</v>
      </c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5" customHeight="1">
      <c r="A94" s="52">
        <v>1400</v>
      </c>
      <c r="B94" s="56" t="s">
        <v>115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15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95</v>
      </c>
      <c r="B96" s="31" t="s">
        <v>96</v>
      </c>
      <c r="C96" s="48">
        <f>C97</f>
        <v>10</v>
      </c>
      <c r="D96" s="32">
        <f>D97</f>
        <v>10</v>
      </c>
      <c r="E96" s="34">
        <f t="shared" si="3"/>
        <v>100</v>
      </c>
      <c r="F96" s="34">
        <f t="shared" si="4"/>
        <v>0</v>
      </c>
    </row>
    <row r="97" spans="1:7" ht="18" customHeight="1">
      <c r="A97" s="35" t="s">
        <v>97</v>
      </c>
      <c r="B97" s="39" t="s">
        <v>98</v>
      </c>
      <c r="C97" s="49">
        <v>10</v>
      </c>
      <c r="D97" s="37">
        <v>10</v>
      </c>
      <c r="E97" s="38">
        <f t="shared" si="3"/>
        <v>100</v>
      </c>
      <c r="F97" s="38">
        <f t="shared" si="4"/>
        <v>0</v>
      </c>
    </row>
    <row r="98" spans="1:7" s="6" customFormat="1">
      <c r="A98" s="52"/>
      <c r="B98" s="57" t="s">
        <v>119</v>
      </c>
      <c r="C98" s="393">
        <f>C56+C64+C66+C71+C77+C81+C96</f>
        <v>5463.6432299999997</v>
      </c>
      <c r="D98" s="393">
        <f>D56+D64+D66+D71+D77+D81+D88+D83+D94+D96</f>
        <v>4457.7133300000005</v>
      </c>
      <c r="E98" s="34">
        <f t="shared" si="3"/>
        <v>81.588660575848053</v>
      </c>
      <c r="F98" s="34">
        <f t="shared" si="4"/>
        <v>-1005.9298999999992</v>
      </c>
      <c r="G98" s="293"/>
    </row>
    <row r="99" spans="1:7" ht="16.5" customHeight="1">
      <c r="C99" s="126"/>
      <c r="D99" s="101"/>
    </row>
    <row r="100" spans="1:7" s="65" customFormat="1" ht="20.25" customHeight="1">
      <c r="A100" s="63" t="s">
        <v>120</v>
      </c>
      <c r="B100" s="63"/>
      <c r="C100" s="116"/>
      <c r="D100" s="64" t="s">
        <v>275</v>
      </c>
    </row>
    <row r="101" spans="1:7" s="65" customFormat="1" ht="13.5" customHeight="1">
      <c r="A101" s="66" t="s">
        <v>121</v>
      </c>
      <c r="B101" s="66"/>
      <c r="C101" s="65" t="s">
        <v>122</v>
      </c>
    </row>
    <row r="103" spans="1:7" ht="5.25" customHeight="1"/>
  </sheetData>
  <customSheetViews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3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B30CE22D-C12F-4E12-8BB9-3AAE0A6991CC}" scale="70" showPageBreaks="1" printArea="1" hiddenRows="1" view="pageBreakPreview" topLeftCell="A25">
      <selection activeCell="C82" sqref="C8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7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99"/>
  <sheetViews>
    <sheetView topLeftCell="A18" zoomScaleNormal="100" zoomScaleSheetLayoutView="70" workbookViewId="0">
      <selection activeCell="C43" sqref="C43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430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934.7</v>
      </c>
      <c r="D4" s="5">
        <f>D5+D12+D14+D17+D7</f>
        <v>793.34852000000001</v>
      </c>
      <c r="E4" s="5">
        <f>SUM(D4/C4*100)</f>
        <v>84.877342462822298</v>
      </c>
      <c r="F4" s="5">
        <f>SUM(D4-C4)</f>
        <v>-141.35148000000004</v>
      </c>
    </row>
    <row r="5" spans="1:6" s="6" customFormat="1">
      <c r="A5" s="68">
        <v>1010000000</v>
      </c>
      <c r="B5" s="67" t="s">
        <v>6</v>
      </c>
      <c r="C5" s="5">
        <f>C6</f>
        <v>85.8</v>
      </c>
      <c r="D5" s="5">
        <f>D6</f>
        <v>83.810720000000003</v>
      </c>
      <c r="E5" s="5">
        <f t="shared" ref="E5:E49" si="0">SUM(D5/C5*100)</f>
        <v>97.681491841491848</v>
      </c>
      <c r="F5" s="5">
        <f t="shared" ref="F5:F49" si="1">SUM(D5-C5)</f>
        <v>-1.9892799999999937</v>
      </c>
    </row>
    <row r="6" spans="1:6">
      <c r="A6" s="7">
        <v>1010200001</v>
      </c>
      <c r="B6" s="8" t="s">
        <v>229</v>
      </c>
      <c r="C6" s="9">
        <v>85.8</v>
      </c>
      <c r="D6" s="10">
        <v>83.810720000000003</v>
      </c>
      <c r="E6" s="9">
        <f t="shared" ref="E6:E11" si="2">SUM(D6/C6*100)</f>
        <v>97.681491841491848</v>
      </c>
      <c r="F6" s="9">
        <f t="shared" si="1"/>
        <v>-1.9892799999999937</v>
      </c>
    </row>
    <row r="7" spans="1:6" ht="31.5">
      <c r="A7" s="3">
        <v>1030000000</v>
      </c>
      <c r="B7" s="13" t="s">
        <v>281</v>
      </c>
      <c r="C7" s="5">
        <f>C8+C10+C9</f>
        <v>330.90000000000003</v>
      </c>
      <c r="D7" s="5">
        <f>D8+D10+D9+D11</f>
        <v>320.38186999999999</v>
      </c>
      <c r="E7" s="5">
        <f t="shared" si="2"/>
        <v>96.821356905409473</v>
      </c>
      <c r="F7" s="5">
        <f t="shared" si="1"/>
        <v>-10.518130000000042</v>
      </c>
    </row>
    <row r="8" spans="1:6">
      <c r="A8" s="7">
        <v>1030223001</v>
      </c>
      <c r="B8" s="8" t="s">
        <v>283</v>
      </c>
      <c r="C8" s="9">
        <v>123.43</v>
      </c>
      <c r="D8" s="10">
        <v>142.42472000000001</v>
      </c>
      <c r="E8" s="9">
        <f t="shared" si="2"/>
        <v>115.38906262658996</v>
      </c>
      <c r="F8" s="9">
        <f t="shared" si="1"/>
        <v>18.994720000000001</v>
      </c>
    </row>
    <row r="9" spans="1:6">
      <c r="A9" s="7">
        <v>1030224001</v>
      </c>
      <c r="B9" s="8" t="s">
        <v>289</v>
      </c>
      <c r="C9" s="9">
        <v>1.32</v>
      </c>
      <c r="D9" s="10">
        <v>1.35189</v>
      </c>
      <c r="E9" s="9">
        <f t="shared" si="2"/>
        <v>102.4159090909091</v>
      </c>
      <c r="F9" s="9">
        <f t="shared" si="1"/>
        <v>3.1889999999999974E-2</v>
      </c>
    </row>
    <row r="10" spans="1:6">
      <c r="A10" s="7">
        <v>1030225001</v>
      </c>
      <c r="B10" s="8" t="s">
        <v>282</v>
      </c>
      <c r="C10" s="9">
        <v>206.15</v>
      </c>
      <c r="D10" s="10">
        <v>208.38027</v>
      </c>
      <c r="E10" s="9">
        <f t="shared" si="2"/>
        <v>101.0818675721562</v>
      </c>
      <c r="F10" s="9">
        <f t="shared" si="1"/>
        <v>2.2302699999999902</v>
      </c>
    </row>
    <row r="11" spans="1:6">
      <c r="A11" s="7">
        <v>1030226001</v>
      </c>
      <c r="B11" s="8" t="s">
        <v>291</v>
      </c>
      <c r="C11" s="9">
        <v>0</v>
      </c>
      <c r="D11" s="10">
        <v>-31.775010000000002</v>
      </c>
      <c r="E11" s="9" t="e">
        <f t="shared" si="2"/>
        <v>#DIV/0!</v>
      </c>
      <c r="F11" s="9">
        <f t="shared" si="1"/>
        <v>-31.775010000000002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4.3319999999999999</v>
      </c>
      <c r="E12" s="5">
        <f t="shared" si="0"/>
        <v>43.32</v>
      </c>
      <c r="F12" s="5">
        <f t="shared" si="1"/>
        <v>-5.6680000000000001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4.3319999999999999</v>
      </c>
      <c r="E13" s="9">
        <f t="shared" si="0"/>
        <v>43.32</v>
      </c>
      <c r="F13" s="9">
        <f t="shared" si="1"/>
        <v>-5.6680000000000001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488</v>
      </c>
      <c r="D14" s="5">
        <f>D15+D16</f>
        <v>363.62392999999997</v>
      </c>
      <c r="E14" s="5">
        <f t="shared" si="0"/>
        <v>74.513100409836071</v>
      </c>
      <c r="F14" s="5">
        <f t="shared" si="1"/>
        <v>-124.37607000000003</v>
      </c>
    </row>
    <row r="15" spans="1:6" s="6" customFormat="1" ht="15.75" customHeight="1">
      <c r="A15" s="7">
        <v>1060100000</v>
      </c>
      <c r="B15" s="11" t="s">
        <v>9</v>
      </c>
      <c r="C15" s="9">
        <v>98</v>
      </c>
      <c r="D15" s="10">
        <v>31.882370000000002</v>
      </c>
      <c r="E15" s="9">
        <f t="shared" si="0"/>
        <v>32.5330306122449</v>
      </c>
      <c r="F15" s="9">
        <f>SUM(D15-C15)</f>
        <v>-66.117629999999991</v>
      </c>
    </row>
    <row r="16" spans="1:6" ht="15.75" customHeight="1">
      <c r="A16" s="7">
        <v>1060600000</v>
      </c>
      <c r="B16" s="11" t="s">
        <v>8</v>
      </c>
      <c r="C16" s="9">
        <v>390</v>
      </c>
      <c r="D16" s="10">
        <v>331.74155999999999</v>
      </c>
      <c r="E16" s="9">
        <f t="shared" si="0"/>
        <v>85.06193846153846</v>
      </c>
      <c r="F16" s="9">
        <f t="shared" si="1"/>
        <v>-58.258440000000007</v>
      </c>
    </row>
    <row r="17" spans="1:6" s="6" customFormat="1">
      <c r="A17" s="3">
        <v>1080000000</v>
      </c>
      <c r="B17" s="4" t="s">
        <v>11</v>
      </c>
      <c r="C17" s="5">
        <f>C18</f>
        <v>20</v>
      </c>
      <c r="D17" s="5">
        <f>D18</f>
        <v>21.2</v>
      </c>
      <c r="E17" s="5">
        <f t="shared" si="0"/>
        <v>106</v>
      </c>
      <c r="F17" s="5">
        <f t="shared" si="1"/>
        <v>1.1999999999999993</v>
      </c>
    </row>
    <row r="18" spans="1:6" ht="18" customHeight="1">
      <c r="A18" s="7">
        <v>1080400001</v>
      </c>
      <c r="B18" s="8" t="s">
        <v>228</v>
      </c>
      <c r="C18" s="9">
        <v>20</v>
      </c>
      <c r="D18" s="10">
        <v>21.2</v>
      </c>
      <c r="E18" s="9">
        <f t="shared" si="0"/>
        <v>106</v>
      </c>
      <c r="F18" s="9">
        <f t="shared" si="1"/>
        <v>1.1999999999999993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33</v>
      </c>
      <c r="D25" s="5">
        <f>D27+D29+D34</f>
        <v>5.0369000000000002</v>
      </c>
      <c r="E25" s="5">
        <f t="shared" si="0"/>
        <v>15.263333333333334</v>
      </c>
      <c r="F25" s="5">
        <f t="shared" si="1"/>
        <v>-27.963100000000001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</v>
      </c>
      <c r="D26" s="5">
        <f>D27</f>
        <v>5.0369000000000002</v>
      </c>
      <c r="E26" s="5">
        <f t="shared" si="0"/>
        <v>15.263333333333334</v>
      </c>
      <c r="F26" s="5">
        <f t="shared" si="1"/>
        <v>-27.963100000000001</v>
      </c>
    </row>
    <row r="27" spans="1:6" ht="17.25" customHeight="1">
      <c r="A27" s="16">
        <v>1110502510</v>
      </c>
      <c r="B27" s="17" t="s">
        <v>226</v>
      </c>
      <c r="C27" s="12">
        <v>33</v>
      </c>
      <c r="D27" s="10">
        <v>5.0369000000000002</v>
      </c>
      <c r="E27" s="9">
        <f t="shared" si="0"/>
        <v>15.263333333333334</v>
      </c>
      <c r="F27" s="9">
        <f t="shared" si="1"/>
        <v>-27.963100000000001</v>
      </c>
    </row>
    <row r="28" spans="1:6" ht="0.7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967.7</v>
      </c>
      <c r="D37" s="423">
        <f>D4+D25</f>
        <v>798.38541999999995</v>
      </c>
      <c r="E37" s="5">
        <f t="shared" si="0"/>
        <v>82.503401880748157</v>
      </c>
      <c r="F37" s="5">
        <f t="shared" si="1"/>
        <v>-169.31458000000009</v>
      </c>
    </row>
    <row r="38" spans="1:7" s="6" customFormat="1">
      <c r="A38" s="3">
        <v>2000000000</v>
      </c>
      <c r="B38" s="4" t="s">
        <v>20</v>
      </c>
      <c r="C38" s="408">
        <f>C39+C41+C42+C43+C44+C45</f>
        <v>2848.6350000000002</v>
      </c>
      <c r="D38" s="343">
        <f>D39+D41+D42+D43+D45</f>
        <v>2678.6429499999999</v>
      </c>
      <c r="E38" s="5">
        <f t="shared" si="0"/>
        <v>94.032508552341724</v>
      </c>
      <c r="F38" s="5">
        <f t="shared" si="1"/>
        <v>-169.99205000000029</v>
      </c>
      <c r="G38" s="19"/>
    </row>
    <row r="39" spans="1:7" ht="14.25" customHeight="1">
      <c r="A39" s="16">
        <v>2021000000</v>
      </c>
      <c r="B39" s="17" t="s">
        <v>21</v>
      </c>
      <c r="C39" s="99">
        <v>1258.9960000000001</v>
      </c>
      <c r="D39" s="20">
        <v>1185.8820000000001</v>
      </c>
      <c r="E39" s="9">
        <f t="shared" si="0"/>
        <v>94.192674162586698</v>
      </c>
      <c r="F39" s="9">
        <f t="shared" si="1"/>
        <v>-73.114000000000033</v>
      </c>
    </row>
    <row r="40" spans="1:7" ht="15.75" hidden="1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930</v>
      </c>
      <c r="D41" s="20">
        <v>672.25</v>
      </c>
      <c r="E41" s="9">
        <f t="shared" si="0"/>
        <v>72.284946236559151</v>
      </c>
      <c r="F41" s="9">
        <f t="shared" si="1"/>
        <v>-257.75</v>
      </c>
    </row>
    <row r="42" spans="1:7">
      <c r="A42" s="16">
        <v>2022000000</v>
      </c>
      <c r="B42" s="17" t="s">
        <v>22</v>
      </c>
      <c r="C42" s="99">
        <v>480.904</v>
      </c>
      <c r="D42" s="10">
        <v>435.16199999999998</v>
      </c>
      <c r="E42" s="9">
        <f t="shared" si="0"/>
        <v>90.48833031124714</v>
      </c>
      <c r="F42" s="9">
        <f t="shared" si="1"/>
        <v>-45.742000000000019</v>
      </c>
    </row>
    <row r="43" spans="1:7" ht="17.25" customHeight="1">
      <c r="A43" s="16">
        <v>2023000000</v>
      </c>
      <c r="B43" s="17" t="s">
        <v>23</v>
      </c>
      <c r="C43" s="12">
        <v>88.734999999999999</v>
      </c>
      <c r="D43" s="251">
        <v>85.376000000000005</v>
      </c>
      <c r="E43" s="9">
        <f t="shared" si="0"/>
        <v>96.214571476869338</v>
      </c>
      <c r="F43" s="9">
        <f t="shared" si="1"/>
        <v>-3.3589999999999947</v>
      </c>
    </row>
    <row r="44" spans="1:7" ht="0.75" hidden="1" customHeight="1">
      <c r="A44" s="16">
        <v>2020400000</v>
      </c>
      <c r="B44" s="17" t="s">
        <v>24</v>
      </c>
      <c r="C44" s="12"/>
      <c r="D44" s="252"/>
      <c r="E44" s="9" t="e">
        <f t="shared" si="0"/>
        <v>#DIV/0!</v>
      </c>
      <c r="F44" s="9">
        <f t="shared" si="1"/>
        <v>0</v>
      </c>
    </row>
    <row r="45" spans="1:7" ht="14.25" customHeight="1">
      <c r="A45" s="16">
        <v>2070500010</v>
      </c>
      <c r="B45" s="8" t="s">
        <v>355</v>
      </c>
      <c r="C45" s="12">
        <v>90</v>
      </c>
      <c r="D45" s="252">
        <v>299.97295000000003</v>
      </c>
      <c r="E45" s="9">
        <f t="shared" si="0"/>
        <v>333.30327777777779</v>
      </c>
      <c r="F45" s="9">
        <f t="shared" si="1"/>
        <v>209.97295000000003</v>
      </c>
    </row>
    <row r="46" spans="1:7" ht="14.25" customHeight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16.5" customHeight="1">
      <c r="A47" s="3">
        <v>3000000000</v>
      </c>
      <c r="B47" s="13" t="s">
        <v>27</v>
      </c>
      <c r="C47" s="277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customHeight="1">
      <c r="A48" s="3">
        <v>2190500010</v>
      </c>
      <c r="B48" s="13" t="s">
        <v>326</v>
      </c>
      <c r="C48" s="277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28</v>
      </c>
      <c r="C49" s="394">
        <f>C37+C38</f>
        <v>3816.335</v>
      </c>
      <c r="D49" s="394">
        <f>D37+D38</f>
        <v>3477.02837</v>
      </c>
      <c r="E49" s="5">
        <f t="shared" si="0"/>
        <v>91.109097340773275</v>
      </c>
      <c r="F49" s="5">
        <f t="shared" si="1"/>
        <v>-339.30663000000004</v>
      </c>
      <c r="G49" s="293"/>
      <c r="H49" s="386"/>
    </row>
    <row r="50" spans="1:8" s="6" customFormat="1" ht="15.75" customHeight="1">
      <c r="A50" s="3"/>
      <c r="B50" s="21" t="s">
        <v>321</v>
      </c>
      <c r="C50" s="280">
        <f>C49-C95</f>
        <v>16.760440000000017</v>
      </c>
      <c r="D50" s="280">
        <f>D49-D95</f>
        <v>654.5945300000003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1</v>
      </c>
      <c r="B52" s="28" t="s">
        <v>29</v>
      </c>
      <c r="C52" s="248" t="s">
        <v>346</v>
      </c>
      <c r="D52" s="73" t="s">
        <v>417</v>
      </c>
      <c r="E52" s="72" t="s">
        <v>3</v>
      </c>
      <c r="F52" s="74" t="s">
        <v>4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30</v>
      </c>
      <c r="B54" s="31" t="s">
        <v>31</v>
      </c>
      <c r="C54" s="32">
        <f>C55+C56+C57+C58+C59+C61+C60</f>
        <v>1135.8050000000001</v>
      </c>
      <c r="D54" s="33">
        <f>D56+D61</f>
        <v>798.45017999999993</v>
      </c>
      <c r="E54" s="34">
        <f>SUM(D54/C54*100)</f>
        <v>70.298174422546111</v>
      </c>
      <c r="F54" s="34">
        <f>SUM(D54-C54)</f>
        <v>-337.35482000000013</v>
      </c>
    </row>
    <row r="55" spans="1:8" s="6" customFormat="1" ht="17.25" hidden="1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8" ht="20.25" customHeight="1">
      <c r="A56" s="35" t="s">
        <v>34</v>
      </c>
      <c r="B56" s="39" t="s">
        <v>35</v>
      </c>
      <c r="C56" s="37">
        <v>1128.096</v>
      </c>
      <c r="D56" s="37">
        <v>795.74167999999997</v>
      </c>
      <c r="E56" s="38">
        <f>SUM(D56/C56*100)</f>
        <v>70.538471903100444</v>
      </c>
      <c r="F56" s="38">
        <f t="shared" ref="F56:F95" si="3">SUM(D56-C56)</f>
        <v>-332.35432000000003</v>
      </c>
    </row>
    <row r="57" spans="1:8" ht="0.75" hidden="1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38</v>
      </c>
      <c r="B58" s="39" t="s">
        <v>39</v>
      </c>
      <c r="C58" s="37"/>
      <c r="D58" s="37"/>
      <c r="E58" s="38" t="e">
        <f t="shared" ref="E58:E95" si="4">SUM(D58/C58*100)</f>
        <v>#DIV/0!</v>
      </c>
      <c r="F58" s="38">
        <f t="shared" si="3"/>
        <v>0</v>
      </c>
    </row>
    <row r="59" spans="1:8" ht="0.75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44</v>
      </c>
      <c r="B61" s="39" t="s">
        <v>45</v>
      </c>
      <c r="C61" s="37">
        <v>2.7090000000000001</v>
      </c>
      <c r="D61" s="37">
        <v>2.7084999999999999</v>
      </c>
      <c r="E61" s="38">
        <f t="shared" si="4"/>
        <v>99.981543004798809</v>
      </c>
      <c r="F61" s="38">
        <f t="shared" si="3"/>
        <v>-5.0000000000016698E-4</v>
      </c>
    </row>
    <row r="62" spans="1:8" s="6" customFormat="1" ht="17.850000000000001" customHeight="1">
      <c r="A62" s="41" t="s">
        <v>46</v>
      </c>
      <c r="B62" s="42" t="s">
        <v>47</v>
      </c>
      <c r="C62" s="32">
        <f>C63</f>
        <v>85.376000000000005</v>
      </c>
      <c r="D62" s="32">
        <f>D63</f>
        <v>60.185580000000002</v>
      </c>
      <c r="E62" s="34">
        <f t="shared" si="4"/>
        <v>70.494729197901052</v>
      </c>
      <c r="F62" s="34">
        <f t="shared" si="3"/>
        <v>-25.190420000000003</v>
      </c>
    </row>
    <row r="63" spans="1:8" ht="17.850000000000001" customHeight="1">
      <c r="A63" s="43" t="s">
        <v>48</v>
      </c>
      <c r="B63" s="44" t="s">
        <v>49</v>
      </c>
      <c r="C63" s="37">
        <v>85.376000000000005</v>
      </c>
      <c r="D63" s="37">
        <v>60.185580000000002</v>
      </c>
      <c r="E63" s="38">
        <f t="shared" si="4"/>
        <v>70.494729197901052</v>
      </c>
      <c r="F63" s="38">
        <f t="shared" si="3"/>
        <v>-25.190420000000003</v>
      </c>
    </row>
    <row r="64" spans="1:8" s="6" customFormat="1" ht="17.25" customHeight="1">
      <c r="A64" s="30" t="s">
        <v>50</v>
      </c>
      <c r="B64" s="31" t="s">
        <v>51</v>
      </c>
      <c r="C64" s="32">
        <f>C67+C68</f>
        <v>4.8029999999999999</v>
      </c>
      <c r="D64" s="32">
        <f>SUM(D65:D67)</f>
        <v>2</v>
      </c>
      <c r="E64" s="34">
        <f t="shared" si="4"/>
        <v>41.640641265875495</v>
      </c>
      <c r="F64" s="34">
        <f t="shared" si="3"/>
        <v>-2.8029999999999999</v>
      </c>
    </row>
    <row r="65" spans="1:7" ht="17.25" hidden="1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2.8029999999999999</v>
      </c>
      <c r="D67" s="37">
        <v>2</v>
      </c>
      <c r="E67" s="34">
        <f t="shared" si="4"/>
        <v>71.352122725651085</v>
      </c>
      <c r="F67" s="34">
        <f t="shared" si="3"/>
        <v>-0.80299999999999994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s="6" customFormat="1" ht="15.75" customHeight="1">
      <c r="A69" s="30" t="s">
        <v>58</v>
      </c>
      <c r="B69" s="31" t="s">
        <v>59</v>
      </c>
      <c r="C69" s="48">
        <f>SUM(C70:C73)</f>
        <v>906.68255999999997</v>
      </c>
      <c r="D69" s="48">
        <f>D70+D71+D72+D73</f>
        <v>782.76676999999995</v>
      </c>
      <c r="E69" s="34">
        <f t="shared" si="4"/>
        <v>86.333056852885747</v>
      </c>
      <c r="F69" s="34">
        <f t="shared" si="3"/>
        <v>-123.91579000000002</v>
      </c>
    </row>
    <row r="70" spans="1:7" ht="16.5" customHeight="1">
      <c r="A70" s="35" t="s">
        <v>60</v>
      </c>
      <c r="B70" s="39" t="s">
        <v>61</v>
      </c>
      <c r="C70" s="49">
        <v>7.5</v>
      </c>
      <c r="D70" s="37">
        <v>1.38</v>
      </c>
      <c r="E70" s="38">
        <f t="shared" si="4"/>
        <v>18.399999999999999</v>
      </c>
      <c r="F70" s="38">
        <f t="shared" si="3"/>
        <v>-6.12</v>
      </c>
    </row>
    <row r="71" spans="1:7" s="6" customFormat="1" ht="19.5" customHeight="1">
      <c r="A71" s="35" t="s">
        <v>62</v>
      </c>
      <c r="B71" s="39" t="s">
        <v>63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64</v>
      </c>
      <c r="B72" s="39" t="s">
        <v>65</v>
      </c>
      <c r="C72" s="49">
        <v>879.18255999999997</v>
      </c>
      <c r="D72" s="37">
        <v>780.38676999999996</v>
      </c>
      <c r="E72" s="38">
        <f t="shared" si="4"/>
        <v>88.762767314219687</v>
      </c>
      <c r="F72" s="38">
        <f t="shared" si="3"/>
        <v>-98.795790000000011</v>
      </c>
    </row>
    <row r="73" spans="1:7" ht="15.75" customHeight="1">
      <c r="A73" s="35" t="s">
        <v>66</v>
      </c>
      <c r="B73" s="39" t="s">
        <v>67</v>
      </c>
      <c r="C73" s="49">
        <v>20</v>
      </c>
      <c r="D73" s="37">
        <v>1</v>
      </c>
      <c r="E73" s="38">
        <f t="shared" si="4"/>
        <v>5</v>
      </c>
      <c r="F73" s="38">
        <f t="shared" si="3"/>
        <v>-19</v>
      </c>
    </row>
    <row r="74" spans="1:7" s="6" customFormat="1" ht="18" customHeight="1">
      <c r="A74" s="30" t="s">
        <v>68</v>
      </c>
      <c r="B74" s="31" t="s">
        <v>69</v>
      </c>
      <c r="C74" s="32">
        <f>SUM(C75:C77)</f>
        <v>186.208</v>
      </c>
      <c r="D74" s="32">
        <f>D77</f>
        <v>128.03130999999999</v>
      </c>
      <c r="E74" s="34">
        <f t="shared" si="4"/>
        <v>68.757147920604908</v>
      </c>
      <c r="F74" s="34">
        <f t="shared" si="3"/>
        <v>-58.176690000000008</v>
      </c>
    </row>
    <row r="75" spans="1:7" ht="15.75" customHeight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15.75" customHeight="1">
      <c r="A76" s="35" t="s">
        <v>72</v>
      </c>
      <c r="B76" s="51" t="s">
        <v>73</v>
      </c>
      <c r="C76" s="37">
        <v>0</v>
      </c>
      <c r="D76" s="37"/>
      <c r="E76" s="38" t="e">
        <f t="shared" si="4"/>
        <v>#DIV/0!</v>
      </c>
      <c r="F76" s="38">
        <f t="shared" si="3"/>
        <v>0</v>
      </c>
    </row>
    <row r="77" spans="1:7" ht="17.850000000000001" customHeight="1">
      <c r="A77" s="35" t="s">
        <v>74</v>
      </c>
      <c r="B77" s="39" t="s">
        <v>75</v>
      </c>
      <c r="C77" s="37">
        <v>186.208</v>
      </c>
      <c r="D77" s="37">
        <v>128.03130999999999</v>
      </c>
      <c r="E77" s="38">
        <f t="shared" si="4"/>
        <v>68.757147920604908</v>
      </c>
      <c r="F77" s="38">
        <f t="shared" si="3"/>
        <v>-58.176690000000008</v>
      </c>
    </row>
    <row r="78" spans="1:7" s="6" customFormat="1" ht="17.850000000000001" customHeight="1">
      <c r="A78" s="30" t="s">
        <v>86</v>
      </c>
      <c r="B78" s="31" t="s">
        <v>87</v>
      </c>
      <c r="C78" s="32">
        <f>C79</f>
        <v>1477.7</v>
      </c>
      <c r="D78" s="32">
        <f>D79</f>
        <v>1049</v>
      </c>
      <c r="E78" s="34">
        <f t="shared" si="4"/>
        <v>70.988698653312582</v>
      </c>
      <c r="F78" s="34">
        <f t="shared" si="3"/>
        <v>-428.70000000000005</v>
      </c>
    </row>
    <row r="79" spans="1:7" ht="15" customHeight="1">
      <c r="A79" s="35" t="s">
        <v>88</v>
      </c>
      <c r="B79" s="39" t="s">
        <v>234</v>
      </c>
      <c r="C79" s="37">
        <v>1477.7</v>
      </c>
      <c r="D79" s="37">
        <v>1049</v>
      </c>
      <c r="E79" s="38">
        <f t="shared" si="4"/>
        <v>70.988698653312582</v>
      </c>
      <c r="F79" s="38">
        <f t="shared" si="3"/>
        <v>-428.70000000000005</v>
      </c>
    </row>
    <row r="80" spans="1:7" s="6" customFormat="1" ht="0.75" hidden="1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6" ht="0.75" hidden="1" customHeight="1">
      <c r="A81" s="53">
        <v>1001</v>
      </c>
      <c r="B81" s="54" t="s">
        <v>90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6" ht="17.25" hidden="1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6" ht="17.25" hidden="1" customHeight="1">
      <c r="A83" s="53">
        <v>1004</v>
      </c>
      <c r="B83" s="54" t="s">
        <v>92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6" ht="17.25" hidden="1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3"/>
        <v>0</v>
      </c>
    </row>
    <row r="85" spans="1:6" ht="17.850000000000001" customHeight="1">
      <c r="A85" s="30" t="s">
        <v>95</v>
      </c>
      <c r="B85" s="31" t="s">
        <v>96</v>
      </c>
      <c r="C85" s="32">
        <f>C86+C87+C88+C89+C90</f>
        <v>3</v>
      </c>
      <c r="D85" s="32">
        <f>D86+D87+D88+D89+D90</f>
        <v>2</v>
      </c>
      <c r="E85" s="38">
        <f t="shared" si="4"/>
        <v>66.666666666666657</v>
      </c>
      <c r="F85" s="22">
        <f>F86+F87+F88+F89+F90</f>
        <v>-1</v>
      </c>
    </row>
    <row r="86" spans="1:6" ht="17.25" customHeight="1">
      <c r="A86" s="35" t="s">
        <v>97</v>
      </c>
      <c r="B86" s="39" t="s">
        <v>98</v>
      </c>
      <c r="C86" s="37">
        <v>3</v>
      </c>
      <c r="D86" s="37">
        <v>2</v>
      </c>
      <c r="E86" s="38">
        <f t="shared" si="4"/>
        <v>66.666666666666657</v>
      </c>
      <c r="F86" s="38">
        <f>SUM(D86-C86)</f>
        <v>-1</v>
      </c>
    </row>
    <row r="87" spans="1:6" ht="15.75" hidden="1" customHeight="1">
      <c r="A87" s="35" t="s">
        <v>99</v>
      </c>
      <c r="B87" s="39" t="s">
        <v>100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6" ht="15.75" hidden="1" customHeight="1">
      <c r="A88" s="35" t="s">
        <v>101</v>
      </c>
      <c r="B88" s="39" t="s">
        <v>102</v>
      </c>
      <c r="C88" s="37"/>
      <c r="D88" s="37"/>
      <c r="E88" s="38" t="e">
        <f t="shared" si="4"/>
        <v>#DIV/0!</v>
      </c>
      <c r="F88" s="38"/>
    </row>
    <row r="89" spans="1:6" ht="15.75" hidden="1" customHeight="1">
      <c r="A89" s="35" t="s">
        <v>103</v>
      </c>
      <c r="B89" s="39" t="s">
        <v>104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105</v>
      </c>
      <c r="B90" s="39" t="s">
        <v>106</v>
      </c>
      <c r="C90" s="37"/>
      <c r="D90" s="37"/>
      <c r="E90" s="38" t="e">
        <f t="shared" si="4"/>
        <v>#DIV/0!</v>
      </c>
      <c r="F90" s="38"/>
    </row>
    <row r="91" spans="1:6" s="6" customFormat="1" ht="15.75" hidden="1" customHeight="1">
      <c r="A91" s="52">
        <v>1400</v>
      </c>
      <c r="B91" s="56" t="s">
        <v>115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6" ht="15.75" hidden="1" customHeight="1">
      <c r="A92" s="53">
        <v>1401</v>
      </c>
      <c r="B92" s="54" t="s">
        <v>116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ht="18" hidden="1" customHeight="1">
      <c r="A93" s="53">
        <v>1402</v>
      </c>
      <c r="B93" s="54" t="s">
        <v>117</v>
      </c>
      <c r="C93" s="239"/>
      <c r="D93" s="240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1403</v>
      </c>
      <c r="B94" s="54" t="s">
        <v>118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6" s="6" customFormat="1" ht="16.5" customHeight="1">
      <c r="A95" s="52"/>
      <c r="B95" s="57" t="s">
        <v>119</v>
      </c>
      <c r="C95" s="396">
        <f>C54+C62+C64+C69+C74+C78+C80+C85+C91</f>
        <v>3799.57456</v>
      </c>
      <c r="D95" s="396">
        <f>D54+D62+D64+D69+D74+D78+D85</f>
        <v>2822.4338399999997</v>
      </c>
      <c r="E95" s="34">
        <f t="shared" si="4"/>
        <v>74.282891292966227</v>
      </c>
      <c r="F95" s="34">
        <f t="shared" si="3"/>
        <v>-977.14072000000033</v>
      </c>
    </row>
    <row r="96" spans="1:6" ht="20.25" customHeight="1">
      <c r="C96" s="126"/>
      <c r="D96" s="101"/>
    </row>
    <row r="97" spans="1:4" s="65" customFormat="1" ht="13.5" customHeight="1">
      <c r="A97" s="63" t="s">
        <v>120</v>
      </c>
      <c r="B97" s="63"/>
      <c r="C97" s="116"/>
      <c r="D97" s="64"/>
    </row>
    <row r="98" spans="1:4" s="65" customFormat="1" ht="12.75">
      <c r="A98" s="66" t="s">
        <v>121</v>
      </c>
      <c r="B98" s="66"/>
      <c r="C98" s="134" t="s">
        <v>122</v>
      </c>
      <c r="D98" s="134"/>
    </row>
    <row r="99" spans="1:4" ht="5.25" customHeight="1">
      <c r="C99" s="120"/>
    </row>
  </sheetData>
  <customSheetViews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3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hiddenRows="1" view="pageBreakPreview" topLeftCell="A4">
      <selection activeCell="D86" sqref="D86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G103"/>
  <sheetViews>
    <sheetView topLeftCell="A5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431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1019.12</v>
      </c>
      <c r="D4" s="5">
        <f>D5+D12+D14+D17+D20+D7</f>
        <v>971.91731000000004</v>
      </c>
      <c r="E4" s="5">
        <f>SUM(D4/C4*100)</f>
        <v>95.368289308422959</v>
      </c>
      <c r="F4" s="5">
        <f>SUM(D4-C4)</f>
        <v>-47.202689999999961</v>
      </c>
    </row>
    <row r="5" spans="1:6" s="6" customFormat="1">
      <c r="A5" s="68">
        <v>1010000000</v>
      </c>
      <c r="B5" s="67" t="s">
        <v>6</v>
      </c>
      <c r="C5" s="5">
        <f>C6</f>
        <v>95.3</v>
      </c>
      <c r="D5" s="5">
        <f>D6</f>
        <v>74.941079999999999</v>
      </c>
      <c r="E5" s="5">
        <f t="shared" ref="E5:E51" si="0">SUM(D5/C5*100)</f>
        <v>78.637019937040932</v>
      </c>
      <c r="F5" s="5">
        <f t="shared" ref="F5:F51" si="1">SUM(D5-C5)</f>
        <v>-20.358919999999998</v>
      </c>
    </row>
    <row r="6" spans="1:6">
      <c r="A6" s="7">
        <v>1010200001</v>
      </c>
      <c r="B6" s="8" t="s">
        <v>229</v>
      </c>
      <c r="C6" s="9">
        <v>95.3</v>
      </c>
      <c r="D6" s="10">
        <v>74.941079999999999</v>
      </c>
      <c r="E6" s="9">
        <f t="shared" ref="E6:E11" si="2">SUM(D6/C6*100)</f>
        <v>78.637019937040932</v>
      </c>
      <c r="F6" s="9">
        <f t="shared" si="1"/>
        <v>-20.358919999999998</v>
      </c>
    </row>
    <row r="7" spans="1:6" ht="31.5">
      <c r="A7" s="3">
        <v>1030000000</v>
      </c>
      <c r="B7" s="13" t="s">
        <v>281</v>
      </c>
      <c r="C7" s="5">
        <f>C8+C10+C9</f>
        <v>313.82</v>
      </c>
      <c r="D7" s="5">
        <f>D8+D10+D9+D11</f>
        <v>303.84590000000003</v>
      </c>
      <c r="E7" s="9">
        <f t="shared" si="2"/>
        <v>96.821713083933474</v>
      </c>
      <c r="F7" s="9">
        <f t="shared" si="1"/>
        <v>-9.9740999999999644</v>
      </c>
    </row>
    <row r="8" spans="1:6">
      <c r="A8" s="7">
        <v>1030223001</v>
      </c>
      <c r="B8" s="8" t="s">
        <v>283</v>
      </c>
      <c r="C8" s="9">
        <v>117.05</v>
      </c>
      <c r="D8" s="10">
        <v>135.07371000000001</v>
      </c>
      <c r="E8" s="9">
        <f t="shared" si="2"/>
        <v>115.39829987184964</v>
      </c>
      <c r="F8" s="9">
        <f t="shared" si="1"/>
        <v>18.023710000000008</v>
      </c>
    </row>
    <row r="9" spans="1:6">
      <c r="A9" s="7">
        <v>1030224001</v>
      </c>
      <c r="B9" s="8" t="s">
        <v>289</v>
      </c>
      <c r="C9" s="9">
        <v>1.26</v>
      </c>
      <c r="D9" s="10">
        <v>1.2820499999999999</v>
      </c>
      <c r="E9" s="9">
        <f t="shared" si="2"/>
        <v>101.74999999999999</v>
      </c>
      <c r="F9" s="9">
        <f t="shared" si="1"/>
        <v>2.2049999999999903E-2</v>
      </c>
    </row>
    <row r="10" spans="1:6">
      <c r="A10" s="7">
        <v>1030225001</v>
      </c>
      <c r="B10" s="8" t="s">
        <v>282</v>
      </c>
      <c r="C10" s="9">
        <v>195.51</v>
      </c>
      <c r="D10" s="10">
        <v>197.62513999999999</v>
      </c>
      <c r="E10" s="9">
        <f t="shared" si="2"/>
        <v>101.0818577054882</v>
      </c>
      <c r="F10" s="9">
        <f t="shared" si="1"/>
        <v>2.1151399999999967</v>
      </c>
    </row>
    <row r="11" spans="1:6">
      <c r="A11" s="7">
        <v>1030226001</v>
      </c>
      <c r="B11" s="8" t="s">
        <v>291</v>
      </c>
      <c r="C11" s="9">
        <v>0</v>
      </c>
      <c r="D11" s="10">
        <v>-30.135000000000002</v>
      </c>
      <c r="E11" s="9" t="e">
        <f t="shared" si="2"/>
        <v>#DIV/0!</v>
      </c>
      <c r="F11" s="9">
        <f t="shared" si="1"/>
        <v>-30.135000000000002</v>
      </c>
    </row>
    <row r="12" spans="1:6" s="6" customFormat="1">
      <c r="A12" s="68">
        <v>1050000000</v>
      </c>
      <c r="B12" s="67" t="s">
        <v>7</v>
      </c>
      <c r="C12" s="5">
        <f>SUM(C13:C13)</f>
        <v>65</v>
      </c>
      <c r="D12" s="5">
        <f>SUM(D13:D13)</f>
        <v>82.355969999999999</v>
      </c>
      <c r="E12" s="5">
        <f t="shared" si="0"/>
        <v>126.70149230769229</v>
      </c>
      <c r="F12" s="5">
        <f t="shared" si="1"/>
        <v>17.355969999999999</v>
      </c>
    </row>
    <row r="13" spans="1:6" ht="15.75" customHeight="1">
      <c r="A13" s="7">
        <v>1050300000</v>
      </c>
      <c r="B13" s="11" t="s">
        <v>230</v>
      </c>
      <c r="C13" s="12">
        <v>65</v>
      </c>
      <c r="D13" s="10">
        <v>82.355969999999999</v>
      </c>
      <c r="E13" s="9">
        <f t="shared" si="0"/>
        <v>126.70149230769229</v>
      </c>
      <c r="F13" s="9">
        <f t="shared" si="1"/>
        <v>17.355969999999999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535</v>
      </c>
      <c r="D14" s="5">
        <f>D15+D16</f>
        <v>501.87436000000002</v>
      </c>
      <c r="E14" s="9">
        <f t="shared" si="0"/>
        <v>93.808291588785053</v>
      </c>
      <c r="F14" s="9">
        <f t="shared" si="1"/>
        <v>-33.125639999999976</v>
      </c>
    </row>
    <row r="15" spans="1:6" s="6" customFormat="1" ht="15.75" customHeight="1">
      <c r="A15" s="7">
        <v>1060100000</v>
      </c>
      <c r="B15" s="11" t="s">
        <v>9</v>
      </c>
      <c r="C15" s="278">
        <v>75</v>
      </c>
      <c r="D15" s="10">
        <v>79.407480000000007</v>
      </c>
      <c r="E15" s="9">
        <f>SUM(D15/C15*100)</f>
        <v>105.87664000000001</v>
      </c>
      <c r="F15" s="9">
        <f>SUM(D15-C14)</f>
        <v>-455.59251999999998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422.46688</v>
      </c>
      <c r="E16" s="9">
        <f t="shared" si="0"/>
        <v>91.840626086956519</v>
      </c>
      <c r="F16" s="9">
        <f t="shared" si="1"/>
        <v>-37.533119999999997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8.9</v>
      </c>
      <c r="E17" s="5">
        <f t="shared" si="0"/>
        <v>89</v>
      </c>
      <c r="F17" s="5">
        <f t="shared" si="1"/>
        <v>-1.0999999999999996</v>
      </c>
    </row>
    <row r="18" spans="1:6" ht="18.75" customHeight="1">
      <c r="A18" s="7">
        <v>1080400001</v>
      </c>
      <c r="B18" s="8" t="s">
        <v>228</v>
      </c>
      <c r="C18" s="9">
        <v>10</v>
      </c>
      <c r="D18" s="10">
        <v>8.9</v>
      </c>
      <c r="E18" s="9">
        <f t="shared" si="0"/>
        <v>89</v>
      </c>
      <c r="F18" s="9">
        <f t="shared" si="1"/>
        <v>-1.0999999999999996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107</v>
      </c>
      <c r="D25" s="5">
        <f>D26+D29+D31+D37-D34</f>
        <v>68.986440000000002</v>
      </c>
      <c r="E25" s="5">
        <f t="shared" si="0"/>
        <v>64.473308411214958</v>
      </c>
      <c r="F25" s="5">
        <f t="shared" si="1"/>
        <v>-38.013559999999998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82</v>
      </c>
      <c r="D26" s="5">
        <f>D27+D28</f>
        <v>33.747</v>
      </c>
      <c r="E26" s="5">
        <f t="shared" si="0"/>
        <v>41.154878048780489</v>
      </c>
      <c r="F26" s="5">
        <f t="shared" si="1"/>
        <v>-48.253</v>
      </c>
    </row>
    <row r="27" spans="1:6" ht="15.75" customHeight="1">
      <c r="A27" s="16">
        <v>1110502510</v>
      </c>
      <c r="B27" s="17" t="s">
        <v>226</v>
      </c>
      <c r="C27" s="12">
        <v>80</v>
      </c>
      <c r="D27" s="10">
        <v>33.747</v>
      </c>
      <c r="E27" s="9">
        <f t="shared" si="0"/>
        <v>42.183749999999996</v>
      </c>
      <c r="F27" s="9">
        <f t="shared" si="1"/>
        <v>-46.253</v>
      </c>
    </row>
    <row r="28" spans="1:6" ht="17.25" customHeight="1">
      <c r="A28" s="7">
        <v>1110503505</v>
      </c>
      <c r="B28" s="11" t="s">
        <v>225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25</v>
      </c>
      <c r="D29" s="5">
        <f>D30</f>
        <v>35.240600000000001</v>
      </c>
      <c r="E29" s="5">
        <f t="shared" si="0"/>
        <v>140.9624</v>
      </c>
      <c r="F29" s="5">
        <f t="shared" si="1"/>
        <v>10.240600000000001</v>
      </c>
    </row>
    <row r="30" spans="1:6" ht="17.25" customHeight="1">
      <c r="A30" s="7">
        <v>1130206005</v>
      </c>
      <c r="B30" s="8" t="s">
        <v>224</v>
      </c>
      <c r="C30" s="9">
        <v>25</v>
      </c>
      <c r="D30" s="10">
        <v>35.240600000000001</v>
      </c>
      <c r="E30" s="9">
        <f t="shared" si="0"/>
        <v>140.9624</v>
      </c>
      <c r="F30" s="9">
        <f t="shared" si="1"/>
        <v>10.240600000000001</v>
      </c>
    </row>
    <row r="31" spans="1:6" ht="22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-1.16E-3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-1.16E-3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-1.16E-3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-1.16E-3</v>
      </c>
      <c r="E37" s="9" t="e">
        <f t="shared" si="0"/>
        <v>#DIV/0!</v>
      </c>
      <c r="F37" s="5">
        <f t="shared" si="1"/>
        <v>-1.16E-3</v>
      </c>
    </row>
    <row r="38" spans="1:7">
      <c r="A38" s="7">
        <v>1170105005</v>
      </c>
      <c r="B38" s="8" t="s">
        <v>18</v>
      </c>
      <c r="C38" s="9">
        <v>0</v>
      </c>
      <c r="D38" s="9">
        <f>-1.16/1000</f>
        <v>-1.16E-3</v>
      </c>
      <c r="E38" s="9" t="e">
        <f t="shared" si="0"/>
        <v>#DIV/0!</v>
      </c>
      <c r="F38" s="9">
        <f t="shared" si="1"/>
        <v>-1.16E-3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1126.1199999999999</v>
      </c>
      <c r="D40" s="127">
        <f>D4+D25</f>
        <v>1040.9037499999999</v>
      </c>
      <c r="E40" s="5">
        <f t="shared" si="0"/>
        <v>92.432755834191738</v>
      </c>
      <c r="F40" s="5">
        <f t="shared" si="1"/>
        <v>-85.216249999999945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2602.288</v>
      </c>
      <c r="D41" s="343">
        <f>D42+D44+D45+D46+D47+D48+D43+D50</f>
        <v>2054.5971</v>
      </c>
      <c r="E41" s="5">
        <f t="shared" si="0"/>
        <v>78.953486316656722</v>
      </c>
      <c r="F41" s="5">
        <f t="shared" si="1"/>
        <v>-547.69090000000006</v>
      </c>
      <c r="G41" s="19"/>
    </row>
    <row r="42" spans="1:7" ht="16.5" customHeight="1">
      <c r="A42" s="16">
        <v>2021000000</v>
      </c>
      <c r="B42" s="17" t="s">
        <v>21</v>
      </c>
      <c r="C42" s="12">
        <f>1897.5+9.163</f>
        <v>1906.663</v>
      </c>
      <c r="D42" s="20">
        <v>1793.086</v>
      </c>
      <c r="E42" s="9">
        <f t="shared" si="0"/>
        <v>94.043152880189112</v>
      </c>
      <c r="F42" s="9">
        <f t="shared" si="1"/>
        <v>-113.577</v>
      </c>
    </row>
    <row r="43" spans="1:7" ht="17.2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573.79</v>
      </c>
      <c r="D44" s="10">
        <v>142.03800000000001</v>
      </c>
      <c r="E44" s="9">
        <f t="shared" si="0"/>
        <v>24.754352637724605</v>
      </c>
      <c r="F44" s="9">
        <f t="shared" si="1"/>
        <v>-431.75199999999995</v>
      </c>
    </row>
    <row r="45" spans="1:7" ht="15" customHeight="1">
      <c r="A45" s="16">
        <v>2023000000</v>
      </c>
      <c r="B45" s="17" t="s">
        <v>23</v>
      </c>
      <c r="C45" s="12">
        <v>88.734999999999999</v>
      </c>
      <c r="D45" s="251">
        <v>86.4131</v>
      </c>
      <c r="E45" s="9">
        <f t="shared" si="0"/>
        <v>97.383332394207471</v>
      </c>
      <c r="F45" s="9">
        <f t="shared" si="1"/>
        <v>-2.3218999999999994</v>
      </c>
    </row>
    <row r="46" spans="1:7">
      <c r="A46" s="16">
        <v>2020400000</v>
      </c>
      <c r="B46" s="17" t="s">
        <v>24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2020900000</v>
      </c>
      <c r="B47" s="18" t="s">
        <v>25</v>
      </c>
      <c r="C47" s="12"/>
      <c r="D47" s="252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27.75" hidden="1" customHeight="1">
      <c r="A49" s="3">
        <v>3000000000</v>
      </c>
      <c r="B49" s="13" t="s">
        <v>27</v>
      </c>
      <c r="C49" s="277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355</v>
      </c>
      <c r="C50" s="12">
        <v>33.1</v>
      </c>
      <c r="D50" s="10">
        <v>33.06</v>
      </c>
      <c r="E50" s="9">
        <f t="shared" si="0"/>
        <v>99.879154078549846</v>
      </c>
      <c r="F50" s="9">
        <f t="shared" si="1"/>
        <v>-3.9999999999999147E-2</v>
      </c>
    </row>
    <row r="51" spans="1:7" s="6" customFormat="1" ht="19.5" customHeight="1">
      <c r="A51" s="3"/>
      <c r="B51" s="4" t="s">
        <v>28</v>
      </c>
      <c r="C51" s="389">
        <f>C40+C41</f>
        <v>3728.4079999999999</v>
      </c>
      <c r="D51" s="390">
        <f>D40+D41</f>
        <v>3095.5008499999999</v>
      </c>
      <c r="E51" s="93">
        <f t="shared" si="0"/>
        <v>83.024734685688912</v>
      </c>
      <c r="F51" s="93">
        <f t="shared" si="1"/>
        <v>-632.90715</v>
      </c>
      <c r="G51" s="293"/>
    </row>
    <row r="52" spans="1:7" s="6" customFormat="1">
      <c r="A52" s="3"/>
      <c r="B52" s="21" t="s">
        <v>321</v>
      </c>
      <c r="C52" s="389">
        <f>C51-C97</f>
        <v>-73.666529999999966</v>
      </c>
      <c r="D52" s="389">
        <f>D51-D97</f>
        <v>259.12038999999959</v>
      </c>
      <c r="E52" s="22"/>
      <c r="F52" s="22"/>
    </row>
    <row r="53" spans="1:7">
      <c r="A53" s="23"/>
      <c r="B53" s="24"/>
      <c r="C53" s="250"/>
      <c r="D53" s="250"/>
      <c r="E53" s="26"/>
      <c r="F53" s="27"/>
    </row>
    <row r="54" spans="1:7" ht="46.5" customHeight="1">
      <c r="A54" s="28" t="s">
        <v>1</v>
      </c>
      <c r="B54" s="28" t="s">
        <v>29</v>
      </c>
      <c r="C54" s="243" t="s">
        <v>346</v>
      </c>
      <c r="D54" s="244" t="s">
        <v>417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6">
        <f>C57+C58+C59+C60+C61+C63+C62</f>
        <v>1306.2660000000001</v>
      </c>
      <c r="D56" s="33">
        <f>D57+D58+D59+D60+D61+D63+D62</f>
        <v>1118.0492800000002</v>
      </c>
      <c r="E56" s="34">
        <f>SUM(D56/C56*100)</f>
        <v>85.591240987670204</v>
      </c>
      <c r="F56" s="34">
        <f>SUM(D56-C56)</f>
        <v>-188.2167199999999</v>
      </c>
    </row>
    <row r="57" spans="1:7" s="6" customFormat="1" ht="31.5" hidden="1">
      <c r="A57" s="35" t="s">
        <v>32</v>
      </c>
      <c r="B57" s="36" t="s">
        <v>33</v>
      </c>
      <c r="C57" s="37"/>
      <c r="D57" s="136"/>
      <c r="E57" s="38"/>
      <c r="F57" s="38"/>
    </row>
    <row r="58" spans="1:7" ht="18.75" customHeight="1">
      <c r="A58" s="35" t="s">
        <v>34</v>
      </c>
      <c r="B58" s="39" t="s">
        <v>35</v>
      </c>
      <c r="C58" s="37">
        <v>1286.3630000000001</v>
      </c>
      <c r="D58" s="37">
        <v>1103.2017800000001</v>
      </c>
      <c r="E58" s="38">
        <f t="shared" ref="E58:E97" si="3">SUM(D58/C58*100)</f>
        <v>85.761311542698294</v>
      </c>
      <c r="F58" s="38">
        <f t="shared" ref="F58:F97" si="4">SUM(D58-C58)</f>
        <v>-183.16121999999996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14.903</v>
      </c>
      <c r="D63" s="37">
        <v>14.8475</v>
      </c>
      <c r="E63" s="38">
        <f t="shared" si="3"/>
        <v>99.627591760048304</v>
      </c>
      <c r="F63" s="38">
        <f t="shared" si="4"/>
        <v>-5.5500000000000327E-2</v>
      </c>
    </row>
    <row r="64" spans="1:7" s="6" customFormat="1">
      <c r="A64" s="41" t="s">
        <v>46</v>
      </c>
      <c r="B64" s="42" t="s">
        <v>47</v>
      </c>
      <c r="C64" s="32">
        <f>C65</f>
        <v>85.376000000000005</v>
      </c>
      <c r="D64" s="32">
        <f>D65</f>
        <v>70.594639999999998</v>
      </c>
      <c r="E64" s="34">
        <f t="shared" si="3"/>
        <v>82.68675037481259</v>
      </c>
      <c r="F64" s="34">
        <f t="shared" si="4"/>
        <v>-14.781360000000006</v>
      </c>
    </row>
    <row r="65" spans="1:7">
      <c r="A65" s="43" t="s">
        <v>48</v>
      </c>
      <c r="B65" s="44" t="s">
        <v>49</v>
      </c>
      <c r="C65" s="37">
        <v>85.376000000000005</v>
      </c>
      <c r="D65" s="37">
        <v>70.594639999999998</v>
      </c>
      <c r="E65" s="38">
        <f t="shared" si="3"/>
        <v>82.68675037481259</v>
      </c>
      <c r="F65" s="38">
        <f t="shared" si="4"/>
        <v>-14.781360000000006</v>
      </c>
    </row>
    <row r="66" spans="1:7" s="6" customFormat="1" ht="18.75" customHeight="1">
      <c r="A66" s="30" t="s">
        <v>50</v>
      </c>
      <c r="B66" s="31" t="s">
        <v>51</v>
      </c>
      <c r="C66" s="32">
        <f>C69+C70</f>
        <v>4.25</v>
      </c>
      <c r="D66" s="32">
        <f>D69+D70</f>
        <v>2.0499999999999998</v>
      </c>
      <c r="E66" s="34">
        <f t="shared" si="3"/>
        <v>48.235294117647051</v>
      </c>
      <c r="F66" s="34">
        <f t="shared" si="4"/>
        <v>-2.2000000000000002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0</v>
      </c>
      <c r="D69" s="37">
        <v>0</v>
      </c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219</v>
      </c>
      <c r="B70" s="47" t="s">
        <v>220</v>
      </c>
      <c r="C70" s="37">
        <v>4.25</v>
      </c>
      <c r="D70" s="37">
        <v>2.0499999999999998</v>
      </c>
      <c r="E70" s="38">
        <f t="shared" si="3"/>
        <v>48.235294117647051</v>
      </c>
      <c r="F70" s="38">
        <f t="shared" si="4"/>
        <v>-2.2000000000000002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1005.73253</v>
      </c>
      <c r="D71" s="48">
        <f>SUM(D72:D75)</f>
        <v>439.53649999999999</v>
      </c>
      <c r="E71" s="34">
        <f t="shared" si="3"/>
        <v>43.703120550351493</v>
      </c>
      <c r="F71" s="34">
        <f t="shared" si="4"/>
        <v>-566.19603000000006</v>
      </c>
    </row>
    <row r="72" spans="1:7" ht="15.75" customHeight="1">
      <c r="A72" s="35" t="s">
        <v>60</v>
      </c>
      <c r="B72" s="39" t="s">
        <v>61</v>
      </c>
      <c r="C72" s="49">
        <v>8.75</v>
      </c>
      <c r="D72" s="37">
        <v>3.75</v>
      </c>
      <c r="E72" s="38">
        <f t="shared" si="3"/>
        <v>42.857142857142854</v>
      </c>
      <c r="F72" s="38">
        <f t="shared" si="4"/>
        <v>-5</v>
      </c>
    </row>
    <row r="73" spans="1:7" s="6" customFormat="1" ht="19.5" customHeight="1">
      <c r="A73" s="35" t="s">
        <v>62</v>
      </c>
      <c r="B73" s="39" t="s">
        <v>63</v>
      </c>
      <c r="C73" s="49">
        <v>101.26900000000001</v>
      </c>
      <c r="D73" s="37">
        <v>89.928539999999998</v>
      </c>
      <c r="E73" s="38">
        <f t="shared" si="3"/>
        <v>88.801647098322277</v>
      </c>
      <c r="F73" s="38">
        <f t="shared" si="4"/>
        <v>-11.340460000000007</v>
      </c>
      <c r="G73" s="50"/>
    </row>
    <row r="74" spans="1:7">
      <c r="A74" s="35" t="s">
        <v>64</v>
      </c>
      <c r="B74" s="39" t="s">
        <v>65</v>
      </c>
      <c r="C74" s="49">
        <v>844.95153000000005</v>
      </c>
      <c r="D74" s="37">
        <v>295.18475999999998</v>
      </c>
      <c r="E74" s="38">
        <f t="shared" si="3"/>
        <v>34.935111603383923</v>
      </c>
      <c r="F74" s="38">
        <f t="shared" si="4"/>
        <v>-549.76677000000007</v>
      </c>
    </row>
    <row r="75" spans="1:7" ht="16.5" customHeight="1">
      <c r="A75" s="35" t="s">
        <v>66</v>
      </c>
      <c r="B75" s="39" t="s">
        <v>67</v>
      </c>
      <c r="C75" s="49">
        <v>50.762</v>
      </c>
      <c r="D75" s="37">
        <v>50.673200000000001</v>
      </c>
      <c r="E75" s="38">
        <f t="shared" si="3"/>
        <v>99.825065994247666</v>
      </c>
      <c r="F75" s="38">
        <f t="shared" si="4"/>
        <v>-8.8799999999999102E-2</v>
      </c>
    </row>
    <row r="76" spans="1:7" s="6" customFormat="1" ht="19.5" customHeight="1">
      <c r="A76" s="30" t="s">
        <v>68</v>
      </c>
      <c r="B76" s="31" t="s">
        <v>69</v>
      </c>
      <c r="C76" s="32">
        <f>SUM(C77:C79)</f>
        <v>525.65</v>
      </c>
      <c r="D76" s="32">
        <f>SUM(D77:D79)</f>
        <v>404.96303999999998</v>
      </c>
      <c r="E76" s="34">
        <f t="shared" si="3"/>
        <v>77.040433748692095</v>
      </c>
      <c r="F76" s="34">
        <f t="shared" si="4"/>
        <v>-120.68696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525.65</v>
      </c>
      <c r="D79" s="37">
        <v>404.96303999999998</v>
      </c>
      <c r="E79" s="38">
        <f t="shared" si="3"/>
        <v>77.040433748692095</v>
      </c>
      <c r="F79" s="38">
        <f t="shared" si="4"/>
        <v>-120.68696</v>
      </c>
    </row>
    <row r="80" spans="1:7" s="6" customFormat="1">
      <c r="A80" s="30" t="s">
        <v>86</v>
      </c>
      <c r="B80" s="31" t="s">
        <v>87</v>
      </c>
      <c r="C80" s="32">
        <f>C81</f>
        <v>872.8</v>
      </c>
      <c r="D80" s="32">
        <f>SUM(D81)</f>
        <v>800.47199999999998</v>
      </c>
      <c r="E80" s="34">
        <f t="shared" si="3"/>
        <v>91.713107241063256</v>
      </c>
      <c r="F80" s="34">
        <f t="shared" si="4"/>
        <v>-72.327999999999975</v>
      </c>
    </row>
    <row r="81" spans="1:6" ht="17.25" customHeight="1">
      <c r="A81" s="35" t="s">
        <v>88</v>
      </c>
      <c r="B81" s="39" t="s">
        <v>234</v>
      </c>
      <c r="C81" s="37">
        <v>872.8</v>
      </c>
      <c r="D81" s="37">
        <v>800.47199999999998</v>
      </c>
      <c r="E81" s="38">
        <f t="shared" si="3"/>
        <v>91.713107241063256</v>
      </c>
      <c r="F81" s="38">
        <f t="shared" si="4"/>
        <v>-72.327999999999975</v>
      </c>
    </row>
    <row r="82" spans="1:6" s="6" customFormat="1" ht="21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8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2</v>
      </c>
      <c r="D87" s="32">
        <f>D88</f>
        <v>0.71499999999999997</v>
      </c>
      <c r="E87" s="38">
        <f t="shared" si="3"/>
        <v>35.75</v>
      </c>
      <c r="F87" s="22">
        <f>F88+F89+F90+F91+F92</f>
        <v>-1.2850000000000001</v>
      </c>
    </row>
    <row r="88" spans="1:6" ht="19.5" customHeight="1">
      <c r="A88" s="35" t="s">
        <v>97</v>
      </c>
      <c r="B88" s="39" t="s">
        <v>98</v>
      </c>
      <c r="C88" s="37">
        <v>2</v>
      </c>
      <c r="D88" s="37">
        <v>0.71499999999999997</v>
      </c>
      <c r="E88" s="38">
        <f t="shared" si="3"/>
        <v>35.75</v>
      </c>
      <c r="F88" s="38">
        <f>SUM(D88-C88)</f>
        <v>-1.2850000000000001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 t="s">
        <v>339</v>
      </c>
      <c r="E90" s="38" t="e">
        <f t="shared" si="3"/>
        <v>#VALUE!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15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5.7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5.7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7" s="6" customFormat="1" ht="15.75" customHeight="1">
      <c r="A97" s="52"/>
      <c r="B97" s="57" t="s">
        <v>119</v>
      </c>
      <c r="C97" s="393">
        <f>C56+C64+C66+C71+C76+C80+C82+C87+C93</f>
        <v>3802.0745299999999</v>
      </c>
      <c r="D97" s="393">
        <f>D56+D64+D66+D71+D76+D80+D82+D87+D93</f>
        <v>2836.3804600000003</v>
      </c>
      <c r="E97" s="34">
        <f t="shared" si="3"/>
        <v>74.600864281321705</v>
      </c>
      <c r="F97" s="34">
        <f t="shared" si="4"/>
        <v>-965.69406999999956</v>
      </c>
      <c r="G97" s="293"/>
    </row>
    <row r="98" spans="1:7">
      <c r="C98" s="126"/>
      <c r="D98" s="101"/>
    </row>
    <row r="99" spans="1:7" s="65" customFormat="1" ht="16.5" customHeight="1">
      <c r="A99" s="63" t="s">
        <v>120</v>
      </c>
      <c r="B99" s="63"/>
      <c r="C99" s="249"/>
      <c r="D99" s="249"/>
      <c r="E99" s="385"/>
    </row>
    <row r="100" spans="1:7" s="65" customFormat="1" ht="20.25" customHeight="1">
      <c r="A100" s="66" t="s">
        <v>121</v>
      </c>
      <c r="B100" s="66"/>
      <c r="C100" s="65" t="s">
        <v>122</v>
      </c>
    </row>
    <row r="101" spans="1:7" ht="13.5" customHeight="1">
      <c r="C101" s="120"/>
    </row>
    <row r="103" spans="1:7" ht="5.25" customHeight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hiddenRows="1" view="pageBreakPreview" topLeftCell="A16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3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5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4" t="s">
        <v>432</v>
      </c>
      <c r="B1" s="514"/>
      <c r="C1" s="514"/>
      <c r="D1" s="514"/>
      <c r="E1" s="514"/>
      <c r="F1" s="514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727.76</v>
      </c>
      <c r="D4" s="5">
        <f>D5+D12+D14+D17+D7</f>
        <v>612.12685999999997</v>
      </c>
      <c r="E4" s="5">
        <f>SUM(D4/C4*100)</f>
        <v>84.111088820490266</v>
      </c>
      <c r="F4" s="5">
        <f>SUM(D4-C4)</f>
        <v>-115.63314000000003</v>
      </c>
    </row>
    <row r="5" spans="1:6" s="6" customFormat="1">
      <c r="A5" s="68">
        <v>1010000000</v>
      </c>
      <c r="B5" s="67" t="s">
        <v>6</v>
      </c>
      <c r="C5" s="5">
        <f>C6</f>
        <v>33.4</v>
      </c>
      <c r="D5" s="5">
        <f>D6</f>
        <v>32.898099999999999</v>
      </c>
      <c r="E5" s="5">
        <f t="shared" ref="E5:E51" si="0">SUM(D5/C5*100)</f>
        <v>98.497305389221552</v>
      </c>
      <c r="F5" s="5">
        <f t="shared" ref="F5:F51" si="1">SUM(D5-C5)</f>
        <v>-0.50189999999999912</v>
      </c>
    </row>
    <row r="6" spans="1:6">
      <c r="A6" s="7">
        <v>1010200001</v>
      </c>
      <c r="B6" s="8" t="s">
        <v>229</v>
      </c>
      <c r="C6" s="9">
        <v>33.4</v>
      </c>
      <c r="D6" s="10">
        <v>32.898099999999999</v>
      </c>
      <c r="E6" s="9">
        <f t="shared" ref="E6:E11" si="2">SUM(D6/C6*100)</f>
        <v>98.497305389221552</v>
      </c>
      <c r="F6" s="9">
        <f t="shared" si="1"/>
        <v>-0.50189999999999912</v>
      </c>
    </row>
    <row r="7" spans="1:6" ht="31.5">
      <c r="A7" s="3">
        <v>1030000000</v>
      </c>
      <c r="B7" s="13" t="s">
        <v>281</v>
      </c>
      <c r="C7" s="5">
        <f>C8+C10+C9</f>
        <v>322.36</v>
      </c>
      <c r="D7" s="5">
        <f>D8+D10+D9+D11</f>
        <v>312.11384000000004</v>
      </c>
      <c r="E7" s="5">
        <f t="shared" si="2"/>
        <v>96.821516317160956</v>
      </c>
      <c r="F7" s="5">
        <f t="shared" si="1"/>
        <v>-10.246159999999975</v>
      </c>
    </row>
    <row r="8" spans="1:6">
      <c r="A8" s="7">
        <v>1030223001</v>
      </c>
      <c r="B8" s="8" t="s">
        <v>283</v>
      </c>
      <c r="C8" s="9">
        <v>120.24</v>
      </c>
      <c r="D8" s="10">
        <v>138.74923999999999</v>
      </c>
      <c r="E8" s="9">
        <f t="shared" si="2"/>
        <v>115.39357950765137</v>
      </c>
      <c r="F8" s="9">
        <f t="shared" si="1"/>
        <v>18.509239999999991</v>
      </c>
    </row>
    <row r="9" spans="1:6">
      <c r="A9" s="7">
        <v>1030224001</v>
      </c>
      <c r="B9" s="8" t="s">
        <v>289</v>
      </c>
      <c r="C9" s="9">
        <v>1.29</v>
      </c>
      <c r="D9" s="10">
        <v>1.3169500000000001</v>
      </c>
      <c r="E9" s="9">
        <f t="shared" si="2"/>
        <v>102.0891472868217</v>
      </c>
      <c r="F9" s="9">
        <f t="shared" si="1"/>
        <v>2.6950000000000029E-2</v>
      </c>
    </row>
    <row r="10" spans="1:6">
      <c r="A10" s="7">
        <v>1030225001</v>
      </c>
      <c r="B10" s="8" t="s">
        <v>282</v>
      </c>
      <c r="C10" s="9">
        <v>200.83</v>
      </c>
      <c r="D10" s="10">
        <v>203.00273000000001</v>
      </c>
      <c r="E10" s="9">
        <f t="shared" si="2"/>
        <v>101.08187521784593</v>
      </c>
      <c r="F10" s="9">
        <f t="shared" si="1"/>
        <v>2.1727300000000014</v>
      </c>
    </row>
    <row r="11" spans="1:6">
      <c r="A11" s="7">
        <v>1030226001</v>
      </c>
      <c r="B11" s="8" t="s">
        <v>291</v>
      </c>
      <c r="C11" s="9">
        <v>0</v>
      </c>
      <c r="D11" s="10">
        <v>-30.955079999999999</v>
      </c>
      <c r="E11" s="9" t="e">
        <f t="shared" si="2"/>
        <v>#DIV/0!</v>
      </c>
      <c r="F11" s="9">
        <f t="shared" si="1"/>
        <v>-30.955079999999999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9.2697500000000002</v>
      </c>
      <c r="E12" s="5">
        <f t="shared" si="0"/>
        <v>92.697500000000005</v>
      </c>
      <c r="F12" s="5">
        <f t="shared" si="1"/>
        <v>-0.73024999999999984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9.2697500000000002</v>
      </c>
      <c r="E13" s="9">
        <f t="shared" si="0"/>
        <v>92.697500000000005</v>
      </c>
      <c r="F13" s="9">
        <f t="shared" si="1"/>
        <v>-0.73024999999999984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355</v>
      </c>
      <c r="D14" s="5">
        <f>D15+D16</f>
        <v>256.44516999999996</v>
      </c>
      <c r="E14" s="5">
        <f t="shared" si="0"/>
        <v>72.238076056338016</v>
      </c>
      <c r="F14" s="5">
        <f t="shared" si="1"/>
        <v>-98.554830000000038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32.592329999999997</v>
      </c>
      <c r="E15" s="9">
        <f t="shared" si="0"/>
        <v>81.480824999999996</v>
      </c>
      <c r="F15" s="9">
        <f>SUM(D15-C15)</f>
        <v>-7.4076700000000031</v>
      </c>
    </row>
    <row r="16" spans="1:6" ht="15.75" customHeight="1">
      <c r="A16" s="7">
        <v>1060600000</v>
      </c>
      <c r="B16" s="11" t="s">
        <v>8</v>
      </c>
      <c r="C16" s="9">
        <v>315</v>
      </c>
      <c r="D16" s="10">
        <v>223.85283999999999</v>
      </c>
      <c r="E16" s="9">
        <f t="shared" si="0"/>
        <v>71.064393650793647</v>
      </c>
      <c r="F16" s="9">
        <f t="shared" si="1"/>
        <v>-91.147160000000014</v>
      </c>
    </row>
    <row r="17" spans="1:6" s="6" customFormat="1">
      <c r="A17" s="3">
        <v>1080000000</v>
      </c>
      <c r="B17" s="4" t="s">
        <v>11</v>
      </c>
      <c r="C17" s="5">
        <f>C18</f>
        <v>7</v>
      </c>
      <c r="D17" s="5">
        <f>D18</f>
        <v>1.4</v>
      </c>
      <c r="E17" s="5">
        <f t="shared" si="0"/>
        <v>20</v>
      </c>
      <c r="F17" s="5">
        <f t="shared" si="1"/>
        <v>-5.6</v>
      </c>
    </row>
    <row r="18" spans="1:6" ht="16.5" customHeight="1">
      <c r="A18" s="7">
        <v>1080400001</v>
      </c>
      <c r="B18" s="8" t="s">
        <v>228</v>
      </c>
      <c r="C18" s="9">
        <v>7</v>
      </c>
      <c r="D18" s="10">
        <v>1.4</v>
      </c>
      <c r="E18" s="9">
        <f t="shared" si="0"/>
        <v>20</v>
      </c>
      <c r="F18" s="9">
        <f t="shared" si="1"/>
        <v>-5.6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C26+C29+C31+C37+C34</f>
        <v>182</v>
      </c>
      <c r="D25" s="5">
        <f>D26+D29+D31+D37+D34</f>
        <v>57.93112</v>
      </c>
      <c r="E25" s="5">
        <f t="shared" si="0"/>
        <v>31.830285714285715</v>
      </c>
      <c r="F25" s="5">
        <f t="shared" si="1"/>
        <v>-124.06888000000001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132</v>
      </c>
      <c r="D26" s="5">
        <f>D27+D28</f>
        <v>30.357599999999998</v>
      </c>
      <c r="E26" s="5">
        <f t="shared" si="0"/>
        <v>22.998181818181816</v>
      </c>
      <c r="F26" s="5">
        <f t="shared" si="1"/>
        <v>-101.64240000000001</v>
      </c>
    </row>
    <row r="27" spans="1:6">
      <c r="A27" s="16">
        <v>1110502510</v>
      </c>
      <c r="B27" s="17" t="s">
        <v>226</v>
      </c>
      <c r="C27" s="12">
        <v>115</v>
      </c>
      <c r="D27" s="10">
        <v>6.5140000000000002</v>
      </c>
      <c r="E27" s="9">
        <f t="shared" si="0"/>
        <v>5.6643478260869564</v>
      </c>
      <c r="F27" s="9">
        <f t="shared" si="1"/>
        <v>-108.486</v>
      </c>
    </row>
    <row r="28" spans="1:6" ht="18.75" customHeight="1">
      <c r="A28" s="7">
        <v>1110503505</v>
      </c>
      <c r="B28" s="11" t="s">
        <v>225</v>
      </c>
      <c r="C28" s="12">
        <v>17</v>
      </c>
      <c r="D28" s="10">
        <v>23.843599999999999</v>
      </c>
      <c r="E28" s="9">
        <f t="shared" si="0"/>
        <v>140.25647058823529</v>
      </c>
      <c r="F28" s="9">
        <f t="shared" si="1"/>
        <v>6.8435999999999986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50</v>
      </c>
      <c r="D29" s="5">
        <f>D30</f>
        <v>21.386410000000001</v>
      </c>
      <c r="E29" s="5">
        <f t="shared" si="0"/>
        <v>42.772820000000003</v>
      </c>
      <c r="F29" s="5">
        <f t="shared" si="1"/>
        <v>-28.613589999999999</v>
      </c>
    </row>
    <row r="30" spans="1:6">
      <c r="A30" s="7">
        <v>1130206005</v>
      </c>
      <c r="B30" s="8" t="s">
        <v>224</v>
      </c>
      <c r="C30" s="9">
        <v>50</v>
      </c>
      <c r="D30" s="10">
        <v>21.386410000000001</v>
      </c>
      <c r="E30" s="9">
        <f t="shared" si="0"/>
        <v>42.772820000000003</v>
      </c>
      <c r="F30" s="9">
        <f t="shared" si="1"/>
        <v>-28.613589999999999</v>
      </c>
    </row>
    <row r="31" spans="1:6" ht="27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252</v>
      </c>
      <c r="C34" s="14">
        <f>C35+C36</f>
        <v>0</v>
      </c>
      <c r="D34" s="14">
        <f>D35+D36</f>
        <v>8.7899999999999992E-3</v>
      </c>
      <c r="E34" s="5" t="e">
        <f t="shared" si="0"/>
        <v>#DIV/0!</v>
      </c>
      <c r="F34" s="5">
        <f t="shared" si="1"/>
        <v>8.7899999999999992E-3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344</v>
      </c>
      <c r="C36" s="9">
        <v>0</v>
      </c>
      <c r="D36" s="10">
        <v>8.7899999999999992E-3</v>
      </c>
      <c r="E36" s="9" t="e">
        <f>SUM(D36/C36*100)</f>
        <v>#DIV/0!</v>
      </c>
      <c r="F36" s="9">
        <f>SUM(D36-C36)</f>
        <v>8.7899999999999992E-3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6.1783200000000003</v>
      </c>
      <c r="E37" s="5" t="e">
        <f t="shared" si="0"/>
        <v>#DIV/0!</v>
      </c>
      <c r="F37" s="5">
        <f t="shared" si="1"/>
        <v>6.1783200000000003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6.1783200000000003</v>
      </c>
      <c r="E39" s="9" t="e">
        <f t="shared" si="0"/>
        <v>#DIV/0!</v>
      </c>
      <c r="F39" s="9">
        <f t="shared" si="1"/>
        <v>6.1783200000000003</v>
      </c>
    </row>
    <row r="40" spans="1:7" s="6" customFormat="1">
      <c r="A40" s="3">
        <v>1000000000</v>
      </c>
      <c r="B40" s="4" t="s">
        <v>19</v>
      </c>
      <c r="C40" s="127">
        <f>SUM(C4,C25)</f>
        <v>909.76</v>
      </c>
      <c r="D40" s="423">
        <f>D4+D25</f>
        <v>670.05797999999993</v>
      </c>
      <c r="E40" s="5">
        <f t="shared" si="0"/>
        <v>73.652169803024975</v>
      </c>
      <c r="F40" s="5">
        <f t="shared" si="1"/>
        <v>-239.70202000000006</v>
      </c>
    </row>
    <row r="41" spans="1:7" s="6" customFormat="1">
      <c r="A41" s="3">
        <v>2000000000</v>
      </c>
      <c r="B41" s="4" t="s">
        <v>20</v>
      </c>
      <c r="C41" s="5">
        <f>C42+C43+C44+C45+C46+C47+C50</f>
        <v>2833.09</v>
      </c>
      <c r="D41" s="343">
        <f>D42+D43+D44+D45+D46+D47+D50</f>
        <v>2323.6050999999998</v>
      </c>
      <c r="E41" s="5">
        <f t="shared" si="0"/>
        <v>82.016635546346905</v>
      </c>
      <c r="F41" s="5">
        <f t="shared" si="1"/>
        <v>-509.48490000000038</v>
      </c>
      <c r="G41" s="19"/>
    </row>
    <row r="42" spans="1:7" ht="16.5" customHeight="1">
      <c r="A42" s="16">
        <v>2021000000</v>
      </c>
      <c r="B42" s="17" t="s">
        <v>21</v>
      </c>
      <c r="C42" s="12">
        <v>1243.7660000000001</v>
      </c>
      <c r="D42" s="20">
        <v>1171.3679999999999</v>
      </c>
      <c r="E42" s="9">
        <f t="shared" si="0"/>
        <v>94.179130157923581</v>
      </c>
      <c r="F42" s="9">
        <f t="shared" si="1"/>
        <v>-72.398000000000138</v>
      </c>
    </row>
    <row r="43" spans="1:7" ht="15.75" customHeight="1">
      <c r="A43" s="16">
        <v>2021500200</v>
      </c>
      <c r="B43" s="17" t="s">
        <v>232</v>
      </c>
      <c r="C43" s="12">
        <v>400</v>
      </c>
      <c r="D43" s="20">
        <v>400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1004.188</v>
      </c>
      <c r="D44" s="10">
        <v>568.72299999999996</v>
      </c>
      <c r="E44" s="9">
        <f t="shared" si="0"/>
        <v>56.635112150314484</v>
      </c>
      <c r="F44" s="9">
        <f t="shared" si="1"/>
        <v>-435.46500000000003</v>
      </c>
    </row>
    <row r="45" spans="1:7" ht="15" customHeight="1">
      <c r="A45" s="16">
        <v>2023000000</v>
      </c>
      <c r="B45" s="17" t="s">
        <v>23</v>
      </c>
      <c r="C45" s="12">
        <v>88.036000000000001</v>
      </c>
      <c r="D45" s="251">
        <v>86.414100000000005</v>
      </c>
      <c r="E45" s="9">
        <f t="shared" si="0"/>
        <v>98.157685492298612</v>
      </c>
      <c r="F45" s="9">
        <f t="shared" si="1"/>
        <v>-1.6218999999999966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25</v>
      </c>
      <c r="C47" s="12"/>
      <c r="D47" s="252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256</v>
      </c>
      <c r="C48" s="12"/>
      <c r="D48" s="252"/>
      <c r="E48" s="9"/>
      <c r="F48" s="9"/>
    </row>
    <row r="49" spans="1:7" s="6" customFormat="1" ht="17.25" hidden="1" customHeight="1">
      <c r="A49" s="3">
        <v>3000000000</v>
      </c>
      <c r="B49" s="13" t="s">
        <v>27</v>
      </c>
      <c r="C49" s="277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355</v>
      </c>
      <c r="C50" s="12">
        <v>97.1</v>
      </c>
      <c r="D50" s="10">
        <v>97.1</v>
      </c>
      <c r="E50" s="9">
        <f t="shared" si="0"/>
        <v>100</v>
      </c>
      <c r="F50" s="9">
        <f t="shared" si="1"/>
        <v>0</v>
      </c>
    </row>
    <row r="51" spans="1:7" s="6" customFormat="1" ht="17.25" customHeight="1">
      <c r="A51" s="3"/>
      <c r="B51" s="4" t="s">
        <v>28</v>
      </c>
      <c r="C51" s="394">
        <f>C40+C41</f>
        <v>3742.8500000000004</v>
      </c>
      <c r="D51" s="395">
        <f>D40+D41</f>
        <v>2993.6630799999998</v>
      </c>
      <c r="E51" s="93">
        <f t="shared" si="0"/>
        <v>79.983517373124741</v>
      </c>
      <c r="F51" s="93">
        <f t="shared" si="1"/>
        <v>-749.18692000000055</v>
      </c>
      <c r="G51" s="94"/>
    </row>
    <row r="52" spans="1:7" s="6" customFormat="1" ht="16.5" customHeight="1">
      <c r="A52" s="3"/>
      <c r="B52" s="21" t="s">
        <v>322</v>
      </c>
      <c r="C52" s="394">
        <f>C51-C97</f>
        <v>53.393470000000889</v>
      </c>
      <c r="D52" s="394">
        <f>D51-D97</f>
        <v>156.27439999999933</v>
      </c>
      <c r="E52" s="281"/>
      <c r="F52" s="281"/>
    </row>
    <row r="53" spans="1:7">
      <c r="A53" s="23"/>
      <c r="B53" s="24"/>
      <c r="C53" s="326"/>
      <c r="D53" s="326"/>
      <c r="E53" s="26"/>
      <c r="F53" s="27"/>
    </row>
    <row r="54" spans="1:7" ht="32.25" customHeight="1">
      <c r="A54" s="28" t="s">
        <v>1</v>
      </c>
      <c r="B54" s="28" t="s">
        <v>29</v>
      </c>
      <c r="C54" s="248" t="s">
        <v>346</v>
      </c>
      <c r="D54" s="73" t="s">
        <v>417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3">
        <f>C57+C58+C59+C60+C61+C63+C62</f>
        <v>1139.7604999999999</v>
      </c>
      <c r="D56" s="33">
        <f>D57+D58+D59+D60+D61+D63+D62</f>
        <v>978.56824000000006</v>
      </c>
      <c r="E56" s="34">
        <f>SUM(D56/C56*100)</f>
        <v>85.857356874536379</v>
      </c>
      <c r="F56" s="34">
        <f>SUM(D56-C56)</f>
        <v>-161.19225999999981</v>
      </c>
    </row>
    <row r="57" spans="1:7" s="6" customFormat="1" ht="15.75" hidden="1" customHeight="1">
      <c r="A57" s="35" t="s">
        <v>32</v>
      </c>
      <c r="B57" s="36" t="s">
        <v>33</v>
      </c>
      <c r="C57" s="282"/>
      <c r="D57" s="282"/>
      <c r="E57" s="38"/>
      <c r="F57" s="38"/>
    </row>
    <row r="58" spans="1:7" ht="17.25" customHeight="1">
      <c r="A58" s="35" t="s">
        <v>34</v>
      </c>
      <c r="B58" s="39" t="s">
        <v>35</v>
      </c>
      <c r="C58" s="282">
        <v>1100.9659999999999</v>
      </c>
      <c r="D58" s="282">
        <v>940.77373999999998</v>
      </c>
      <c r="E58" s="38">
        <f t="shared" ref="E58:E97" si="3">SUM(D58/C58*100)</f>
        <v>85.449844954340108</v>
      </c>
      <c r="F58" s="38">
        <f t="shared" ref="F58:F97" si="4">SUM(D58-C58)</f>
        <v>-160.19225999999992</v>
      </c>
    </row>
    <row r="59" spans="1:7" ht="17.25" hidden="1" customHeight="1">
      <c r="A59" s="35" t="s">
        <v>36</v>
      </c>
      <c r="B59" s="39" t="s">
        <v>37</v>
      </c>
      <c r="C59" s="282"/>
      <c r="D59" s="282"/>
      <c r="E59" s="38"/>
      <c r="F59" s="38">
        <f t="shared" si="4"/>
        <v>0</v>
      </c>
    </row>
    <row r="60" spans="1:7" ht="15.75" hidden="1" customHeight="1">
      <c r="A60" s="35" t="s">
        <v>38</v>
      </c>
      <c r="B60" s="39" t="s">
        <v>39</v>
      </c>
      <c r="C60" s="282"/>
      <c r="D60" s="282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282">
        <v>32.152000000000001</v>
      </c>
      <c r="D61" s="282">
        <v>32.152000000000001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283">
        <v>1</v>
      </c>
      <c r="D62" s="283">
        <v>0</v>
      </c>
      <c r="E62" s="38">
        <f t="shared" si="3"/>
        <v>0</v>
      </c>
      <c r="F62" s="38">
        <f t="shared" si="4"/>
        <v>-1</v>
      </c>
    </row>
    <row r="63" spans="1:7" ht="19.5" customHeight="1">
      <c r="A63" s="35" t="s">
        <v>44</v>
      </c>
      <c r="B63" s="39" t="s">
        <v>45</v>
      </c>
      <c r="C63" s="282">
        <v>5.6425000000000001</v>
      </c>
      <c r="D63" s="282">
        <v>5.6425000000000001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3">
        <f>C65</f>
        <v>85.376999999999995</v>
      </c>
      <c r="D64" s="33">
        <f>D65</f>
        <v>70.173770000000005</v>
      </c>
      <c r="E64" s="34">
        <f t="shared" si="3"/>
        <v>82.192827108003343</v>
      </c>
      <c r="F64" s="34">
        <f t="shared" si="4"/>
        <v>-15.203229999999991</v>
      </c>
    </row>
    <row r="65" spans="1:9">
      <c r="A65" s="43" t="s">
        <v>48</v>
      </c>
      <c r="B65" s="44" t="s">
        <v>49</v>
      </c>
      <c r="C65" s="282">
        <v>85.376999999999995</v>
      </c>
      <c r="D65" s="282">
        <v>70.173770000000005</v>
      </c>
      <c r="E65" s="38">
        <f t="shared" si="3"/>
        <v>82.192827108003343</v>
      </c>
      <c r="F65" s="38">
        <f t="shared" si="4"/>
        <v>-15.203229999999991</v>
      </c>
    </row>
    <row r="66" spans="1:9" s="6" customFormat="1" ht="18" customHeight="1">
      <c r="A66" s="30" t="s">
        <v>50</v>
      </c>
      <c r="B66" s="31" t="s">
        <v>51</v>
      </c>
      <c r="C66" s="33">
        <f>C69+C70</f>
        <v>8</v>
      </c>
      <c r="D66" s="33">
        <f>D69+D70</f>
        <v>7.931</v>
      </c>
      <c r="E66" s="34">
        <f t="shared" si="3"/>
        <v>99.137500000000003</v>
      </c>
      <c r="F66" s="34">
        <f t="shared" si="4"/>
        <v>-6.899999999999995E-2</v>
      </c>
    </row>
    <row r="67" spans="1:9" ht="1.5" hidden="1" customHeight="1">
      <c r="A67" s="35" t="s">
        <v>52</v>
      </c>
      <c r="B67" s="39" t="s">
        <v>53</v>
      </c>
      <c r="C67" s="282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54</v>
      </c>
      <c r="B68" s="39" t="s">
        <v>55</v>
      </c>
      <c r="C68" s="282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84">
        <v>0</v>
      </c>
      <c r="D69" s="33">
        <v>0</v>
      </c>
      <c r="E69" s="34" t="e">
        <f t="shared" si="3"/>
        <v>#DIV/0!</v>
      </c>
      <c r="F69" s="34">
        <f t="shared" si="4"/>
        <v>0</v>
      </c>
    </row>
    <row r="70" spans="1:9">
      <c r="A70" s="46" t="s">
        <v>219</v>
      </c>
      <c r="B70" s="47" t="s">
        <v>220</v>
      </c>
      <c r="C70" s="282">
        <v>8</v>
      </c>
      <c r="D70" s="282">
        <v>7.931</v>
      </c>
      <c r="E70" s="34">
        <f t="shared" si="3"/>
        <v>99.137500000000003</v>
      </c>
      <c r="F70" s="34">
        <f t="shared" si="4"/>
        <v>-6.899999999999995E-2</v>
      </c>
    </row>
    <row r="71" spans="1:9" s="6" customFormat="1" ht="17.25" customHeight="1">
      <c r="A71" s="30" t="s">
        <v>58</v>
      </c>
      <c r="B71" s="31" t="s">
        <v>59</v>
      </c>
      <c r="C71" s="33">
        <f>SUM(C72:C75)</f>
        <v>1549.45453</v>
      </c>
      <c r="D71" s="33">
        <f>SUM(D72:D75)</f>
        <v>956.91382999999996</v>
      </c>
      <c r="E71" s="34">
        <f t="shared" si="3"/>
        <v>61.758109803970818</v>
      </c>
      <c r="F71" s="34">
        <f t="shared" si="4"/>
        <v>-592.54070000000002</v>
      </c>
      <c r="I71" s="108"/>
    </row>
    <row r="72" spans="1:9" ht="15.75" customHeight="1">
      <c r="A72" s="35" t="s">
        <v>60</v>
      </c>
      <c r="B72" s="39" t="s">
        <v>61</v>
      </c>
      <c r="C72" s="282">
        <v>7.5</v>
      </c>
      <c r="D72" s="282">
        <v>3.75</v>
      </c>
      <c r="E72" s="38">
        <f t="shared" si="3"/>
        <v>50</v>
      </c>
      <c r="F72" s="38">
        <f t="shared" si="4"/>
        <v>-3.75</v>
      </c>
    </row>
    <row r="73" spans="1:9" s="6" customFormat="1" ht="19.5" customHeight="1">
      <c r="A73" s="35" t="s">
        <v>62</v>
      </c>
      <c r="B73" s="39" t="s">
        <v>63</v>
      </c>
      <c r="C73" s="282">
        <v>60</v>
      </c>
      <c r="D73" s="282">
        <v>23.57723</v>
      </c>
      <c r="E73" s="38">
        <f t="shared" si="3"/>
        <v>39.295383333333334</v>
      </c>
      <c r="F73" s="38">
        <f t="shared" si="4"/>
        <v>-36.42277</v>
      </c>
      <c r="G73" s="50"/>
    </row>
    <row r="74" spans="1:9">
      <c r="A74" s="35" t="s">
        <v>64</v>
      </c>
      <c r="B74" s="39" t="s">
        <v>65</v>
      </c>
      <c r="C74" s="282">
        <v>1409.15453</v>
      </c>
      <c r="D74" s="282">
        <v>923.58659999999998</v>
      </c>
      <c r="E74" s="38">
        <f t="shared" si="3"/>
        <v>65.541896246112913</v>
      </c>
      <c r="F74" s="38">
        <f t="shared" si="4"/>
        <v>-485.56793000000005</v>
      </c>
    </row>
    <row r="75" spans="1:9">
      <c r="A75" s="35" t="s">
        <v>66</v>
      </c>
      <c r="B75" s="39" t="s">
        <v>67</v>
      </c>
      <c r="C75" s="282">
        <v>72.8</v>
      </c>
      <c r="D75" s="282">
        <v>6</v>
      </c>
      <c r="E75" s="38">
        <f t="shared" si="3"/>
        <v>8.2417582417582409</v>
      </c>
      <c r="F75" s="38">
        <f t="shared" si="4"/>
        <v>-66.8</v>
      </c>
    </row>
    <row r="76" spans="1:9" s="6" customFormat="1" ht="18" customHeight="1">
      <c r="A76" s="30" t="s">
        <v>68</v>
      </c>
      <c r="B76" s="31" t="s">
        <v>69</v>
      </c>
      <c r="C76" s="33">
        <f>SUM(C77:C79)</f>
        <v>208.36099999999999</v>
      </c>
      <c r="D76" s="33">
        <f>SUM(D77:D79)</f>
        <v>125.30083999999999</v>
      </c>
      <c r="E76" s="34">
        <f t="shared" si="3"/>
        <v>60.136417083811267</v>
      </c>
      <c r="F76" s="34">
        <f t="shared" si="4"/>
        <v>-83.060159999999996</v>
      </c>
    </row>
    <row r="77" spans="1:9" ht="15" hidden="1" customHeight="1">
      <c r="A77" s="35" t="s">
        <v>70</v>
      </c>
      <c r="B77" s="51" t="s">
        <v>71</v>
      </c>
      <c r="C77" s="282"/>
      <c r="D77" s="282"/>
      <c r="E77" s="38" t="e">
        <f t="shared" si="3"/>
        <v>#DIV/0!</v>
      </c>
      <c r="F77" s="38">
        <f t="shared" si="4"/>
        <v>0</v>
      </c>
    </row>
    <row r="78" spans="1:9" ht="18" hidden="1" customHeight="1">
      <c r="A78" s="35" t="s">
        <v>72</v>
      </c>
      <c r="B78" s="51" t="s">
        <v>73</v>
      </c>
      <c r="C78" s="282"/>
      <c r="D78" s="282"/>
      <c r="E78" s="38" t="e">
        <f t="shared" si="3"/>
        <v>#DIV/0!</v>
      </c>
      <c r="F78" s="38">
        <f t="shared" si="4"/>
        <v>0</v>
      </c>
    </row>
    <row r="79" spans="1:9">
      <c r="A79" s="35" t="s">
        <v>74</v>
      </c>
      <c r="B79" s="39" t="s">
        <v>75</v>
      </c>
      <c r="C79" s="282">
        <v>208.36099999999999</v>
      </c>
      <c r="D79" s="282">
        <v>125.30083999999999</v>
      </c>
      <c r="E79" s="38">
        <f t="shared" si="3"/>
        <v>60.136417083811267</v>
      </c>
      <c r="F79" s="38">
        <f t="shared" si="4"/>
        <v>-83.060159999999996</v>
      </c>
    </row>
    <row r="80" spans="1:9" s="6" customFormat="1">
      <c r="A80" s="30" t="s">
        <v>86</v>
      </c>
      <c r="B80" s="31" t="s">
        <v>87</v>
      </c>
      <c r="C80" s="33">
        <f>C81</f>
        <v>689.50350000000003</v>
      </c>
      <c r="D80" s="33">
        <f>SUM(D81)</f>
        <v>689.50300000000004</v>
      </c>
      <c r="E80" s="34">
        <f t="shared" si="3"/>
        <v>99.999927484051938</v>
      </c>
      <c r="F80" s="34">
        <f t="shared" si="4"/>
        <v>-4.9999999998817657E-4</v>
      </c>
    </row>
    <row r="81" spans="1:12" ht="15.75" customHeight="1">
      <c r="A81" s="35" t="s">
        <v>88</v>
      </c>
      <c r="B81" s="39" t="s">
        <v>234</v>
      </c>
      <c r="C81" s="282">
        <v>689.50350000000003</v>
      </c>
      <c r="D81" s="282">
        <v>689.50300000000004</v>
      </c>
      <c r="E81" s="38">
        <f t="shared" si="3"/>
        <v>99.999927484051938</v>
      </c>
      <c r="F81" s="38">
        <f t="shared" si="4"/>
        <v>-4.9999999998817657E-4</v>
      </c>
      <c r="L81" s="107"/>
    </row>
    <row r="82" spans="1:12" s="6" customFormat="1" hidden="1">
      <c r="A82" s="52">
        <v>1000</v>
      </c>
      <c r="B82" s="31" t="s">
        <v>89</v>
      </c>
      <c r="C82" s="33">
        <f>SUM(C83:C86)</f>
        <v>5</v>
      </c>
      <c r="D82" s="33">
        <f>SUM(D83:D86)</f>
        <v>5</v>
      </c>
      <c r="E82" s="34">
        <f>SUM(D82/C82*100)</f>
        <v>100</v>
      </c>
      <c r="F82" s="34">
        <f t="shared" si="4"/>
        <v>0</v>
      </c>
    </row>
    <row r="83" spans="1:12" hidden="1">
      <c r="A83" s="53">
        <v>1001</v>
      </c>
      <c r="B83" s="54" t="s">
        <v>90</v>
      </c>
      <c r="C83" s="282"/>
      <c r="D83" s="282"/>
      <c r="E83" s="353" t="e">
        <f>SUM(D83/C83*100)</f>
        <v>#DIV/0!</v>
      </c>
      <c r="F83" s="353">
        <f>SUM(D83-C83)</f>
        <v>0</v>
      </c>
    </row>
    <row r="84" spans="1:12" hidden="1">
      <c r="A84" s="53">
        <v>1003</v>
      </c>
      <c r="B84" s="54" t="s">
        <v>91</v>
      </c>
      <c r="C84" s="282"/>
      <c r="D84" s="282"/>
      <c r="E84" s="353" t="e">
        <f>SUM(D84/C84*100)</f>
        <v>#DIV/0!</v>
      </c>
      <c r="F84" s="353">
        <f>SUM(D84-C84)</f>
        <v>0</v>
      </c>
    </row>
    <row r="85" spans="1:12" hidden="1">
      <c r="A85" s="53">
        <v>1004</v>
      </c>
      <c r="B85" s="54" t="s">
        <v>92</v>
      </c>
      <c r="C85" s="282"/>
      <c r="D85" s="285"/>
      <c r="E85" s="353" t="e">
        <f>SUM(D85/C85*100)</f>
        <v>#DIV/0!</v>
      </c>
      <c r="F85" s="353">
        <f>SUM(D85-C85)</f>
        <v>0</v>
      </c>
    </row>
    <row r="86" spans="1:12" ht="15" hidden="1" customHeight="1">
      <c r="A86" s="35" t="s">
        <v>93</v>
      </c>
      <c r="B86" s="39" t="s">
        <v>94</v>
      </c>
      <c r="C86" s="282">
        <v>5</v>
      </c>
      <c r="D86" s="282">
        <v>5</v>
      </c>
      <c r="E86" s="353">
        <f>SUM(D86/C86*100)</f>
        <v>100</v>
      </c>
      <c r="F86" s="353">
        <f>SUM(D86-C86)</f>
        <v>0</v>
      </c>
    </row>
    <row r="87" spans="1:12" ht="19.5" customHeight="1">
      <c r="A87" s="30" t="s">
        <v>95</v>
      </c>
      <c r="B87" s="31" t="s">
        <v>96</v>
      </c>
      <c r="C87" s="33">
        <f>C88+C89+C90+C91+C92</f>
        <v>4</v>
      </c>
      <c r="D87" s="33">
        <f>D88+D89+D90+D91+D92</f>
        <v>3.9980000000000002</v>
      </c>
      <c r="E87" s="38">
        <f t="shared" si="3"/>
        <v>99.95</v>
      </c>
      <c r="F87" s="22">
        <f>F88+F89+F90+F91+F92</f>
        <v>-1.9999999999997797E-3</v>
      </c>
    </row>
    <row r="88" spans="1:12" ht="15.75" customHeight="1">
      <c r="A88" s="35" t="s">
        <v>97</v>
      </c>
      <c r="B88" s="39" t="s">
        <v>98</v>
      </c>
      <c r="C88" s="282">
        <v>4</v>
      </c>
      <c r="D88" s="282">
        <v>3.9980000000000002</v>
      </c>
      <c r="E88" s="38">
        <f t="shared" si="3"/>
        <v>99.95</v>
      </c>
      <c r="F88" s="38">
        <f>SUM(D88-C88)</f>
        <v>-1.9999999999997797E-3</v>
      </c>
    </row>
    <row r="89" spans="1:12" ht="0.75" hidden="1" customHeight="1">
      <c r="A89" s="35" t="s">
        <v>99</v>
      </c>
      <c r="B89" s="39" t="s">
        <v>100</v>
      </c>
      <c r="C89" s="282"/>
      <c r="D89" s="282">
        <v>0</v>
      </c>
      <c r="E89" s="38" t="e">
        <f t="shared" si="3"/>
        <v>#DIV/0!</v>
      </c>
      <c r="F89" s="38">
        <f>SUM(D89-C89)</f>
        <v>0</v>
      </c>
    </row>
    <row r="90" spans="1:12" ht="15.75" hidden="1" customHeight="1">
      <c r="A90" s="35" t="s">
        <v>101</v>
      </c>
      <c r="B90" s="39" t="s">
        <v>102</v>
      </c>
      <c r="C90" s="282"/>
      <c r="D90" s="282"/>
      <c r="E90" s="38" t="e">
        <f t="shared" si="3"/>
        <v>#DIV/0!</v>
      </c>
      <c r="F90" s="38"/>
    </row>
    <row r="91" spans="1:12" ht="3" hidden="1" customHeight="1">
      <c r="A91" s="35" t="s">
        <v>103</v>
      </c>
      <c r="B91" s="39" t="s">
        <v>104</v>
      </c>
      <c r="C91" s="282"/>
      <c r="D91" s="282"/>
      <c r="E91" s="38" t="e">
        <f t="shared" si="3"/>
        <v>#DIV/0!</v>
      </c>
      <c r="F91" s="38"/>
    </row>
    <row r="92" spans="1:12" ht="15" hidden="1" customHeight="1">
      <c r="A92" s="35" t="s">
        <v>105</v>
      </c>
      <c r="B92" s="39" t="s">
        <v>106</v>
      </c>
      <c r="C92" s="282"/>
      <c r="D92" s="282"/>
      <c r="E92" s="38" t="e">
        <f t="shared" si="3"/>
        <v>#DIV/0!</v>
      </c>
      <c r="F92" s="38"/>
    </row>
    <row r="93" spans="1:12" s="6" customFormat="1" ht="12" hidden="1" customHeight="1">
      <c r="A93" s="52">
        <v>1400</v>
      </c>
      <c r="B93" s="56" t="s">
        <v>115</v>
      </c>
      <c r="C93" s="33">
        <f>C94+C95+C96</f>
        <v>0</v>
      </c>
      <c r="D93" s="33">
        <f>SUM(D94:D96)</f>
        <v>0</v>
      </c>
      <c r="E93" s="34" t="e">
        <f t="shared" si="3"/>
        <v>#DIV/0!</v>
      </c>
      <c r="F93" s="34">
        <f t="shared" si="4"/>
        <v>0</v>
      </c>
    </row>
    <row r="94" spans="1:12" ht="15.75" hidden="1" customHeight="1">
      <c r="A94" s="53">
        <v>1401</v>
      </c>
      <c r="B94" s="54" t="s">
        <v>116</v>
      </c>
      <c r="C94" s="282"/>
      <c r="D94" s="282"/>
      <c r="E94" s="38" t="e">
        <f t="shared" si="3"/>
        <v>#DIV/0!</v>
      </c>
      <c r="F94" s="38">
        <f t="shared" si="4"/>
        <v>0</v>
      </c>
    </row>
    <row r="95" spans="1:12" hidden="1">
      <c r="A95" s="53">
        <v>1402</v>
      </c>
      <c r="B95" s="54" t="s">
        <v>117</v>
      </c>
      <c r="C95" s="282"/>
      <c r="D95" s="282"/>
      <c r="E95" s="38" t="e">
        <f t="shared" si="3"/>
        <v>#DIV/0!</v>
      </c>
      <c r="F95" s="38">
        <f t="shared" si="4"/>
        <v>0</v>
      </c>
    </row>
    <row r="96" spans="1:12" ht="23.25" hidden="1" customHeight="1">
      <c r="A96" s="53">
        <v>1403</v>
      </c>
      <c r="B96" s="54" t="s">
        <v>118</v>
      </c>
      <c r="C96" s="282"/>
      <c r="D96" s="282"/>
      <c r="E96" s="38" t="e">
        <f t="shared" si="3"/>
        <v>#DIV/0!</v>
      </c>
      <c r="F96" s="38">
        <f t="shared" si="4"/>
        <v>0</v>
      </c>
    </row>
    <row r="97" spans="1:7" s="6" customFormat="1" ht="16.5" customHeight="1">
      <c r="A97" s="52"/>
      <c r="B97" s="57" t="s">
        <v>119</v>
      </c>
      <c r="C97" s="396">
        <f>C56+C64+C66+C71+C76+C80+C87+C82</f>
        <v>3689.4565299999995</v>
      </c>
      <c r="D97" s="396">
        <f>D56+D64+D66+D71+D76+D80+D87+D82</f>
        <v>2837.3886800000005</v>
      </c>
      <c r="E97" s="34">
        <f t="shared" si="3"/>
        <v>76.905328926588567</v>
      </c>
      <c r="F97" s="34">
        <f t="shared" si="4"/>
        <v>-852.067849999999</v>
      </c>
      <c r="G97" s="151"/>
    </row>
    <row r="98" spans="1:7" ht="20.25" customHeight="1">
      <c r="C98" s="126"/>
      <c r="D98" s="101"/>
    </row>
    <row r="99" spans="1:7" s="65" customFormat="1" ht="13.5" customHeight="1">
      <c r="A99" s="63" t="s">
        <v>120</v>
      </c>
      <c r="B99" s="63"/>
      <c r="C99" s="116"/>
      <c r="D99" s="64"/>
      <c r="E99" s="64"/>
    </row>
    <row r="100" spans="1:7" s="65" customFormat="1" ht="12.75">
      <c r="A100" s="66" t="s">
        <v>121</v>
      </c>
      <c r="B100" s="66"/>
      <c r="C100" s="134" t="s">
        <v>122</v>
      </c>
      <c r="D100" s="134"/>
    </row>
    <row r="101" spans="1:7">
      <c r="C101" s="120"/>
    </row>
    <row r="103" spans="1:7" ht="5.25" customHeight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B30CE22D-C12F-4E12-8BB9-3AAE0A6991CC}" scale="70" showPageBreaks="1" hiddenRows="1" view="pageBreakPreview" topLeftCell="A34">
      <selection activeCell="D88" sqref="D88"/>
      <pageMargins left="0.70866141732283472" right="0.70866141732283472" top="0.74803149606299213" bottom="0.74803149606299213" header="0.31496062992125984" footer="0.31496062992125984"/>
      <pageSetup paperSize="9" scale="53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G102"/>
  <sheetViews>
    <sheetView topLeftCell="A25" zoomScaleNormal="100" zoomScaleSheetLayoutView="70" workbookViewId="0">
      <selection activeCell="D45" sqref="D45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433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2425.41</v>
      </c>
      <c r="D4" s="5">
        <f>D5+D12+D14+D17+D7</f>
        <v>2382.6573100000001</v>
      </c>
      <c r="E4" s="5">
        <f>SUM(D4/C4*100)</f>
        <v>98.237300497647823</v>
      </c>
      <c r="F4" s="5">
        <f>SUM(D4-C4)</f>
        <v>-42.752689999999802</v>
      </c>
    </row>
    <row r="5" spans="1:6" s="6" customFormat="1">
      <c r="A5" s="68">
        <v>1010000000</v>
      </c>
      <c r="B5" s="67" t="s">
        <v>6</v>
      </c>
      <c r="C5" s="5">
        <f>C6</f>
        <v>114.5</v>
      </c>
      <c r="D5" s="5">
        <f>D6</f>
        <v>109.05306</v>
      </c>
      <c r="E5" s="5">
        <f t="shared" ref="E5:E50" si="0">SUM(D5/C5*100)</f>
        <v>95.242847161572058</v>
      </c>
      <c r="F5" s="5">
        <f t="shared" ref="F5:F50" si="1">SUM(D5-C5)</f>
        <v>-5.4469399999999979</v>
      </c>
    </row>
    <row r="6" spans="1:6">
      <c r="A6" s="7">
        <v>1010200001</v>
      </c>
      <c r="B6" s="8" t="s">
        <v>229</v>
      </c>
      <c r="C6" s="9">
        <v>114.5</v>
      </c>
      <c r="D6" s="10">
        <v>109.05306</v>
      </c>
      <c r="E6" s="9">
        <f t="shared" ref="E6:E11" si="2">SUM(D6/C6*100)</f>
        <v>95.242847161572058</v>
      </c>
      <c r="F6" s="9">
        <f t="shared" si="1"/>
        <v>-5.4469399999999979</v>
      </c>
    </row>
    <row r="7" spans="1:6" ht="31.5">
      <c r="A7" s="3">
        <v>1030000000</v>
      </c>
      <c r="B7" s="13" t="s">
        <v>281</v>
      </c>
      <c r="C7" s="5">
        <f>C8+C10+C9</f>
        <v>497.40999999999997</v>
      </c>
      <c r="D7" s="5">
        <f>D8+D10+D9+D11</f>
        <v>481.60618999999997</v>
      </c>
      <c r="E7" s="5">
        <f t="shared" si="2"/>
        <v>96.822780000402091</v>
      </c>
      <c r="F7" s="5">
        <f t="shared" si="1"/>
        <v>-15.803809999999999</v>
      </c>
    </row>
    <row r="8" spans="1:6">
      <c r="A8" s="7">
        <v>1030223001</v>
      </c>
      <c r="B8" s="8" t="s">
        <v>283</v>
      </c>
      <c r="C8" s="9">
        <v>185.53</v>
      </c>
      <c r="D8" s="10">
        <v>214.09650999999999</v>
      </c>
      <c r="E8" s="9">
        <f t="shared" si="2"/>
        <v>115.39724572845363</v>
      </c>
      <c r="F8" s="9">
        <f t="shared" si="1"/>
        <v>28.566509999999994</v>
      </c>
    </row>
    <row r="9" spans="1:6">
      <c r="A9" s="7">
        <v>1030224001</v>
      </c>
      <c r="B9" s="8" t="s">
        <v>289</v>
      </c>
      <c r="C9" s="9">
        <v>2</v>
      </c>
      <c r="D9" s="10">
        <v>2.0321500000000001</v>
      </c>
      <c r="E9" s="9">
        <f t="shared" si="2"/>
        <v>101.6075</v>
      </c>
      <c r="F9" s="9">
        <f t="shared" si="1"/>
        <v>3.2150000000000123E-2</v>
      </c>
    </row>
    <row r="10" spans="1:6">
      <c r="A10" s="7">
        <v>1030225001</v>
      </c>
      <c r="B10" s="8" t="s">
        <v>282</v>
      </c>
      <c r="C10" s="9">
        <v>309.88</v>
      </c>
      <c r="D10" s="10">
        <v>313.24257999999998</v>
      </c>
      <c r="E10" s="9">
        <f t="shared" si="2"/>
        <v>101.08512327352524</v>
      </c>
      <c r="F10" s="9">
        <f t="shared" si="1"/>
        <v>3.3625799999999799</v>
      </c>
    </row>
    <row r="11" spans="1:6">
      <c r="A11" s="7">
        <v>1030226001</v>
      </c>
      <c r="B11" s="8" t="s">
        <v>291</v>
      </c>
      <c r="C11" s="9">
        <v>0</v>
      </c>
      <c r="D11" s="10">
        <v>-47.765050000000002</v>
      </c>
      <c r="E11" s="9" t="e">
        <f t="shared" si="2"/>
        <v>#DIV/0!</v>
      </c>
      <c r="F11" s="9">
        <f t="shared" si="1"/>
        <v>-47.765050000000002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42.170999999999999</v>
      </c>
      <c r="E12" s="5">
        <f t="shared" si="0"/>
        <v>105.42750000000001</v>
      </c>
      <c r="F12" s="5">
        <f t="shared" si="1"/>
        <v>2.1709999999999994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42.170999999999999</v>
      </c>
      <c r="E13" s="9">
        <f t="shared" si="0"/>
        <v>105.42750000000001</v>
      </c>
      <c r="F13" s="9">
        <f t="shared" si="1"/>
        <v>2.1709999999999994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1761.5</v>
      </c>
      <c r="D14" s="5">
        <f>D15+D16</f>
        <v>1741.37706</v>
      </c>
      <c r="E14" s="5">
        <f t="shared" si="0"/>
        <v>98.85762475163213</v>
      </c>
      <c r="F14" s="5">
        <f t="shared" si="1"/>
        <v>-20.122939999999971</v>
      </c>
    </row>
    <row r="15" spans="1:6" s="6" customFormat="1" ht="15.75" customHeight="1">
      <c r="A15" s="7">
        <v>1060100000</v>
      </c>
      <c r="B15" s="11" t="s">
        <v>9</v>
      </c>
      <c r="C15" s="9">
        <v>150</v>
      </c>
      <c r="D15" s="10">
        <v>221.18362999999999</v>
      </c>
      <c r="E15" s="9">
        <f t="shared" si="0"/>
        <v>147.45575333333335</v>
      </c>
      <c r="F15" s="9">
        <f>SUM(D15-C15)</f>
        <v>71.183629999999994</v>
      </c>
    </row>
    <row r="16" spans="1:6" ht="15.75" customHeight="1">
      <c r="A16" s="7">
        <v>1060600000</v>
      </c>
      <c r="B16" s="11" t="s">
        <v>8</v>
      </c>
      <c r="C16" s="9">
        <v>1611.5</v>
      </c>
      <c r="D16" s="10">
        <v>1520.19343</v>
      </c>
      <c r="E16" s="9">
        <f t="shared" si="0"/>
        <v>94.334063295066699</v>
      </c>
      <c r="F16" s="9">
        <f t="shared" si="1"/>
        <v>-91.306569999999965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8.4499999999999993</v>
      </c>
      <c r="E17" s="5">
        <f t="shared" si="0"/>
        <v>70.416666666666657</v>
      </c>
      <c r="F17" s="5">
        <f t="shared" si="1"/>
        <v>-3.5500000000000007</v>
      </c>
    </row>
    <row r="18" spans="1:6" ht="15" customHeight="1">
      <c r="A18" s="7">
        <v>1080400001</v>
      </c>
      <c r="B18" s="8" t="s">
        <v>228</v>
      </c>
      <c r="C18" s="9">
        <v>12</v>
      </c>
      <c r="D18" s="10">
        <v>8.4499999999999993</v>
      </c>
      <c r="E18" s="9">
        <f t="shared" si="0"/>
        <v>70.416666666666657</v>
      </c>
      <c r="F18" s="9">
        <f t="shared" si="1"/>
        <v>-3.5500000000000007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300</v>
      </c>
      <c r="D25" s="5">
        <f>D26+D29+D31+D36+D34</f>
        <v>255.13575000000003</v>
      </c>
      <c r="E25" s="5">
        <f t="shared" si="0"/>
        <v>85.04525000000001</v>
      </c>
      <c r="F25" s="5">
        <f t="shared" si="1"/>
        <v>-44.86424999999997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250</v>
      </c>
      <c r="D26" s="5">
        <f>D27+D28</f>
        <v>170.77106000000001</v>
      </c>
      <c r="E26" s="5">
        <f t="shared" si="0"/>
        <v>68.308424000000002</v>
      </c>
      <c r="F26" s="5">
        <f t="shared" si="1"/>
        <v>-79.228939999999994</v>
      </c>
    </row>
    <row r="27" spans="1:6">
      <c r="A27" s="16">
        <v>1110502510</v>
      </c>
      <c r="B27" s="17" t="s">
        <v>226</v>
      </c>
      <c r="C27" s="12">
        <v>220</v>
      </c>
      <c r="D27" s="10">
        <v>132.49381</v>
      </c>
      <c r="E27" s="9">
        <f t="shared" si="0"/>
        <v>60.224459090909086</v>
      </c>
      <c r="F27" s="9">
        <f t="shared" si="1"/>
        <v>-87.506190000000004</v>
      </c>
    </row>
    <row r="28" spans="1:6">
      <c r="A28" s="7">
        <v>1110503510</v>
      </c>
      <c r="B28" s="11" t="s">
        <v>225</v>
      </c>
      <c r="C28" s="12">
        <v>30</v>
      </c>
      <c r="D28" s="10">
        <v>38.277250000000002</v>
      </c>
      <c r="E28" s="9">
        <f t="shared" si="0"/>
        <v>127.59083333333334</v>
      </c>
      <c r="F28" s="9">
        <f t="shared" si="1"/>
        <v>8.2772500000000022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50</v>
      </c>
      <c r="D29" s="5">
        <f>D30</f>
        <v>61.185720000000003</v>
      </c>
      <c r="E29" s="5">
        <f t="shared" si="0"/>
        <v>122.37143999999999</v>
      </c>
      <c r="F29" s="5">
        <f t="shared" si="1"/>
        <v>11.185720000000003</v>
      </c>
    </row>
    <row r="30" spans="1:6" ht="21" customHeight="1">
      <c r="A30" s="7">
        <v>1130206510</v>
      </c>
      <c r="B30" s="8" t="s">
        <v>15</v>
      </c>
      <c r="C30" s="9">
        <v>50</v>
      </c>
      <c r="D30" s="10">
        <v>61.185720000000003</v>
      </c>
      <c r="E30" s="9">
        <f t="shared" si="0"/>
        <v>122.37143999999999</v>
      </c>
      <c r="F30" s="9">
        <f t="shared" si="1"/>
        <v>11.185720000000003</v>
      </c>
    </row>
    <row r="31" spans="1:6" ht="21" customHeight="1">
      <c r="A31" s="70">
        <v>1140000000</v>
      </c>
      <c r="B31" s="71" t="s">
        <v>132</v>
      </c>
      <c r="C31" s="5">
        <f>C32+C33</f>
        <v>0</v>
      </c>
      <c r="D31" s="5">
        <f>D32+D33</f>
        <v>18.815999999999999</v>
      </c>
      <c r="E31" s="5" t="e">
        <f t="shared" si="0"/>
        <v>#DIV/0!</v>
      </c>
      <c r="F31" s="5">
        <f t="shared" si="1"/>
        <v>18.815999999999999</v>
      </c>
    </row>
    <row r="32" spans="1:6" ht="21.75" hidden="1" customHeight="1">
      <c r="A32" s="16">
        <v>1140200000</v>
      </c>
      <c r="B32" s="18" t="s">
        <v>133</v>
      </c>
      <c r="C32" s="9">
        <v>0</v>
      </c>
      <c r="D32" s="10">
        <v>18.815999999999999</v>
      </c>
      <c r="E32" s="9" t="e">
        <f t="shared" si="0"/>
        <v>#DIV/0!</v>
      </c>
      <c r="F32" s="9">
        <f t="shared" si="1"/>
        <v>18.815999999999999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9">
        <v>0</v>
      </c>
      <c r="D34" s="14">
        <f>D35</f>
        <v>1.17597</v>
      </c>
      <c r="E34" s="9" t="e">
        <f t="shared" si="0"/>
        <v>#DIV/0!</v>
      </c>
      <c r="F34" s="9">
        <f t="shared" si="1"/>
        <v>1.17597</v>
      </c>
    </row>
    <row r="35" spans="1:7" ht="47.25">
      <c r="A35" s="7">
        <v>1163305010</v>
      </c>
      <c r="B35" s="8" t="s">
        <v>268</v>
      </c>
      <c r="C35" s="9">
        <v>0</v>
      </c>
      <c r="D35" s="10">
        <v>1.17597</v>
      </c>
      <c r="E35" s="9" t="e">
        <f t="shared" si="0"/>
        <v>#DIV/0!</v>
      </c>
      <c r="F35" s="9">
        <f t="shared" si="1"/>
        <v>1.17597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3.1869999999999998</v>
      </c>
      <c r="E36" s="9" t="e">
        <f t="shared" si="0"/>
        <v>#DIV/0!</v>
      </c>
      <c r="F36" s="5">
        <f t="shared" si="1"/>
        <v>3.1869999999999998</v>
      </c>
    </row>
    <row r="37" spans="1:7" ht="18" customHeight="1">
      <c r="A37" s="7">
        <v>1170105005</v>
      </c>
      <c r="B37" s="8" t="s">
        <v>18</v>
      </c>
      <c r="C37" s="9">
        <f>C38</f>
        <v>0</v>
      </c>
      <c r="D37" s="9">
        <v>3.1869999999999998</v>
      </c>
      <c r="E37" s="9" t="e">
        <f t="shared" si="0"/>
        <v>#DIV/0!</v>
      </c>
      <c r="F37" s="9">
        <f t="shared" si="1"/>
        <v>3.1869999999999998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19</v>
      </c>
      <c r="C39" s="127">
        <f>SUM(C4,C25)</f>
        <v>2725.41</v>
      </c>
      <c r="D39" s="127">
        <f>SUM(D4,D25)</f>
        <v>2637.79306</v>
      </c>
      <c r="E39" s="5">
        <f t="shared" si="0"/>
        <v>96.785183146755898</v>
      </c>
      <c r="F39" s="5">
        <f t="shared" si="1"/>
        <v>-87.616939999999886</v>
      </c>
    </row>
    <row r="40" spans="1:7" s="6" customFormat="1">
      <c r="A40" s="3">
        <v>2000000000</v>
      </c>
      <c r="B40" s="4" t="s">
        <v>20</v>
      </c>
      <c r="C40" s="343">
        <f>C41+C43+C44+C45+C46+C47+C48+C42</f>
        <v>2882.7710000000002</v>
      </c>
      <c r="D40" s="343">
        <f>D41+D43+D44+D45+D46+D47+D48+D42</f>
        <v>1287.1969999999999</v>
      </c>
      <c r="E40" s="5">
        <f t="shared" si="0"/>
        <v>44.651378829605257</v>
      </c>
      <c r="F40" s="5">
        <f t="shared" si="1"/>
        <v>-1595.5740000000003</v>
      </c>
      <c r="G40" s="19"/>
    </row>
    <row r="41" spans="1:7" ht="15" customHeight="1">
      <c r="A41" s="16">
        <v>2021000000</v>
      </c>
      <c r="B41" s="17" t="s">
        <v>21</v>
      </c>
      <c r="C41" s="12">
        <v>859.154</v>
      </c>
      <c r="D41" s="20">
        <v>853.60799999999995</v>
      </c>
      <c r="E41" s="9">
        <f t="shared" si="0"/>
        <v>99.354481268783005</v>
      </c>
      <c r="F41" s="9">
        <f t="shared" si="1"/>
        <v>-5.5460000000000491</v>
      </c>
    </row>
    <row r="42" spans="1:7" ht="15" customHeight="1">
      <c r="A42" s="16">
        <v>2021500200</v>
      </c>
      <c r="B42" s="17" t="s">
        <v>232</v>
      </c>
      <c r="C42" s="12">
        <v>600</v>
      </c>
      <c r="D42" s="20">
        <v>99.042000000000002</v>
      </c>
      <c r="E42" s="9">
        <f>SUM(D42/C42*100)</f>
        <v>16.506999999999998</v>
      </c>
      <c r="F42" s="9">
        <f>SUM(D42-C42)</f>
        <v>-500.95799999999997</v>
      </c>
    </row>
    <row r="43" spans="1:7">
      <c r="A43" s="16">
        <v>2022000000</v>
      </c>
      <c r="B43" s="17" t="s">
        <v>22</v>
      </c>
      <c r="C43" s="12">
        <v>457.16199999999998</v>
      </c>
      <c r="D43" s="10">
        <v>439.43700000000001</v>
      </c>
      <c r="E43" s="9">
        <f t="shared" si="0"/>
        <v>96.122818606970839</v>
      </c>
      <c r="F43" s="9">
        <f t="shared" si="1"/>
        <v>-17.724999999999966</v>
      </c>
    </row>
    <row r="44" spans="1:7" ht="18.75" customHeight="1">
      <c r="A44" s="16">
        <v>2023000000</v>
      </c>
      <c r="B44" s="17" t="s">
        <v>23</v>
      </c>
      <c r="C44" s="12">
        <v>86.355000000000004</v>
      </c>
      <c r="D44" s="251">
        <v>85.376000000000005</v>
      </c>
      <c r="E44" s="9">
        <f t="shared" si="0"/>
        <v>98.866307683399924</v>
      </c>
      <c r="F44" s="9">
        <f t="shared" si="1"/>
        <v>-0.9789999999999992</v>
      </c>
    </row>
    <row r="45" spans="1:7" ht="17.25" customHeight="1">
      <c r="A45" s="16">
        <v>2020400000</v>
      </c>
      <c r="B45" s="17" t="s">
        <v>24</v>
      </c>
      <c r="C45" s="12">
        <v>840</v>
      </c>
      <c r="D45" s="252">
        <v>120</v>
      </c>
      <c r="E45" s="9">
        <f t="shared" si="0"/>
        <v>14.285714285714285</v>
      </c>
      <c r="F45" s="9">
        <f t="shared" si="1"/>
        <v>-720</v>
      </c>
    </row>
    <row r="46" spans="1:7" ht="1.5" customHeight="1">
      <c r="A46" s="16">
        <v>2020900000</v>
      </c>
      <c r="B46" s="18" t="s">
        <v>25</v>
      </c>
      <c r="C46" s="12"/>
      <c r="D46" s="252"/>
      <c r="E46" s="9" t="e">
        <f t="shared" si="0"/>
        <v>#DIV/0!</v>
      </c>
      <c r="F46" s="9">
        <f t="shared" si="1"/>
        <v>0</v>
      </c>
    </row>
    <row r="47" spans="1:7" ht="15.75" customHeight="1">
      <c r="A47" s="7">
        <v>2190500005</v>
      </c>
      <c r="B47" s="11" t="s">
        <v>26</v>
      </c>
      <c r="C47" s="10">
        <v>0</v>
      </c>
      <c r="D47" s="10">
        <v>-350.32100000000003</v>
      </c>
      <c r="E47" s="5" t="e">
        <f t="shared" si="0"/>
        <v>#DIV/0!</v>
      </c>
      <c r="F47" s="5">
        <f>SUM(D47-C47)</f>
        <v>-350.32100000000003</v>
      </c>
    </row>
    <row r="48" spans="1:7" ht="18" customHeight="1">
      <c r="A48" s="7">
        <v>2070502010</v>
      </c>
      <c r="B48" s="11" t="s">
        <v>303</v>
      </c>
      <c r="C48" s="10">
        <v>40.1</v>
      </c>
      <c r="D48" s="10">
        <v>40.055</v>
      </c>
      <c r="E48" s="9">
        <f>SUM(D48/C48*100)</f>
        <v>99.887780548628427</v>
      </c>
      <c r="F48" s="9">
        <f>SUM(D48-C48)</f>
        <v>-4.5000000000001705E-2</v>
      </c>
    </row>
    <row r="49" spans="1:7" s="6" customFormat="1" hidden="1">
      <c r="A49" s="354">
        <v>2190000010</v>
      </c>
      <c r="B49" s="355" t="s">
        <v>26</v>
      </c>
      <c r="C49" s="12">
        <v>0</v>
      </c>
      <c r="D49" s="10">
        <v>-350.32100000000003</v>
      </c>
      <c r="E49" s="9" t="e">
        <f t="shared" si="0"/>
        <v>#DIV/0!</v>
      </c>
      <c r="F49" s="9">
        <f t="shared" si="1"/>
        <v>-350.32100000000003</v>
      </c>
    </row>
    <row r="50" spans="1:7" s="6" customFormat="1" ht="19.5" customHeight="1">
      <c r="A50" s="3"/>
      <c r="B50" s="4" t="s">
        <v>28</v>
      </c>
      <c r="C50" s="389">
        <f>C39+C40</f>
        <v>5608.1810000000005</v>
      </c>
      <c r="D50" s="390">
        <f>D39+D40</f>
        <v>3924.9900600000001</v>
      </c>
      <c r="E50" s="5">
        <f t="shared" si="0"/>
        <v>69.986864903254713</v>
      </c>
      <c r="F50" s="5">
        <f t="shared" si="1"/>
        <v>-1683.1909400000004</v>
      </c>
      <c r="G50" s="94">
        <f>D50-3357.50667</f>
        <v>567.48338999999987</v>
      </c>
    </row>
    <row r="51" spans="1:7" s="6" customFormat="1">
      <c r="A51" s="3"/>
      <c r="B51" s="21" t="s">
        <v>321</v>
      </c>
      <c r="C51" s="389">
        <f>C50-C96</f>
        <v>-646.64892000000145</v>
      </c>
      <c r="D51" s="389">
        <f>D50-D96</f>
        <v>37.059460000000399</v>
      </c>
      <c r="E51" s="22"/>
      <c r="F51" s="22"/>
    </row>
    <row r="52" spans="1:7">
      <c r="A52" s="23"/>
      <c r="B52" s="24"/>
      <c r="C52" s="351"/>
      <c r="D52" s="351" t="s">
        <v>337</v>
      </c>
      <c r="E52" s="26"/>
      <c r="F52" s="92"/>
    </row>
    <row r="53" spans="1:7" ht="50.25" customHeight="1">
      <c r="A53" s="28" t="s">
        <v>1</v>
      </c>
      <c r="B53" s="28" t="s">
        <v>29</v>
      </c>
      <c r="C53" s="243" t="s">
        <v>346</v>
      </c>
      <c r="D53" s="244" t="s">
        <v>417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0.75" customHeight="1">
      <c r="A55" s="30" t="s">
        <v>30</v>
      </c>
      <c r="B55" s="31" t="s">
        <v>31</v>
      </c>
      <c r="C55" s="246">
        <f>C56+C57+C58+C59+C60+C62+C61</f>
        <v>1542.0800000000002</v>
      </c>
      <c r="D55" s="32">
        <f>D56+D57+D58+D59+D60+D62+D61</f>
        <v>1204.4703099999999</v>
      </c>
      <c r="E55" s="34">
        <f>SUM(D55/C55*100)</f>
        <v>78.106862808673981</v>
      </c>
      <c r="F55" s="34">
        <f>SUM(D55-C55)</f>
        <v>-337.60969000000023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7" ht="15" customHeight="1">
      <c r="A57" s="35" t="s">
        <v>34</v>
      </c>
      <c r="B57" s="39" t="s">
        <v>35</v>
      </c>
      <c r="C57" s="37">
        <v>1526.854</v>
      </c>
      <c r="D57" s="37">
        <v>1194.27181</v>
      </c>
      <c r="E57" s="34">
        <f>SUM(D57/C57*100)</f>
        <v>78.217813229031719</v>
      </c>
      <c r="F57" s="38">
        <f t="shared" ref="F57:F96" si="3">SUM(D57-C57)</f>
        <v>-332.58219000000008</v>
      </c>
    </row>
    <row r="58" spans="1:7" ht="16.5" hidden="1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7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6" si="4">SUM(D60/C60*100)</f>
        <v>#DIV/0!</v>
      </c>
      <c r="F60" s="38">
        <f t="shared" si="3"/>
        <v>0</v>
      </c>
    </row>
    <row r="61" spans="1:7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7" ht="19.5" customHeight="1">
      <c r="A62" s="35" t="s">
        <v>44</v>
      </c>
      <c r="B62" s="39" t="s">
        <v>45</v>
      </c>
      <c r="C62" s="37">
        <v>10.226000000000001</v>
      </c>
      <c r="D62" s="37">
        <v>10.198499999999999</v>
      </c>
      <c r="E62" s="38">
        <f t="shared" si="4"/>
        <v>99.731077645218065</v>
      </c>
      <c r="F62" s="38">
        <f t="shared" si="3"/>
        <v>-2.7500000000001634E-2</v>
      </c>
    </row>
    <row r="63" spans="1:7" s="6" customFormat="1">
      <c r="A63" s="41" t="s">
        <v>46</v>
      </c>
      <c r="B63" s="42" t="s">
        <v>47</v>
      </c>
      <c r="C63" s="32">
        <f>C64</f>
        <v>85.376000000000005</v>
      </c>
      <c r="D63" s="32">
        <f>D64</f>
        <v>67.317959999999999</v>
      </c>
      <c r="E63" s="34">
        <f t="shared" si="4"/>
        <v>78.848809970014983</v>
      </c>
      <c r="F63" s="34">
        <f t="shared" si="3"/>
        <v>-18.058040000000005</v>
      </c>
    </row>
    <row r="64" spans="1:7">
      <c r="A64" s="43" t="s">
        <v>48</v>
      </c>
      <c r="B64" s="44" t="s">
        <v>49</v>
      </c>
      <c r="C64" s="37">
        <v>85.376000000000005</v>
      </c>
      <c r="D64" s="37">
        <v>67.317959999999999</v>
      </c>
      <c r="E64" s="38">
        <f t="shared" si="4"/>
        <v>78.848809970014983</v>
      </c>
      <c r="F64" s="38">
        <f t="shared" si="3"/>
        <v>-18.058040000000005</v>
      </c>
    </row>
    <row r="65" spans="1:7" s="6" customFormat="1" ht="21" customHeight="1">
      <c r="A65" s="30" t="s">
        <v>50</v>
      </c>
      <c r="B65" s="31" t="s">
        <v>51</v>
      </c>
      <c r="C65" s="32">
        <f>C68+C69</f>
        <v>193.8</v>
      </c>
      <c r="D65" s="32">
        <f>D68+D69</f>
        <v>165.29274000000001</v>
      </c>
      <c r="E65" s="34">
        <f t="shared" si="4"/>
        <v>85.290371517027864</v>
      </c>
      <c r="F65" s="34">
        <f t="shared" si="3"/>
        <v>-28.507260000000002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193.8</v>
      </c>
      <c r="D69" s="37">
        <v>165.29274000000001</v>
      </c>
      <c r="E69" s="34">
        <f t="shared" si="4"/>
        <v>85.290371517027864</v>
      </c>
      <c r="F69" s="34">
        <f t="shared" si="3"/>
        <v>-28.507260000000002</v>
      </c>
    </row>
    <row r="70" spans="1:7" s="6" customFormat="1" ht="17.25" customHeight="1">
      <c r="A70" s="30" t="s">
        <v>58</v>
      </c>
      <c r="B70" s="31" t="s">
        <v>59</v>
      </c>
      <c r="C70" s="48">
        <f>SUM(C71:C74)</f>
        <v>2555.1359200000002</v>
      </c>
      <c r="D70" s="48">
        <f>SUM(D71:D74)</f>
        <v>1243.7748100000001</v>
      </c>
      <c r="E70" s="34">
        <f t="shared" si="4"/>
        <v>48.677442176931237</v>
      </c>
      <c r="F70" s="34">
        <f t="shared" si="3"/>
        <v>-1311.3611100000001</v>
      </c>
    </row>
    <row r="71" spans="1:7">
      <c r="A71" s="35" t="s">
        <v>60</v>
      </c>
      <c r="B71" s="39" t="s">
        <v>61</v>
      </c>
      <c r="C71" s="49">
        <v>2.5</v>
      </c>
      <c r="D71" s="37">
        <v>1.5209999999999999</v>
      </c>
      <c r="E71" s="38">
        <f t="shared" si="4"/>
        <v>60.839999999999996</v>
      </c>
      <c r="F71" s="38">
        <f t="shared" si="3"/>
        <v>-0.97900000000000009</v>
      </c>
    </row>
    <row r="72" spans="1:7" s="6" customFormat="1">
      <c r="A72" s="35" t="s">
        <v>62</v>
      </c>
      <c r="B72" s="39" t="s">
        <v>63</v>
      </c>
      <c r="C72" s="49">
        <v>1408.329</v>
      </c>
      <c r="D72" s="37">
        <v>299.23178999999999</v>
      </c>
      <c r="E72" s="38">
        <f t="shared" si="4"/>
        <v>21.247293068594058</v>
      </c>
      <c r="F72" s="38">
        <f t="shared" si="3"/>
        <v>-1109.0972099999999</v>
      </c>
      <c r="G72" s="50"/>
    </row>
    <row r="73" spans="1:7">
      <c r="A73" s="35" t="s">
        <v>64</v>
      </c>
      <c r="B73" s="39" t="s">
        <v>65</v>
      </c>
      <c r="C73" s="49">
        <f>1035.39892</f>
        <v>1035.3989200000001</v>
      </c>
      <c r="D73" s="37">
        <v>859.32201999999995</v>
      </c>
      <c r="E73" s="38">
        <f t="shared" si="4"/>
        <v>82.99429363901595</v>
      </c>
      <c r="F73" s="38">
        <f t="shared" si="3"/>
        <v>-176.07690000000014</v>
      </c>
    </row>
    <row r="74" spans="1:7">
      <c r="A74" s="35" t="s">
        <v>66</v>
      </c>
      <c r="B74" s="39" t="s">
        <v>67</v>
      </c>
      <c r="C74" s="49">
        <v>108.908</v>
      </c>
      <c r="D74" s="37">
        <v>83.7</v>
      </c>
      <c r="E74" s="38">
        <f t="shared" si="4"/>
        <v>76.853858302420392</v>
      </c>
      <c r="F74" s="38">
        <f t="shared" si="3"/>
        <v>-25.207999999999998</v>
      </c>
    </row>
    <row r="75" spans="1:7" s="6" customFormat="1" ht="16.5" customHeight="1">
      <c r="A75" s="30" t="s">
        <v>68</v>
      </c>
      <c r="B75" s="31" t="s">
        <v>69</v>
      </c>
      <c r="C75" s="32">
        <f>SUM(C76:C78)</f>
        <v>928.19799999999998</v>
      </c>
      <c r="D75" s="32">
        <f>SUM(D76:D78)</f>
        <v>501.77381000000003</v>
      </c>
      <c r="E75" s="34">
        <f t="shared" si="4"/>
        <v>54.058919540873831</v>
      </c>
      <c r="F75" s="34">
        <f t="shared" si="3"/>
        <v>-426.42418999999995</v>
      </c>
    </row>
    <row r="76" spans="1:7" ht="0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>
      <c r="A78" s="35" t="s">
        <v>74</v>
      </c>
      <c r="B78" s="39" t="s">
        <v>75</v>
      </c>
      <c r="C78" s="37">
        <v>928.19799999999998</v>
      </c>
      <c r="D78" s="37">
        <v>501.77381000000003</v>
      </c>
      <c r="E78" s="38">
        <f t="shared" si="4"/>
        <v>54.058919540873831</v>
      </c>
      <c r="F78" s="38">
        <f t="shared" si="3"/>
        <v>-426.42418999999995</v>
      </c>
    </row>
    <row r="79" spans="1:7" s="6" customFormat="1">
      <c r="A79" s="30" t="s">
        <v>86</v>
      </c>
      <c r="B79" s="31" t="s">
        <v>87</v>
      </c>
      <c r="C79" s="32">
        <f>C80</f>
        <v>945.6</v>
      </c>
      <c r="D79" s="32">
        <f>SUM(D80)</f>
        <v>700.66097000000002</v>
      </c>
      <c r="E79" s="34">
        <f t="shared" si="4"/>
        <v>74.096972292724189</v>
      </c>
      <c r="F79" s="34">
        <f t="shared" si="3"/>
        <v>-244.93903</v>
      </c>
    </row>
    <row r="80" spans="1:7" ht="15.75" customHeight="1">
      <c r="A80" s="35" t="s">
        <v>88</v>
      </c>
      <c r="B80" s="39" t="s">
        <v>234</v>
      </c>
      <c r="C80" s="37">
        <v>945.6</v>
      </c>
      <c r="D80" s="37">
        <v>700.66097000000002</v>
      </c>
      <c r="E80" s="38">
        <f t="shared" si="4"/>
        <v>74.096972292724189</v>
      </c>
      <c r="F80" s="38">
        <f t="shared" si="3"/>
        <v>-244.93903</v>
      </c>
    </row>
    <row r="81" spans="1:7" s="6" customFormat="1" ht="0.7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7" ht="0.75" hidden="1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7" hidden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7" hidden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7" hidden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7">
      <c r="A86" s="30" t="s">
        <v>95</v>
      </c>
      <c r="B86" s="31" t="s">
        <v>96</v>
      </c>
      <c r="C86" s="32">
        <f>C87+C88+C89+C90+C91</f>
        <v>4.6399999999999997</v>
      </c>
      <c r="D86" s="32">
        <f>D87+D88+D89+D90+D91</f>
        <v>4.6399999999999997</v>
      </c>
      <c r="E86" s="38">
        <f t="shared" si="4"/>
        <v>100</v>
      </c>
      <c r="F86" s="22">
        <f>F87+F88+F89+F90+F91</f>
        <v>0</v>
      </c>
    </row>
    <row r="87" spans="1:7" ht="17.25" customHeight="1">
      <c r="A87" s="35" t="s">
        <v>97</v>
      </c>
      <c r="B87" s="39" t="s">
        <v>98</v>
      </c>
      <c r="C87" s="37">
        <v>4.6399999999999997</v>
      </c>
      <c r="D87" s="37">
        <v>4.6399999999999997</v>
      </c>
      <c r="E87" s="38">
        <f t="shared" si="4"/>
        <v>100</v>
      </c>
      <c r="F87" s="38">
        <f>SUM(D87-C87)</f>
        <v>0</v>
      </c>
    </row>
    <row r="88" spans="1:7" ht="15.75" hidden="1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7" ht="15.75" hidden="1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7" ht="15.75" hidden="1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7" ht="15.75" hidden="1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7" s="6" customFormat="1" ht="15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7" ht="15.75" hidden="1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7" ht="15.75" hidden="1" customHeight="1">
      <c r="A94" s="53">
        <v>1402</v>
      </c>
      <c r="B94" s="54" t="s">
        <v>117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7" ht="15.75" hidden="1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7" s="6" customFormat="1" ht="15.75" customHeight="1">
      <c r="A96" s="52"/>
      <c r="B96" s="57" t="s">
        <v>119</v>
      </c>
      <c r="C96" s="393">
        <f>C55+C63+C70+C75+C79+C81+C86+C65+C92</f>
        <v>6254.8299200000019</v>
      </c>
      <c r="D96" s="393">
        <f>D55+D63+D70+D75+D79+D81+D86+D65+D92</f>
        <v>3887.9305999999997</v>
      </c>
      <c r="E96" s="34">
        <f t="shared" si="4"/>
        <v>62.158854033236423</v>
      </c>
      <c r="F96" s="34">
        <f t="shared" si="3"/>
        <v>-2366.8993200000023</v>
      </c>
      <c r="G96" s="293"/>
    </row>
    <row r="97" spans="1:5">
      <c r="C97" s="126"/>
      <c r="D97" s="101"/>
    </row>
    <row r="98" spans="1:5" s="65" customFormat="1" ht="16.5" customHeight="1">
      <c r="A98" s="63" t="s">
        <v>120</v>
      </c>
      <c r="B98" s="63"/>
      <c r="C98" s="249"/>
      <c r="D98" s="249"/>
      <c r="E98" s="64"/>
    </row>
    <row r="99" spans="1:5" s="65" customFormat="1" ht="20.25" customHeight="1">
      <c r="A99" s="66" t="s">
        <v>121</v>
      </c>
      <c r="B99" s="66"/>
      <c r="C99" s="65" t="s">
        <v>122</v>
      </c>
    </row>
    <row r="100" spans="1:5" ht="13.5" customHeight="1">
      <c r="C100" s="120"/>
    </row>
    <row r="102" spans="1:5" ht="5.25" customHeight="1"/>
  </sheetData>
  <customSheetViews>
    <customSheetView guid="{5BFCA170-DEAE-4D2C-98A0-1E68B427AC01}" showPageBreaks="1" printArea="1" hiddenRows="1" topLeftCell="A25">
      <selection activeCell="D45" sqref="D45"/>
      <pageMargins left="0.7" right="0.7" top="0.75" bottom="0.75" header="0.3" footer="0.3"/>
      <pageSetup paperSize="9" scale="57" orientation="portrait" r:id="rId1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3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B30CE22D-C12F-4E12-8BB9-3AAE0A6991CC}" scale="70" showPageBreaks="1" printArea="1" hiddenRows="1" view="pageBreakPreview" topLeftCell="A25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7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G102"/>
  <sheetViews>
    <sheetView topLeftCell="A32" zoomScaleNormal="100" zoomScaleSheetLayoutView="70" workbookViewId="0">
      <selection activeCell="J56" sqref="J56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434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1363.54</v>
      </c>
      <c r="D4" s="5">
        <f>D5+D12+D14+D17+D7</f>
        <v>1169.38087</v>
      </c>
      <c r="E4" s="5">
        <f>SUM(D4/C4*100)</f>
        <v>85.760657553133754</v>
      </c>
      <c r="F4" s="5">
        <f>SUM(D4-C4)</f>
        <v>-194.15913</v>
      </c>
    </row>
    <row r="5" spans="1:6" s="6" customFormat="1">
      <c r="A5" s="68">
        <v>1010000000</v>
      </c>
      <c r="B5" s="67" t="s">
        <v>6</v>
      </c>
      <c r="C5" s="5">
        <f>C6</f>
        <v>130.19999999999999</v>
      </c>
      <c r="D5" s="5">
        <f>D6</f>
        <v>113.92931</v>
      </c>
      <c r="E5" s="5">
        <f t="shared" ref="E5:E52" si="0">SUM(D5/C5*100)</f>
        <v>87.503310291858682</v>
      </c>
      <c r="F5" s="5">
        <f t="shared" ref="F5:F52" si="1">SUM(D5-C5)</f>
        <v>-16.270689999999988</v>
      </c>
    </row>
    <row r="6" spans="1:6">
      <c r="A6" s="7">
        <v>1010200001</v>
      </c>
      <c r="B6" s="8" t="s">
        <v>229</v>
      </c>
      <c r="C6" s="9">
        <v>130.19999999999999</v>
      </c>
      <c r="D6" s="10">
        <v>113.92931</v>
      </c>
      <c r="E6" s="9">
        <f t="shared" ref="E6:E11" si="2">SUM(D6/C6*100)</f>
        <v>87.503310291858682</v>
      </c>
      <c r="F6" s="9">
        <f t="shared" si="1"/>
        <v>-16.270689999999988</v>
      </c>
    </row>
    <row r="7" spans="1:6" ht="31.5">
      <c r="A7" s="3">
        <v>1030000000</v>
      </c>
      <c r="B7" s="13" t="s">
        <v>281</v>
      </c>
      <c r="C7" s="5">
        <f>C8+C10+C9</f>
        <v>670.33999999999992</v>
      </c>
      <c r="D7" s="5">
        <f>D8+D10+D9+D11</f>
        <v>649.03158000000008</v>
      </c>
      <c r="E7" s="5">
        <f t="shared" si="2"/>
        <v>96.821251902019895</v>
      </c>
      <c r="F7" s="5">
        <f t="shared" si="1"/>
        <v>-21.308419999999842</v>
      </c>
    </row>
    <row r="8" spans="1:6">
      <c r="A8" s="7">
        <v>1030223001</v>
      </c>
      <c r="B8" s="8" t="s">
        <v>283</v>
      </c>
      <c r="C8" s="9">
        <v>250.04</v>
      </c>
      <c r="D8" s="10">
        <v>288.5249</v>
      </c>
      <c r="E8" s="9">
        <f t="shared" si="2"/>
        <v>115.39149736042233</v>
      </c>
      <c r="F8" s="9">
        <f t="shared" si="1"/>
        <v>38.48490000000001</v>
      </c>
    </row>
    <row r="9" spans="1:6">
      <c r="A9" s="7">
        <v>1030224001</v>
      </c>
      <c r="B9" s="8" t="s">
        <v>289</v>
      </c>
      <c r="C9" s="9">
        <v>2.68</v>
      </c>
      <c r="D9" s="10">
        <v>2.7386200000000001</v>
      </c>
      <c r="E9" s="9">
        <f t="shared" si="2"/>
        <v>102.18731343283582</v>
      </c>
      <c r="F9" s="9">
        <f t="shared" si="1"/>
        <v>5.8619999999999894E-2</v>
      </c>
    </row>
    <row r="10" spans="1:6">
      <c r="A10" s="7">
        <v>1030225001</v>
      </c>
      <c r="B10" s="8" t="s">
        <v>282</v>
      </c>
      <c r="C10" s="9">
        <v>417.62</v>
      </c>
      <c r="D10" s="10">
        <v>422.13808</v>
      </c>
      <c r="E10" s="9">
        <f t="shared" si="2"/>
        <v>101.0818638954073</v>
      </c>
      <c r="F10" s="9">
        <f t="shared" si="1"/>
        <v>4.5180799999999977</v>
      </c>
    </row>
    <row r="11" spans="1:6">
      <c r="A11" s="7">
        <v>1030226001</v>
      </c>
      <c r="B11" s="8" t="s">
        <v>291</v>
      </c>
      <c r="C11" s="9">
        <v>0</v>
      </c>
      <c r="D11" s="10">
        <v>-64.370019999999997</v>
      </c>
      <c r="E11" s="9" t="e">
        <f t="shared" si="2"/>
        <v>#DIV/0!</v>
      </c>
      <c r="F11" s="9">
        <f t="shared" si="1"/>
        <v>-64.370019999999997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5">
        <f>SUM(D13:D13)</f>
        <v>1.6573199999999999</v>
      </c>
      <c r="E12" s="5">
        <f t="shared" si="0"/>
        <v>5.5243999999999991</v>
      </c>
      <c r="F12" s="5">
        <f t="shared" si="1"/>
        <v>-28.342680000000001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10">
        <v>1.6573199999999999</v>
      </c>
      <c r="E13" s="9">
        <f t="shared" si="0"/>
        <v>5.5243999999999991</v>
      </c>
      <c r="F13" s="9">
        <f t="shared" si="1"/>
        <v>-28.342680000000001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525</v>
      </c>
      <c r="D14" s="5">
        <f>D15+D16</f>
        <v>398.51265999999998</v>
      </c>
      <c r="E14" s="5">
        <f t="shared" si="0"/>
        <v>75.907173333333333</v>
      </c>
      <c r="F14" s="5">
        <f t="shared" si="1"/>
        <v>-126.48734000000002</v>
      </c>
    </row>
    <row r="15" spans="1:6" s="6" customFormat="1" ht="15.75" customHeight="1">
      <c r="A15" s="7">
        <v>1060100000</v>
      </c>
      <c r="B15" s="11" t="s">
        <v>9</v>
      </c>
      <c r="C15" s="9">
        <v>105</v>
      </c>
      <c r="D15" s="10">
        <v>121.60030999999999</v>
      </c>
      <c r="E15" s="9">
        <f t="shared" si="0"/>
        <v>115.80981904761904</v>
      </c>
      <c r="F15" s="9">
        <f>SUM(D15-C15)</f>
        <v>16.600309999999993</v>
      </c>
    </row>
    <row r="16" spans="1:6" ht="15.75" customHeight="1">
      <c r="A16" s="7">
        <v>1060600000</v>
      </c>
      <c r="B16" s="11" t="s">
        <v>8</v>
      </c>
      <c r="C16" s="9">
        <v>420</v>
      </c>
      <c r="D16" s="10">
        <v>276.91235</v>
      </c>
      <c r="E16" s="9">
        <f t="shared" si="0"/>
        <v>65.931511904761905</v>
      </c>
      <c r="F16" s="9">
        <f t="shared" si="1"/>
        <v>-143.08765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6.25</v>
      </c>
      <c r="E17" s="5">
        <f t="shared" si="0"/>
        <v>78.125</v>
      </c>
      <c r="F17" s="5">
        <f t="shared" si="1"/>
        <v>-1.75</v>
      </c>
    </row>
    <row r="18" spans="1:6" ht="17.25" customHeight="1">
      <c r="A18" s="7">
        <v>1080400001</v>
      </c>
      <c r="B18" s="8" t="s">
        <v>272</v>
      </c>
      <c r="C18" s="9">
        <v>8</v>
      </c>
      <c r="D18" s="10">
        <v>6.25</v>
      </c>
      <c r="E18" s="9">
        <f t="shared" si="0"/>
        <v>78.125</v>
      </c>
      <c r="F18" s="9">
        <f t="shared" si="1"/>
        <v>-1.75</v>
      </c>
    </row>
    <row r="19" spans="1:6" ht="49.5" customHeight="1">
      <c r="A19" s="7">
        <v>1080714001</v>
      </c>
      <c r="B19" s="8" t="s">
        <v>227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360</v>
      </c>
      <c r="D25" s="5">
        <f>D26+D29+D31+D34</f>
        <v>413.44936999999999</v>
      </c>
      <c r="E25" s="5">
        <f t="shared" si="0"/>
        <v>114.84704722222222</v>
      </c>
      <c r="F25" s="5">
        <f t="shared" si="1"/>
        <v>53.449369999999988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60</v>
      </c>
      <c r="D26" s="5">
        <f>D27+D28</f>
        <v>61.5</v>
      </c>
      <c r="E26" s="5">
        <f t="shared" si="0"/>
        <v>102.49999999999999</v>
      </c>
      <c r="F26" s="5">
        <f t="shared" si="1"/>
        <v>1.5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60</v>
      </c>
      <c r="D28" s="10">
        <v>61.5</v>
      </c>
      <c r="E28" s="9">
        <f t="shared" si="0"/>
        <v>102.49999999999999</v>
      </c>
      <c r="F28" s="9">
        <f t="shared" si="1"/>
        <v>1.5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300</v>
      </c>
      <c r="D29" s="5">
        <f>D30</f>
        <v>352.18946999999997</v>
      </c>
      <c r="E29" s="5">
        <f t="shared" si="0"/>
        <v>117.39648999999999</v>
      </c>
      <c r="F29" s="5">
        <f t="shared" si="1"/>
        <v>52.189469999999972</v>
      </c>
    </row>
    <row r="30" spans="1:6" ht="15.75" customHeight="1">
      <c r="A30" s="7">
        <v>1130206005</v>
      </c>
      <c r="B30" s="8" t="s">
        <v>15</v>
      </c>
      <c r="C30" s="9">
        <v>300</v>
      </c>
      <c r="D30" s="10">
        <v>352.18946999999997</v>
      </c>
      <c r="E30" s="9">
        <f t="shared" si="0"/>
        <v>117.39648999999999</v>
      </c>
      <c r="F30" s="9">
        <f t="shared" si="1"/>
        <v>52.189469999999972</v>
      </c>
    </row>
    <row r="31" spans="1:6" ht="20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5">
        <f>D35+D36</f>
        <v>-0.24010000000000001</v>
      </c>
      <c r="E34" s="5" t="e">
        <f t="shared" si="0"/>
        <v>#DIV/0!</v>
      </c>
      <c r="F34" s="5">
        <f t="shared" si="1"/>
        <v>-0.24010000000000001</v>
      </c>
    </row>
    <row r="35" spans="1:7" ht="19.5" customHeight="1">
      <c r="A35" s="7">
        <v>1170105010</v>
      </c>
      <c r="B35" s="8" t="s">
        <v>18</v>
      </c>
      <c r="C35" s="9">
        <v>0</v>
      </c>
      <c r="D35" s="9">
        <v>-0.24010000000000001</v>
      </c>
      <c r="E35" s="9" t="e">
        <f t="shared" si="0"/>
        <v>#DIV/0!</v>
      </c>
      <c r="F35" s="9">
        <f t="shared" si="1"/>
        <v>-0.24010000000000001</v>
      </c>
    </row>
    <row r="36" spans="1:7" ht="0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1723.54</v>
      </c>
      <c r="D37" s="127">
        <f>D4+D25</f>
        <v>1582.83024</v>
      </c>
      <c r="E37" s="5">
        <f t="shared" si="0"/>
        <v>91.836002645717542</v>
      </c>
      <c r="F37" s="5">
        <f t="shared" si="1"/>
        <v>-140.70975999999996</v>
      </c>
    </row>
    <row r="38" spans="1:7" s="6" customFormat="1">
      <c r="A38" s="3">
        <v>2000000000</v>
      </c>
      <c r="B38" s="4" t="s">
        <v>20</v>
      </c>
      <c r="C38" s="434">
        <f>C39+C41+C42+C43+C50+C51</f>
        <v>5573.3701000000001</v>
      </c>
      <c r="D38" s="434">
        <f>D39+D41+D42+D43+D50+D51</f>
        <v>5526.240600000001</v>
      </c>
      <c r="E38" s="5">
        <f t="shared" si="0"/>
        <v>99.154380578458273</v>
      </c>
      <c r="F38" s="5">
        <f t="shared" si="1"/>
        <v>-47.129499999999098</v>
      </c>
      <c r="G38" s="19"/>
    </row>
    <row r="39" spans="1:7" ht="16.5" customHeight="1">
      <c r="A39" s="16">
        <v>2021000000</v>
      </c>
      <c r="B39" s="17" t="s">
        <v>21</v>
      </c>
      <c r="C39" s="12">
        <v>2768.5630000000001</v>
      </c>
      <c r="D39" s="20">
        <v>2768.5630000000001</v>
      </c>
      <c r="E39" s="9">
        <v>0</v>
      </c>
      <c r="F39" s="9">
        <f t="shared" si="1"/>
        <v>0</v>
      </c>
    </row>
    <row r="40" spans="1:7" ht="14.25" hidden="1" customHeight="1">
      <c r="A40" s="16">
        <v>2020100310</v>
      </c>
      <c r="B40" s="17" t="s">
        <v>232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1046.8801000000001</v>
      </c>
      <c r="D41" s="20">
        <v>1046.8801000000001</v>
      </c>
      <c r="E41" s="9">
        <f t="shared" si="0"/>
        <v>100</v>
      </c>
      <c r="F41" s="9">
        <f t="shared" si="1"/>
        <v>0</v>
      </c>
    </row>
    <row r="42" spans="1:7">
      <c r="A42" s="16">
        <v>2022000000</v>
      </c>
      <c r="B42" s="17" t="s">
        <v>22</v>
      </c>
      <c r="C42" s="12">
        <v>1502.36</v>
      </c>
      <c r="D42" s="10">
        <v>1460.22</v>
      </c>
      <c r="E42" s="9">
        <f t="shared" si="0"/>
        <v>97.195079741207181</v>
      </c>
      <c r="F42" s="9">
        <f t="shared" si="1"/>
        <v>-42.139999999999873</v>
      </c>
    </row>
    <row r="43" spans="1:7" ht="17.25" customHeight="1">
      <c r="A43" s="16">
        <v>2023000000</v>
      </c>
      <c r="B43" s="17" t="s">
        <v>23</v>
      </c>
      <c r="C43" s="12">
        <v>177.46700000000001</v>
      </c>
      <c r="D43" s="251">
        <v>172.47749999999999</v>
      </c>
      <c r="E43" s="9">
        <f t="shared" si="0"/>
        <v>97.188491381496263</v>
      </c>
      <c r="F43" s="9">
        <f t="shared" si="1"/>
        <v>-4.9895000000000209</v>
      </c>
    </row>
    <row r="44" spans="1:7" ht="18" hidden="1" customHeight="1">
      <c r="A44" s="16">
        <v>2020400000</v>
      </c>
      <c r="B44" s="17" t="s">
        <v>24</v>
      </c>
      <c r="C44" s="12"/>
      <c r="D44" s="252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25</v>
      </c>
      <c r="C45" s="12"/>
      <c r="D45" s="252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302</v>
      </c>
      <c r="C46" s="277">
        <f>C47</f>
        <v>0</v>
      </c>
      <c r="D46" s="352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301</v>
      </c>
      <c r="C47" s="12">
        <v>0</v>
      </c>
      <c r="D47" s="252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26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7" s="6" customFormat="1" ht="15.75" hidden="1" customHeight="1">
      <c r="A49" s="3">
        <v>3000000000</v>
      </c>
      <c r="B49" s="13" t="s">
        <v>27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7" s="6" customFormat="1" ht="15" customHeight="1">
      <c r="A50" s="7">
        <v>2020400000</v>
      </c>
      <c r="B50" s="8" t="s">
        <v>24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7" s="6" customFormat="1" ht="15" customHeight="1">
      <c r="A51" s="7">
        <v>2070500010</v>
      </c>
      <c r="B51" s="11" t="s">
        <v>303</v>
      </c>
      <c r="C51" s="12">
        <v>78.099999999999994</v>
      </c>
      <c r="D51" s="10">
        <v>78.099999999999994</v>
      </c>
      <c r="E51" s="9">
        <f>SUM(D51/C51*100)</f>
        <v>100</v>
      </c>
      <c r="F51" s="9">
        <f>SUM(D51-C51)</f>
        <v>0</v>
      </c>
    </row>
    <row r="52" spans="1:7" s="6" customFormat="1" ht="18" customHeight="1">
      <c r="A52" s="3"/>
      <c r="B52" s="4" t="s">
        <v>28</v>
      </c>
      <c r="C52" s="389">
        <f>C37+C38</f>
        <v>7296.9101000000001</v>
      </c>
      <c r="D52" s="389">
        <f>D37+D38</f>
        <v>7109.0708400000012</v>
      </c>
      <c r="E52" s="5">
        <f t="shared" si="0"/>
        <v>97.425769847431738</v>
      </c>
      <c r="F52" s="5">
        <f t="shared" si="1"/>
        <v>-187.83925999999883</v>
      </c>
      <c r="G52" s="94"/>
    </row>
    <row r="53" spans="1:7" s="6" customFormat="1">
      <c r="A53" s="3"/>
      <c r="B53" s="21" t="s">
        <v>321</v>
      </c>
      <c r="C53" s="389">
        <f>C52-C98</f>
        <v>-199.8163799999993</v>
      </c>
      <c r="D53" s="389">
        <f>D52-D98</f>
        <v>497.40748000000076</v>
      </c>
      <c r="E53" s="22"/>
      <c r="F53" s="22"/>
    </row>
    <row r="54" spans="1:7">
      <c r="A54" s="23"/>
      <c r="B54" s="24"/>
      <c r="C54" s="115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413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30</v>
      </c>
      <c r="B57" s="31" t="s">
        <v>31</v>
      </c>
      <c r="C57" s="32">
        <f>C58+C59+C60+C61+C62+C64+C63</f>
        <v>1315.7334999999998</v>
      </c>
      <c r="D57" s="33">
        <f>D58+D59+D60+D61+D62+D64+D63</f>
        <v>1139.6824999999999</v>
      </c>
      <c r="E57" s="34">
        <f>SUM(D57/C57*100)</f>
        <v>86.619554795861021</v>
      </c>
      <c r="F57" s="34">
        <f>SUM(D57-C57)</f>
        <v>-176.05099999999993</v>
      </c>
    </row>
    <row r="58" spans="1:7" s="6" customFormat="1" ht="15" hidden="1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7" ht="15" customHeight="1">
      <c r="A59" s="35" t="s">
        <v>34</v>
      </c>
      <c r="B59" s="39" t="s">
        <v>35</v>
      </c>
      <c r="C59" s="37">
        <v>1290.7629999999999</v>
      </c>
      <c r="D59" s="37">
        <v>1119.712</v>
      </c>
      <c r="E59" s="38">
        <f t="shared" ref="E59:E98" si="3">SUM(D59/C59*100)</f>
        <v>86.748070714763287</v>
      </c>
      <c r="F59" s="38">
        <f t="shared" ref="F59:F98" si="4">SUM(D59-C59)</f>
        <v>-171.05099999999993</v>
      </c>
    </row>
    <row r="60" spans="1:7" ht="1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1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7.25" customHeight="1">
      <c r="A62" s="35" t="s">
        <v>40</v>
      </c>
      <c r="B62" s="39" t="s">
        <v>41</v>
      </c>
      <c r="C62" s="37">
        <v>15.714</v>
      </c>
      <c r="D62" s="37">
        <v>15.714</v>
      </c>
      <c r="E62" s="38">
        <f t="shared" si="3"/>
        <v>100</v>
      </c>
      <c r="F62" s="38">
        <f t="shared" si="4"/>
        <v>0</v>
      </c>
    </row>
    <row r="63" spans="1:7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4.2565</v>
      </c>
      <c r="D64" s="37">
        <v>4.2565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170.749</v>
      </c>
      <c r="D65" s="32">
        <f>D66</f>
        <v>137.83233000000001</v>
      </c>
      <c r="E65" s="34">
        <f t="shared" si="3"/>
        <v>80.722188709743548</v>
      </c>
      <c r="F65" s="34">
        <f t="shared" si="4"/>
        <v>-32.916669999999982</v>
      </c>
    </row>
    <row r="66" spans="1:7">
      <c r="A66" s="43" t="s">
        <v>48</v>
      </c>
      <c r="B66" s="44" t="s">
        <v>49</v>
      </c>
      <c r="C66" s="37">
        <v>170.749</v>
      </c>
      <c r="D66" s="37">
        <v>137.83233000000001</v>
      </c>
      <c r="E66" s="38">
        <f t="shared" si="3"/>
        <v>80.722188709743548</v>
      </c>
      <c r="F66" s="38">
        <f t="shared" si="4"/>
        <v>-32.916669999999982</v>
      </c>
    </row>
    <row r="67" spans="1:7" s="6" customFormat="1" ht="16.5" customHeight="1">
      <c r="A67" s="30" t="s">
        <v>50</v>
      </c>
      <c r="B67" s="31" t="s">
        <v>51</v>
      </c>
      <c r="C67" s="32">
        <f>C70+C71</f>
        <v>3</v>
      </c>
      <c r="D67" s="32">
        <f>SUM(D68:D71)</f>
        <v>0</v>
      </c>
      <c r="E67" s="34">
        <f t="shared" si="3"/>
        <v>0</v>
      </c>
      <c r="F67" s="34">
        <f t="shared" si="4"/>
        <v>-3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1</v>
      </c>
      <c r="D71" s="37">
        <v>0</v>
      </c>
      <c r="E71" s="34">
        <f t="shared" si="3"/>
        <v>0</v>
      </c>
      <c r="F71" s="34">
        <f t="shared" si="4"/>
        <v>-1</v>
      </c>
    </row>
    <row r="72" spans="1:7" s="6" customFormat="1" ht="15" customHeight="1">
      <c r="A72" s="30" t="s">
        <v>58</v>
      </c>
      <c r="B72" s="31" t="s">
        <v>59</v>
      </c>
      <c r="C72" s="48">
        <f>SUM(C73:C76)</f>
        <v>1575.7813799999999</v>
      </c>
      <c r="D72" s="48">
        <f>SUM(D73:D76)</f>
        <v>1345.69823</v>
      </c>
      <c r="E72" s="34">
        <f t="shared" si="3"/>
        <v>85.398789900665022</v>
      </c>
      <c r="F72" s="34">
        <f t="shared" si="4"/>
        <v>-230.08314999999993</v>
      </c>
    </row>
    <row r="73" spans="1:7" ht="17.25" customHeight="1">
      <c r="A73" s="35" t="s">
        <v>60</v>
      </c>
      <c r="B73" s="39" t="s">
        <v>61</v>
      </c>
      <c r="C73" s="49">
        <v>17.5</v>
      </c>
      <c r="D73" s="37">
        <v>6.25</v>
      </c>
      <c r="E73" s="38">
        <f t="shared" si="3"/>
        <v>35.714285714285715</v>
      </c>
      <c r="F73" s="38">
        <f t="shared" si="4"/>
        <v>-11.25</v>
      </c>
    </row>
    <row r="74" spans="1:7" s="6" customFormat="1" ht="19.5" customHeight="1">
      <c r="A74" s="35" t="s">
        <v>62</v>
      </c>
      <c r="B74" s="39" t="s">
        <v>63</v>
      </c>
      <c r="C74" s="49">
        <v>350</v>
      </c>
      <c r="D74" s="37">
        <v>229.16685000000001</v>
      </c>
      <c r="E74" s="38">
        <f t="shared" si="3"/>
        <v>65.476242857142864</v>
      </c>
      <c r="F74" s="38">
        <f t="shared" si="4"/>
        <v>-120.83314999999999</v>
      </c>
      <c r="G74" s="50"/>
    </row>
    <row r="75" spans="1:7">
      <c r="A75" s="35" t="s">
        <v>64</v>
      </c>
      <c r="B75" s="39" t="s">
        <v>65</v>
      </c>
      <c r="C75" s="49">
        <f>1208.28138</f>
        <v>1208.2813799999999</v>
      </c>
      <c r="D75" s="37">
        <v>1110.2813799999999</v>
      </c>
      <c r="E75" s="38">
        <f t="shared" si="3"/>
        <v>91.88930644615246</v>
      </c>
      <c r="F75" s="38">
        <f t="shared" si="4"/>
        <v>-98</v>
      </c>
    </row>
    <row r="76" spans="1:7">
      <c r="A76" s="35" t="s">
        <v>66</v>
      </c>
      <c r="B76" s="39" t="s">
        <v>67</v>
      </c>
      <c r="C76" s="49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s="6" customFormat="1" ht="14.25" customHeight="1">
      <c r="A77" s="30" t="s">
        <v>68</v>
      </c>
      <c r="B77" s="31" t="s">
        <v>69</v>
      </c>
      <c r="C77" s="32">
        <f>SUM(C78:C80)</f>
        <v>713.04</v>
      </c>
      <c r="D77" s="32">
        <f>SUM(D78:D80)</f>
        <v>662.20764999999994</v>
      </c>
      <c r="E77" s="34">
        <f t="shared" si="3"/>
        <v>92.871038090429707</v>
      </c>
      <c r="F77" s="34">
        <f t="shared" si="4"/>
        <v>-50.832350000000019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713.04</v>
      </c>
      <c r="D80" s="37">
        <v>662.20764999999994</v>
      </c>
      <c r="E80" s="38">
        <f t="shared" si="3"/>
        <v>92.871038090429707</v>
      </c>
      <c r="F80" s="38">
        <f t="shared" si="4"/>
        <v>-50.832350000000019</v>
      </c>
    </row>
    <row r="81" spans="1:6" s="6" customFormat="1">
      <c r="A81" s="30" t="s">
        <v>86</v>
      </c>
      <c r="B81" s="31" t="s">
        <v>87</v>
      </c>
      <c r="C81" s="32">
        <f>C82</f>
        <v>3714.4225999999999</v>
      </c>
      <c r="D81" s="32">
        <f>SUM(D82)</f>
        <v>3326.2426500000001</v>
      </c>
      <c r="E81" s="34">
        <f t="shared" si="3"/>
        <v>89.549386491456303</v>
      </c>
      <c r="F81" s="34">
        <f t="shared" si="4"/>
        <v>-388.17994999999974</v>
      </c>
    </row>
    <row r="82" spans="1:6" ht="15" hidden="1" customHeight="1">
      <c r="A82" s="35" t="s">
        <v>88</v>
      </c>
      <c r="B82" s="39" t="s">
        <v>234</v>
      </c>
      <c r="C82" s="37">
        <v>3714.4225999999999</v>
      </c>
      <c r="D82" s="37">
        <v>3326.2426500000001</v>
      </c>
      <c r="E82" s="38">
        <f t="shared" si="3"/>
        <v>89.549386491456303</v>
      </c>
      <c r="F82" s="38">
        <f t="shared" si="4"/>
        <v>-388.17994999999974</v>
      </c>
    </row>
    <row r="83" spans="1:6" s="6" customFormat="1" ht="15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</f>
        <v>4</v>
      </c>
      <c r="D88" s="32">
        <f>D89+D90+D91+D92+D93</f>
        <v>0</v>
      </c>
      <c r="E88" s="38"/>
      <c r="F88" s="22">
        <f>F89+F90+F91+F92+F93</f>
        <v>-4</v>
      </c>
    </row>
    <row r="89" spans="1:6" ht="16.5" customHeight="1">
      <c r="A89" s="35" t="s">
        <v>97</v>
      </c>
      <c r="B89" s="39" t="s">
        <v>98</v>
      </c>
      <c r="C89" s="37">
        <v>4</v>
      </c>
      <c r="D89" s="37">
        <v>0</v>
      </c>
      <c r="E89" s="38"/>
      <c r="F89" s="38">
        <f>SUM(D89-C89)</f>
        <v>-4</v>
      </c>
    </row>
    <row r="90" spans="1:6" ht="1.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115</v>
      </c>
      <c r="C94" s="48">
        <f>C95+C96+C97</f>
        <v>0</v>
      </c>
      <c r="D94" s="241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119</v>
      </c>
      <c r="C98" s="393">
        <f>C57+C65+C67+C72+C77+C81+C88+C83</f>
        <v>7496.7264799999994</v>
      </c>
      <c r="D98" s="393">
        <f>D57+D65+D67+D72+D77+D81+D88+D83</f>
        <v>6611.6633600000005</v>
      </c>
      <c r="E98" s="34">
        <f t="shared" si="3"/>
        <v>88.19400544542745</v>
      </c>
      <c r="F98" s="34">
        <f t="shared" si="4"/>
        <v>-885.06311999999889</v>
      </c>
    </row>
    <row r="99" spans="1:6">
      <c r="D99" s="245"/>
    </row>
    <row r="100" spans="1:6" s="65" customFormat="1" ht="18" customHeight="1">
      <c r="A100" s="63" t="s">
        <v>120</v>
      </c>
      <c r="B100" s="63"/>
      <c r="C100" s="131"/>
      <c r="D100" s="64"/>
      <c r="E100" s="64"/>
    </row>
    <row r="101" spans="1:6" s="65" customFormat="1" ht="12.75">
      <c r="A101" s="66" t="s">
        <v>121</v>
      </c>
      <c r="B101" s="66"/>
      <c r="C101" s="65" t="s">
        <v>122</v>
      </c>
    </row>
    <row r="102" spans="1:6">
      <c r="C102" s="120"/>
    </row>
  </sheetData>
  <customSheetViews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3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hiddenRows="1" view="pageBreakPreview" topLeftCell="A16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7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4"/>
  <sheetViews>
    <sheetView topLeftCell="A51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13" t="s">
        <v>435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2545.75</v>
      </c>
      <c r="D4" s="5">
        <f>D5+D12+D14+D17+D7</f>
        <v>2056.9383800000001</v>
      </c>
      <c r="E4" s="5">
        <f>SUM(D4/C4*100)</f>
        <v>80.798915054502601</v>
      </c>
      <c r="F4" s="5">
        <f>SUM(D4-C4)</f>
        <v>-488.81161999999995</v>
      </c>
    </row>
    <row r="5" spans="1:6" s="6" customFormat="1">
      <c r="A5" s="68">
        <v>1010000000</v>
      </c>
      <c r="B5" s="67" t="s">
        <v>6</v>
      </c>
      <c r="C5" s="5">
        <f>C6</f>
        <v>121.5</v>
      </c>
      <c r="D5" s="5">
        <f>D6</f>
        <v>122.40165</v>
      </c>
      <c r="E5" s="5">
        <f t="shared" ref="E5:E52" si="0">SUM(D5/C5*100)</f>
        <v>100.7420987654321</v>
      </c>
      <c r="F5" s="5">
        <f t="shared" ref="F5:F52" si="1">SUM(D5-C5)</f>
        <v>0.90165000000000362</v>
      </c>
    </row>
    <row r="6" spans="1:6">
      <c r="A6" s="7">
        <v>1010200001</v>
      </c>
      <c r="B6" s="8" t="s">
        <v>229</v>
      </c>
      <c r="C6" s="9">
        <v>121.5</v>
      </c>
      <c r="D6" s="10">
        <v>122.40165</v>
      </c>
      <c r="E6" s="9">
        <f t="shared" ref="E6:E11" si="2">SUM(D6/C6*100)</f>
        <v>100.7420987654321</v>
      </c>
      <c r="F6" s="9">
        <f t="shared" si="1"/>
        <v>0.90165000000000362</v>
      </c>
    </row>
    <row r="7" spans="1:6" ht="31.5">
      <c r="A7" s="3">
        <v>1030000000</v>
      </c>
      <c r="B7" s="13" t="s">
        <v>281</v>
      </c>
      <c r="C7" s="5">
        <f>C8+C10+C9</f>
        <v>732.24999999999989</v>
      </c>
      <c r="D7" s="5">
        <f>D8+D10+D9+D11</f>
        <v>708.97392000000002</v>
      </c>
      <c r="E7" s="5">
        <f t="shared" si="2"/>
        <v>96.821293274155025</v>
      </c>
      <c r="F7" s="5">
        <f t="shared" si="1"/>
        <v>-23.276079999999865</v>
      </c>
    </row>
    <row r="8" spans="1:6">
      <c r="A8" s="7">
        <v>1030223001</v>
      </c>
      <c r="B8" s="8" t="s">
        <v>283</v>
      </c>
      <c r="C8" s="9">
        <v>273.13</v>
      </c>
      <c r="D8" s="10">
        <v>315.17214000000001</v>
      </c>
      <c r="E8" s="9">
        <f t="shared" si="2"/>
        <v>115.39272141471095</v>
      </c>
      <c r="F8" s="9">
        <f t="shared" si="1"/>
        <v>42.042140000000018</v>
      </c>
    </row>
    <row r="9" spans="1:6">
      <c r="A9" s="7">
        <v>1030224001</v>
      </c>
      <c r="B9" s="8" t="s">
        <v>289</v>
      </c>
      <c r="C9" s="9">
        <v>2.93</v>
      </c>
      <c r="D9" s="10">
        <v>2.9915799999999999</v>
      </c>
      <c r="E9" s="9">
        <f t="shared" si="2"/>
        <v>102.10170648464162</v>
      </c>
      <c r="F9" s="9">
        <f t="shared" si="1"/>
        <v>6.1579999999999746E-2</v>
      </c>
    </row>
    <row r="10" spans="1:6">
      <c r="A10" s="7">
        <v>1030225001</v>
      </c>
      <c r="B10" s="8" t="s">
        <v>282</v>
      </c>
      <c r="C10" s="9">
        <v>456.19</v>
      </c>
      <c r="D10" s="10">
        <v>461.12536</v>
      </c>
      <c r="E10" s="9">
        <f t="shared" si="2"/>
        <v>101.08186501238518</v>
      </c>
      <c r="F10" s="9">
        <f>SUM(D10-C10)</f>
        <v>4.9353600000000029</v>
      </c>
    </row>
    <row r="11" spans="1:6">
      <c r="A11" s="7">
        <v>1030226001</v>
      </c>
      <c r="B11" s="8" t="s">
        <v>291</v>
      </c>
      <c r="C11" s="9">
        <v>0</v>
      </c>
      <c r="D11" s="10">
        <v>-70.315160000000006</v>
      </c>
      <c r="E11" s="9" t="e">
        <f t="shared" si="2"/>
        <v>#DIV/0!</v>
      </c>
      <c r="F11" s="9">
        <f>SUM(D11-C11)</f>
        <v>-70.315160000000006</v>
      </c>
    </row>
    <row r="12" spans="1:6" s="6" customFormat="1">
      <c r="A12" s="68">
        <v>1050000000</v>
      </c>
      <c r="B12" s="67" t="s">
        <v>7</v>
      </c>
      <c r="C12" s="5">
        <f>SUM(C13:C13)</f>
        <v>25</v>
      </c>
      <c r="D12" s="5">
        <f>SUM(D13:D13)</f>
        <v>21.5001</v>
      </c>
      <c r="E12" s="5">
        <f t="shared" si="0"/>
        <v>86.000399999999999</v>
      </c>
      <c r="F12" s="5">
        <f t="shared" si="1"/>
        <v>-3.4999000000000002</v>
      </c>
    </row>
    <row r="13" spans="1:6" ht="15.75" customHeight="1">
      <c r="A13" s="7">
        <v>1050300000</v>
      </c>
      <c r="B13" s="11" t="s">
        <v>230</v>
      </c>
      <c r="C13" s="12">
        <v>25</v>
      </c>
      <c r="D13" s="10">
        <v>21.5001</v>
      </c>
      <c r="E13" s="9">
        <f t="shared" si="0"/>
        <v>86.000399999999999</v>
      </c>
      <c r="F13" s="9">
        <f t="shared" si="1"/>
        <v>-3.4999000000000002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1655</v>
      </c>
      <c r="D14" s="5">
        <f>D15+D16</f>
        <v>1190.4255000000001</v>
      </c>
      <c r="E14" s="5">
        <f t="shared" si="0"/>
        <v>71.929033232628399</v>
      </c>
      <c r="F14" s="5">
        <f t="shared" si="1"/>
        <v>-464.57449999999994</v>
      </c>
    </row>
    <row r="15" spans="1:6" s="6" customFormat="1" ht="15.75" customHeight="1">
      <c r="A15" s="7">
        <v>1060100000</v>
      </c>
      <c r="B15" s="11" t="s">
        <v>9</v>
      </c>
      <c r="C15" s="9">
        <v>155</v>
      </c>
      <c r="D15" s="10">
        <v>138.60238000000001</v>
      </c>
      <c r="E15" s="9">
        <f t="shared" si="0"/>
        <v>89.420890322580647</v>
      </c>
      <c r="F15" s="9">
        <f>SUM(D15-C15)</f>
        <v>-16.397619999999989</v>
      </c>
    </row>
    <row r="16" spans="1:6" ht="15.75" customHeight="1">
      <c r="A16" s="7">
        <v>1060600000</v>
      </c>
      <c r="B16" s="11" t="s">
        <v>8</v>
      </c>
      <c r="C16" s="9">
        <v>1500</v>
      </c>
      <c r="D16" s="10">
        <v>1051.82312</v>
      </c>
      <c r="E16" s="9">
        <f t="shared" si="0"/>
        <v>70.12154133333334</v>
      </c>
      <c r="F16" s="9">
        <f t="shared" si="1"/>
        <v>-448.17687999999998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13.63721</v>
      </c>
      <c r="E17" s="5">
        <f t="shared" si="0"/>
        <v>113.64341666666667</v>
      </c>
      <c r="F17" s="5">
        <f t="shared" si="1"/>
        <v>1.6372099999999996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13.63721</v>
      </c>
      <c r="E18" s="9">
        <f t="shared" si="0"/>
        <v>113.64341666666667</v>
      </c>
      <c r="F18" s="9">
        <f t="shared" si="1"/>
        <v>1.6372099999999996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C26+C30+C32+C37+C35</f>
        <v>115</v>
      </c>
      <c r="D25" s="5">
        <f>D30+D37+D26+D35</f>
        <v>115.90724</v>
      </c>
      <c r="E25" s="5">
        <f t="shared" si="0"/>
        <v>100.78890434782608</v>
      </c>
      <c r="F25" s="5">
        <f t="shared" si="1"/>
        <v>0.9072400000000016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85</v>
      </c>
      <c r="D26" s="5">
        <f>D27+D28</f>
        <v>61.579819999999998</v>
      </c>
      <c r="E26" s="5">
        <f t="shared" si="0"/>
        <v>72.446847058823522</v>
      </c>
      <c r="F26" s="5">
        <f t="shared" si="1"/>
        <v>-23.420180000000002</v>
      </c>
    </row>
    <row r="27" spans="1:6" ht="15.75" customHeight="1">
      <c r="A27" s="16">
        <v>1110502510</v>
      </c>
      <c r="B27" s="17" t="s">
        <v>226</v>
      </c>
      <c r="C27" s="12">
        <v>30</v>
      </c>
      <c r="D27" s="10">
        <v>8.5763599999999993</v>
      </c>
      <c r="E27" s="9">
        <f t="shared" si="0"/>
        <v>28.587866666666667</v>
      </c>
      <c r="F27" s="9">
        <f t="shared" si="1"/>
        <v>-21.423639999999999</v>
      </c>
    </row>
    <row r="28" spans="1:6" ht="15.75" customHeight="1">
      <c r="A28" s="7">
        <v>1110503510</v>
      </c>
      <c r="B28" s="11" t="s">
        <v>225</v>
      </c>
      <c r="C28" s="12">
        <v>55</v>
      </c>
      <c r="D28" s="10">
        <v>53.003459999999997</v>
      </c>
      <c r="E28" s="9">
        <f t="shared" si="0"/>
        <v>96.369927272727267</v>
      </c>
      <c r="F28" s="9">
        <f t="shared" si="1"/>
        <v>-1.9965400000000031</v>
      </c>
    </row>
    <row r="29" spans="1:6" ht="15.75" customHeight="1">
      <c r="A29" s="7">
        <v>1110532510</v>
      </c>
      <c r="B29" s="11" t="s">
        <v>362</v>
      </c>
      <c r="C29" s="12">
        <v>0</v>
      </c>
      <c r="D29" s="245">
        <v>0</v>
      </c>
      <c r="E29" s="9" t="e">
        <f>SUM(D28/C29*100)</f>
        <v>#DIV/0!</v>
      </c>
      <c r="F29" s="9">
        <f>SUM(D28-C29)</f>
        <v>53.003459999999997</v>
      </c>
    </row>
    <row r="30" spans="1:6" s="15" customFormat="1" ht="29.25">
      <c r="A30" s="68">
        <v>1130000000</v>
      </c>
      <c r="B30" s="69" t="s">
        <v>131</v>
      </c>
      <c r="C30" s="5">
        <f>C31</f>
        <v>30</v>
      </c>
      <c r="D30" s="5">
        <f>D31</f>
        <v>41.379269999999998</v>
      </c>
      <c r="E30" s="5">
        <f t="shared" si="0"/>
        <v>137.93089999999998</v>
      </c>
      <c r="F30" s="5">
        <f t="shared" si="1"/>
        <v>11.379269999999998</v>
      </c>
    </row>
    <row r="31" spans="1:6" ht="17.25" customHeight="1">
      <c r="A31" s="7">
        <v>1130206005</v>
      </c>
      <c r="B31" s="8" t="s">
        <v>224</v>
      </c>
      <c r="C31" s="9">
        <v>30</v>
      </c>
      <c r="D31" s="10">
        <v>41.379269999999998</v>
      </c>
      <c r="E31" s="9">
        <f t="shared" si="0"/>
        <v>137.93089999999998</v>
      </c>
      <c r="F31" s="9">
        <f t="shared" si="1"/>
        <v>11.379269999999998</v>
      </c>
    </row>
    <row r="32" spans="1:6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5">
        <f>C36</f>
        <v>0</v>
      </c>
      <c r="D35" s="14">
        <f>D36</f>
        <v>12.99113</v>
      </c>
      <c r="E35" s="5" t="e">
        <f>SUM(D35/C35*100)</f>
        <v>#DIV/0!</v>
      </c>
      <c r="F35" s="5">
        <f>SUM(D35-C35)</f>
        <v>12.99113</v>
      </c>
    </row>
    <row r="36" spans="1:7" ht="47.25">
      <c r="A36" s="7">
        <v>1163305010</v>
      </c>
      <c r="B36" s="8" t="s">
        <v>268</v>
      </c>
      <c r="C36" s="9">
        <v>0</v>
      </c>
      <c r="D36" s="10">
        <v>12.99113</v>
      </c>
      <c r="E36" s="9" t="e">
        <f>SUM(D36/C36*100)</f>
        <v>#DIV/0!</v>
      </c>
      <c r="F36" s="9">
        <f>SUM(D36-C36)</f>
        <v>12.99113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-4.2979999999999997E-2</v>
      </c>
      <c r="E37" s="5" t="e">
        <f t="shared" si="0"/>
        <v>#DIV/0!</v>
      </c>
      <c r="F37" s="5">
        <f t="shared" si="1"/>
        <v>-4.2979999999999997E-2</v>
      </c>
    </row>
    <row r="38" spans="1:7">
      <c r="A38" s="7">
        <v>1170105010</v>
      </c>
      <c r="B38" s="8" t="s">
        <v>18</v>
      </c>
      <c r="C38" s="9">
        <v>0</v>
      </c>
      <c r="D38" s="9">
        <v>-4.2979999999999997E-2</v>
      </c>
      <c r="E38" s="9" t="e">
        <f t="shared" si="0"/>
        <v>#DIV/0!</v>
      </c>
      <c r="F38" s="9">
        <f t="shared" si="1"/>
        <v>-4.2979999999999997E-2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19</v>
      </c>
      <c r="C40" s="127">
        <f>SUM(C4,C25)</f>
        <v>2660.75</v>
      </c>
      <c r="D40" s="127">
        <f>D4+D25</f>
        <v>2172.8456200000001</v>
      </c>
      <c r="E40" s="5">
        <f t="shared" si="0"/>
        <v>81.662900310062952</v>
      </c>
      <c r="F40" s="5">
        <f t="shared" si="1"/>
        <v>-487.90437999999995</v>
      </c>
    </row>
    <row r="41" spans="1:7" s="6" customFormat="1">
      <c r="A41" s="3">
        <v>2000000000</v>
      </c>
      <c r="B41" s="4" t="s">
        <v>20</v>
      </c>
      <c r="C41" s="343">
        <f>C42+C44+C45+C47+C48+C49+C43+C51</f>
        <v>6139.4014900000002</v>
      </c>
      <c r="D41" s="343">
        <f>D42+D44+D45+D47+D48+D49+D43+D51</f>
        <v>5260.7959300000002</v>
      </c>
      <c r="E41" s="5">
        <f t="shared" si="0"/>
        <v>85.689068202640058</v>
      </c>
      <c r="F41" s="5">
        <f t="shared" si="1"/>
        <v>-878.60555999999997</v>
      </c>
      <c r="G41" s="19"/>
    </row>
    <row r="42" spans="1:7" ht="17.25" customHeight="1">
      <c r="A42" s="16">
        <v>2021000000</v>
      </c>
      <c r="B42" s="17" t="s">
        <v>21</v>
      </c>
      <c r="C42" s="12">
        <f>1767.2+53.973</f>
        <v>1821.173</v>
      </c>
      <c r="D42" s="20">
        <v>1685.8910000000001</v>
      </c>
      <c r="E42" s="9">
        <f t="shared" si="0"/>
        <v>92.571710650223793</v>
      </c>
      <c r="F42" s="9">
        <f t="shared" si="1"/>
        <v>-135.28199999999993</v>
      </c>
    </row>
    <row r="43" spans="1:7" ht="17.25" customHeight="1">
      <c r="A43" s="16">
        <v>2021500200</v>
      </c>
      <c r="B43" s="17" t="s">
        <v>232</v>
      </c>
      <c r="C43" s="12">
        <v>239.46700000000001</v>
      </c>
      <c r="D43" s="20">
        <v>0</v>
      </c>
      <c r="E43" s="9">
        <f t="shared" si="0"/>
        <v>0</v>
      </c>
      <c r="F43" s="9">
        <f t="shared" si="1"/>
        <v>-239.46700000000001</v>
      </c>
    </row>
    <row r="44" spans="1:7">
      <c r="A44" s="16">
        <v>2022000000</v>
      </c>
      <c r="B44" s="17" t="s">
        <v>22</v>
      </c>
      <c r="C44" s="12">
        <v>3239.2814899999998</v>
      </c>
      <c r="D44" s="10">
        <v>2465.4258300000001</v>
      </c>
      <c r="E44" s="9">
        <f t="shared" si="0"/>
        <v>76.110268206422532</v>
      </c>
      <c r="F44" s="9">
        <f t="shared" si="1"/>
        <v>-773.85565999999972</v>
      </c>
    </row>
    <row r="45" spans="1:7" ht="15.75" customHeight="1">
      <c r="A45" s="16">
        <v>2023000000</v>
      </c>
      <c r="B45" s="17" t="s">
        <v>23</v>
      </c>
      <c r="C45" s="12">
        <v>175.78700000000001</v>
      </c>
      <c r="D45" s="251">
        <v>171.7861</v>
      </c>
      <c r="E45" s="9">
        <f t="shared" si="0"/>
        <v>97.724006894707799</v>
      </c>
      <c r="F45" s="9">
        <f t="shared" si="1"/>
        <v>-4.0009000000000015</v>
      </c>
    </row>
    <row r="46" spans="1:7" ht="15" hidden="1" customHeight="1">
      <c r="A46" s="16">
        <v>2070503010</v>
      </c>
      <c r="B46" s="17" t="s">
        <v>271</v>
      </c>
      <c r="C46" s="12">
        <v>0</v>
      </c>
      <c r="D46" s="251">
        <v>0</v>
      </c>
      <c r="E46" s="9" t="e">
        <f t="shared" si="0"/>
        <v>#DIV/0!</v>
      </c>
      <c r="F46" s="9">
        <f t="shared" si="1"/>
        <v>0</v>
      </c>
    </row>
    <row r="47" spans="1:7" hidden="1">
      <c r="A47" s="16">
        <v>2020400000</v>
      </c>
      <c r="B47" s="17" t="s">
        <v>24</v>
      </c>
      <c r="C47" s="12">
        <v>0</v>
      </c>
      <c r="D47" s="252">
        <v>0</v>
      </c>
      <c r="E47" s="9" t="e">
        <f t="shared" si="0"/>
        <v>#DIV/0!</v>
      </c>
      <c r="F47" s="9">
        <f t="shared" si="1"/>
        <v>0</v>
      </c>
    </row>
    <row r="48" spans="1:7" ht="31.5" hidden="1">
      <c r="A48" s="16">
        <v>2020900000</v>
      </c>
      <c r="B48" s="18" t="s">
        <v>25</v>
      </c>
      <c r="C48" s="12"/>
      <c r="D48" s="252"/>
      <c r="E48" s="9" t="e">
        <f t="shared" si="0"/>
        <v>#DIV/0!</v>
      </c>
      <c r="F48" s="9">
        <f t="shared" si="1"/>
        <v>0</v>
      </c>
    </row>
    <row r="49" spans="1:7" hidden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7" s="6" customFormat="1">
      <c r="A51" s="7">
        <v>2070502010</v>
      </c>
      <c r="B51" s="8" t="s">
        <v>303</v>
      </c>
      <c r="C51" s="327">
        <v>663.69299999999998</v>
      </c>
      <c r="D51" s="328">
        <v>937.69299999999998</v>
      </c>
      <c r="E51" s="9">
        <f t="shared" si="0"/>
        <v>141.28414794189484</v>
      </c>
      <c r="F51" s="9">
        <f t="shared" si="1"/>
        <v>274</v>
      </c>
    </row>
    <row r="52" spans="1:7" s="6" customFormat="1">
      <c r="A52" s="3"/>
      <c r="B52" s="4" t="s">
        <v>28</v>
      </c>
      <c r="C52" s="389">
        <f>SUM(C40,C41,C50)</f>
        <v>8800.1514900000002</v>
      </c>
      <c r="D52" s="390">
        <f>D40+D41</f>
        <v>7433.6415500000003</v>
      </c>
      <c r="E52" s="5">
        <f t="shared" si="0"/>
        <v>84.471745269921485</v>
      </c>
      <c r="F52" s="5">
        <f t="shared" si="1"/>
        <v>-1366.5099399999999</v>
      </c>
      <c r="G52" s="94"/>
    </row>
    <row r="53" spans="1:7" s="6" customFormat="1">
      <c r="A53" s="3"/>
      <c r="B53" s="21" t="s">
        <v>321</v>
      </c>
      <c r="C53" s="391">
        <f>C52-C99</f>
        <v>-2198.5853299999999</v>
      </c>
      <c r="D53" s="391">
        <f>D52-D99</f>
        <v>-1115.4929400000001</v>
      </c>
      <c r="E53" s="22"/>
      <c r="F53" s="22"/>
    </row>
    <row r="54" spans="1:7" ht="32.25" customHeight="1">
      <c r="A54" s="23"/>
      <c r="B54" s="24"/>
      <c r="C54" s="247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417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6.5" customHeight="1">
      <c r="A57" s="30" t="s">
        <v>30</v>
      </c>
      <c r="B57" s="31" t="s">
        <v>31</v>
      </c>
      <c r="C57" s="32">
        <f>C58+C59+C60+C61+C62+C64+C63</f>
        <v>1309.998</v>
      </c>
      <c r="D57" s="33">
        <f>D58+D59+D60+D61+D62+D64+D63</f>
        <v>1006.71091</v>
      </c>
      <c r="E57" s="34">
        <f>SUM(D57/C57*100)</f>
        <v>76.848278394318157</v>
      </c>
      <c r="F57" s="34">
        <f>SUM(D57-C57)</f>
        <v>-303.28709000000003</v>
      </c>
    </row>
    <row r="58" spans="1:7" s="6" customFormat="1" ht="31.5" hidden="1">
      <c r="A58" s="35" t="s">
        <v>32</v>
      </c>
      <c r="B58" s="36" t="s">
        <v>33</v>
      </c>
      <c r="C58" s="37"/>
      <c r="D58" s="37"/>
      <c r="E58" s="38"/>
      <c r="F58" s="38"/>
    </row>
    <row r="59" spans="1:7" ht="18.75" customHeight="1">
      <c r="A59" s="35" t="s">
        <v>34</v>
      </c>
      <c r="B59" s="39" t="s">
        <v>35</v>
      </c>
      <c r="C59" s="37">
        <v>1283.673</v>
      </c>
      <c r="D59" s="37">
        <v>986.40391</v>
      </c>
      <c r="E59" s="38">
        <f t="shared" ref="E59:E99" si="3">SUM(D59/C59*100)</f>
        <v>76.842304075882254</v>
      </c>
      <c r="F59" s="38">
        <f t="shared" ref="F59:F99" si="4">SUM(D59-C59)</f>
        <v>-297.26909000000001</v>
      </c>
    </row>
    <row r="60" spans="1:7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5" customHeight="1">
      <c r="A64" s="35" t="s">
        <v>44</v>
      </c>
      <c r="B64" s="39" t="s">
        <v>45</v>
      </c>
      <c r="C64" s="37">
        <v>21.324999999999999</v>
      </c>
      <c r="D64" s="37">
        <v>20.306999999999999</v>
      </c>
      <c r="E64" s="38">
        <f t="shared" si="3"/>
        <v>95.226260257913239</v>
      </c>
      <c r="F64" s="38">
        <f t="shared" si="4"/>
        <v>-1.0180000000000007</v>
      </c>
    </row>
    <row r="65" spans="1:7" s="6" customFormat="1">
      <c r="A65" s="41" t="s">
        <v>46</v>
      </c>
      <c r="B65" s="42" t="s">
        <v>47</v>
      </c>
      <c r="C65" s="32">
        <f>C66</f>
        <v>170.749</v>
      </c>
      <c r="D65" s="32">
        <f>D66</f>
        <v>142.11234999999999</v>
      </c>
      <c r="E65" s="34">
        <f t="shared" si="3"/>
        <v>83.228803682598425</v>
      </c>
      <c r="F65" s="34">
        <f t="shared" si="4"/>
        <v>-28.636650000000003</v>
      </c>
    </row>
    <row r="66" spans="1:7">
      <c r="A66" s="43" t="s">
        <v>48</v>
      </c>
      <c r="B66" s="44" t="s">
        <v>49</v>
      </c>
      <c r="C66" s="37">
        <v>170.749</v>
      </c>
      <c r="D66" s="37">
        <v>142.11234999999999</v>
      </c>
      <c r="E66" s="38">
        <f t="shared" si="3"/>
        <v>83.228803682598425</v>
      </c>
      <c r="F66" s="38">
        <f t="shared" si="4"/>
        <v>-28.636650000000003</v>
      </c>
    </row>
    <row r="67" spans="1:7" s="6" customFormat="1" ht="16.5" customHeight="1">
      <c r="A67" s="30" t="s">
        <v>50</v>
      </c>
      <c r="B67" s="31" t="s">
        <v>51</v>
      </c>
      <c r="C67" s="32">
        <f>C71+C70+C72</f>
        <v>41.530230000000003</v>
      </c>
      <c r="D67" s="32">
        <f>D71+D70+D72</f>
        <v>39.530230000000003</v>
      </c>
      <c r="E67" s="34">
        <f t="shared" si="3"/>
        <v>95.18423086026732</v>
      </c>
      <c r="F67" s="34">
        <f t="shared" si="4"/>
        <v>-2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96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219</v>
      </c>
      <c r="B71" s="47" t="s">
        <v>220</v>
      </c>
      <c r="C71" s="37">
        <v>10</v>
      </c>
      <c r="D71" s="37">
        <v>8</v>
      </c>
      <c r="E71" s="34">
        <f t="shared" si="3"/>
        <v>80</v>
      </c>
      <c r="F71" s="34">
        <f t="shared" si="4"/>
        <v>-2</v>
      </c>
    </row>
    <row r="72" spans="1:7" ht="15.75" customHeight="1">
      <c r="A72" s="46" t="s">
        <v>360</v>
      </c>
      <c r="B72" s="47" t="s">
        <v>363</v>
      </c>
      <c r="C72" s="37">
        <v>31.53023</v>
      </c>
      <c r="D72" s="37">
        <v>31.53023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58</v>
      </c>
      <c r="B73" s="31" t="s">
        <v>59</v>
      </c>
      <c r="C73" s="48">
        <f>C74+C75+C76+C77</f>
        <v>5712.3555900000001</v>
      </c>
      <c r="D73" s="48">
        <f>SUM(D74:D77)</f>
        <v>4351.0243300000002</v>
      </c>
      <c r="E73" s="34">
        <f t="shared" si="3"/>
        <v>76.168653394352162</v>
      </c>
      <c r="F73" s="34">
        <f t="shared" si="4"/>
        <v>-1361.3312599999999</v>
      </c>
    </row>
    <row r="74" spans="1:7" ht="16.5" customHeight="1">
      <c r="A74" s="35" t="s">
        <v>60</v>
      </c>
      <c r="B74" s="39" t="s">
        <v>61</v>
      </c>
      <c r="C74" s="49">
        <v>12.5</v>
      </c>
      <c r="D74" s="37">
        <v>8.4991000000000003</v>
      </c>
      <c r="E74" s="38">
        <f t="shared" si="3"/>
        <v>67.992800000000003</v>
      </c>
      <c r="F74" s="38">
        <f t="shared" si="4"/>
        <v>-4.0008999999999997</v>
      </c>
    </row>
    <row r="75" spans="1:7" s="6" customFormat="1" ht="17.25" customHeight="1">
      <c r="A75" s="35" t="s">
        <v>62</v>
      </c>
      <c r="B75" s="39" t="s">
        <v>63</v>
      </c>
      <c r="C75" s="49">
        <v>437.54989999999998</v>
      </c>
      <c r="D75" s="37">
        <v>125</v>
      </c>
      <c r="E75" s="38">
        <f t="shared" si="3"/>
        <v>28.568170167562606</v>
      </c>
      <c r="F75" s="38">
        <f t="shared" si="4"/>
        <v>-312.54989999999998</v>
      </c>
      <c r="G75" s="50"/>
    </row>
    <row r="76" spans="1:7" ht="18" customHeight="1">
      <c r="A76" s="35" t="s">
        <v>64</v>
      </c>
      <c r="B76" s="39" t="s">
        <v>65</v>
      </c>
      <c r="C76" s="49">
        <v>5051.3646900000003</v>
      </c>
      <c r="D76" s="37">
        <v>4017.1546400000002</v>
      </c>
      <c r="E76" s="38">
        <f t="shared" si="3"/>
        <v>79.52612583986685</v>
      </c>
      <c r="F76" s="38">
        <f t="shared" si="4"/>
        <v>-1034.2100500000001</v>
      </c>
    </row>
    <row r="77" spans="1:7">
      <c r="A77" s="35" t="s">
        <v>66</v>
      </c>
      <c r="B77" s="39" t="s">
        <v>67</v>
      </c>
      <c r="C77" s="49">
        <v>210.941</v>
      </c>
      <c r="D77" s="37">
        <v>200.37058999999999</v>
      </c>
      <c r="E77" s="38">
        <f t="shared" si="3"/>
        <v>94.988925813379083</v>
      </c>
      <c r="F77" s="38">
        <f t="shared" si="4"/>
        <v>-10.57041000000001</v>
      </c>
    </row>
    <row r="78" spans="1:7" s="6" customFormat="1" ht="15.75" customHeight="1">
      <c r="A78" s="30" t="s">
        <v>68</v>
      </c>
      <c r="B78" s="31" t="s">
        <v>69</v>
      </c>
      <c r="C78" s="32">
        <f>SUM(C79:C81)</f>
        <v>583.77499999999998</v>
      </c>
      <c r="D78" s="32">
        <f>SUM(D79:D81)</f>
        <v>456.90724</v>
      </c>
      <c r="E78" s="34">
        <f t="shared" si="3"/>
        <v>78.267695601901423</v>
      </c>
      <c r="F78" s="34">
        <f t="shared" si="4"/>
        <v>-126.86775999999998</v>
      </c>
    </row>
    <row r="79" spans="1:7" hidden="1">
      <c r="A79" s="35" t="s">
        <v>70</v>
      </c>
      <c r="B79" s="51" t="s">
        <v>71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customHeight="1">
      <c r="A80" s="35" t="s">
        <v>72</v>
      </c>
      <c r="B80" s="51" t="s">
        <v>73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583.77499999999998</v>
      </c>
      <c r="D81" s="37">
        <v>456.90724</v>
      </c>
      <c r="E81" s="38">
        <f>SUM(D81/C81*100)</f>
        <v>78.267695601901423</v>
      </c>
      <c r="F81" s="38">
        <f t="shared" si="4"/>
        <v>-126.86775999999998</v>
      </c>
    </row>
    <row r="82" spans="1:6" s="6" customFormat="1" hidden="1">
      <c r="A82" s="30" t="s">
        <v>86</v>
      </c>
      <c r="B82" s="31" t="s">
        <v>87</v>
      </c>
      <c r="C82" s="32">
        <f>C83</f>
        <v>3124.8290000000002</v>
      </c>
      <c r="D82" s="32">
        <f>D83</f>
        <v>2504.2824300000002</v>
      </c>
      <c r="E82" s="34">
        <f t="shared" si="3"/>
        <v>80.141423098671964</v>
      </c>
      <c r="F82" s="34">
        <f t="shared" si="4"/>
        <v>-620.54656999999997</v>
      </c>
    </row>
    <row r="83" spans="1:6" ht="18.75" hidden="1" customHeight="1">
      <c r="A83" s="35" t="s">
        <v>88</v>
      </c>
      <c r="B83" s="39" t="s">
        <v>234</v>
      </c>
      <c r="C83" s="37">
        <v>3124.8290000000002</v>
      </c>
      <c r="D83" s="37">
        <v>2504.2824300000002</v>
      </c>
      <c r="E83" s="38">
        <f t="shared" si="3"/>
        <v>80.141423098671964</v>
      </c>
      <c r="F83" s="38">
        <f t="shared" si="4"/>
        <v>-620.54656999999997</v>
      </c>
    </row>
    <row r="84" spans="1:6" s="6" customFormat="1" ht="0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93</v>
      </c>
      <c r="B88" s="39" t="s">
        <v>94</v>
      </c>
      <c r="C88" s="37"/>
      <c r="D88" s="37"/>
      <c r="E88" s="38"/>
      <c r="F88" s="38">
        <f t="shared" si="4"/>
        <v>0</v>
      </c>
    </row>
    <row r="89" spans="1:6">
      <c r="A89" s="30" t="s">
        <v>95</v>
      </c>
      <c r="B89" s="31" t="s">
        <v>96</v>
      </c>
      <c r="C89" s="32">
        <f>C90+C91+C92+C93+C94</f>
        <v>55.5</v>
      </c>
      <c r="D89" s="32">
        <f>D90+D91+D92+D93+D94</f>
        <v>48.567</v>
      </c>
      <c r="E89" s="38">
        <f t="shared" si="3"/>
        <v>87.508108108108104</v>
      </c>
      <c r="F89" s="22">
        <f>F90+F91+F92+F93+F94</f>
        <v>-6.9329999999999998</v>
      </c>
    </row>
    <row r="90" spans="1:6" ht="17.25" customHeight="1">
      <c r="A90" s="35" t="s">
        <v>97</v>
      </c>
      <c r="B90" s="39" t="s">
        <v>98</v>
      </c>
      <c r="C90" s="37">
        <v>55.5</v>
      </c>
      <c r="D90" s="37">
        <v>48.567</v>
      </c>
      <c r="E90" s="38">
        <f t="shared" si="3"/>
        <v>87.508108108108104</v>
      </c>
      <c r="F90" s="38">
        <f>SUM(D90-C90)</f>
        <v>-6.9329999999999998</v>
      </c>
    </row>
    <row r="91" spans="1:6" ht="15.75" hidden="1" customHeight="1">
      <c r="A91" s="35" t="s">
        <v>99</v>
      </c>
      <c r="B91" s="39" t="s">
        <v>100</v>
      </c>
      <c r="C91" s="37"/>
      <c r="D91" s="136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101</v>
      </c>
      <c r="B92" s="39" t="s">
        <v>102</v>
      </c>
      <c r="C92" s="37"/>
      <c r="D92" s="136"/>
      <c r="E92" s="38" t="e">
        <f t="shared" si="3"/>
        <v>#DIV/0!</v>
      </c>
      <c r="F92" s="38"/>
    </row>
    <row r="93" spans="1:6" ht="15.75" hidden="1" customHeight="1">
      <c r="A93" s="35" t="s">
        <v>103</v>
      </c>
      <c r="B93" s="39" t="s">
        <v>104</v>
      </c>
      <c r="C93" s="37"/>
      <c r="D93" s="136"/>
      <c r="E93" s="38" t="e">
        <f t="shared" si="3"/>
        <v>#DIV/0!</v>
      </c>
      <c r="F93" s="38"/>
    </row>
    <row r="94" spans="1:6" ht="15.75" hidden="1" customHeight="1">
      <c r="A94" s="35" t="s">
        <v>105</v>
      </c>
      <c r="B94" s="39" t="s">
        <v>106</v>
      </c>
      <c r="C94" s="37"/>
      <c r="D94" s="136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115</v>
      </c>
      <c r="C95" s="48">
        <f>C96+C97+C98</f>
        <v>0</v>
      </c>
      <c r="D95" s="224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116</v>
      </c>
      <c r="C96" s="49"/>
      <c r="D96" s="240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118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119</v>
      </c>
      <c r="C99" s="393">
        <f>C57+C65+C67+C73+C78+C82+C84+C89+C95</f>
        <v>10998.73682</v>
      </c>
      <c r="D99" s="393">
        <f>D57+D65+D67+D73+D78+D82+D84+D89+D95</f>
        <v>8549.1344900000004</v>
      </c>
      <c r="E99" s="34">
        <f t="shared" si="3"/>
        <v>77.728330352030369</v>
      </c>
      <c r="F99" s="34">
        <f t="shared" si="4"/>
        <v>-2449.6023299999997</v>
      </c>
      <c r="G99" s="293"/>
      <c r="H99" s="151"/>
    </row>
    <row r="100" spans="1:8" ht="13.5" customHeight="1">
      <c r="C100" s="117"/>
      <c r="D100" s="61"/>
    </row>
    <row r="101" spans="1:8" s="65" customFormat="1" ht="12.75">
      <c r="A101" s="63" t="s">
        <v>120</v>
      </c>
      <c r="B101" s="63"/>
      <c r="C101" s="134"/>
      <c r="D101" s="134"/>
    </row>
    <row r="102" spans="1:8" s="65" customFormat="1" ht="12.75">
      <c r="A102" s="66" t="s">
        <v>121</v>
      </c>
      <c r="B102" s="66"/>
      <c r="C102" s="119" t="s">
        <v>122</v>
      </c>
    </row>
    <row r="104" spans="1:8" ht="5.25" customHeight="1"/>
  </sheetData>
  <customSheetViews>
    <customSheetView guid="{5BFCA170-DEAE-4D2C-98A0-1E68B427AC01}" showPageBreaks="1" printArea="1" hiddenRows="1" topLeftCell="A51">
      <selection activeCell="B100" sqref="B100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B30CE22D-C12F-4E12-8BB9-3AAE0A6991CC}" scale="70" showPageBreaks="1" printArea="1" hiddenRows="1" view="pageBreakPreview" topLeftCell="A26">
      <selection activeCell="D99" sqref="D99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7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9"/>
  <sheetViews>
    <sheetView topLeftCell="A6" zoomScaleNormal="100" zoomScaleSheetLayoutView="70" workbookViewId="0">
      <selection activeCell="D28" sqref="D28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13" t="s">
        <v>436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1770.1619999999998</v>
      </c>
      <c r="D4" s="5">
        <f>D5+D12+D14+D17+D7</f>
        <v>1380.8315400000001</v>
      </c>
      <c r="E4" s="5">
        <f>SUM(D4/C4*100)</f>
        <v>78.005941829052944</v>
      </c>
      <c r="F4" s="5">
        <f>SUM(D4-C4)</f>
        <v>-389.33045999999968</v>
      </c>
    </row>
    <row r="5" spans="1:6" s="6" customFormat="1">
      <c r="A5" s="3">
        <v>1010000000</v>
      </c>
      <c r="B5" s="4" t="s">
        <v>6</v>
      </c>
      <c r="C5" s="5">
        <f>C6</f>
        <v>101.6</v>
      </c>
      <c r="D5" s="5">
        <f>D6</f>
        <v>91.125690000000006</v>
      </c>
      <c r="E5" s="5">
        <f t="shared" ref="E5:E48" si="0">SUM(D5/C5*100)</f>
        <v>89.690639763779529</v>
      </c>
      <c r="F5" s="5">
        <f t="shared" ref="F5:F48" si="1">SUM(D5-C5)</f>
        <v>-10.474309999999988</v>
      </c>
    </row>
    <row r="6" spans="1:6">
      <c r="A6" s="7">
        <v>1010200001</v>
      </c>
      <c r="B6" s="8" t="s">
        <v>229</v>
      </c>
      <c r="C6" s="9">
        <v>101.6</v>
      </c>
      <c r="D6" s="10">
        <v>91.125690000000006</v>
      </c>
      <c r="E6" s="9">
        <f t="shared" ref="E6:E11" si="2">SUM(D6/C6*100)</f>
        <v>89.690639763779529</v>
      </c>
      <c r="F6" s="9">
        <f t="shared" si="1"/>
        <v>-10.474309999999988</v>
      </c>
    </row>
    <row r="7" spans="1:6" ht="31.5">
      <c r="A7" s="3">
        <v>1030000000</v>
      </c>
      <c r="B7" s="13" t="s">
        <v>281</v>
      </c>
      <c r="C7" s="5">
        <f>C8+C10+C9</f>
        <v>420.56</v>
      </c>
      <c r="D7" s="5">
        <f>D8+D10+D9+D11</f>
        <v>407.19497999999999</v>
      </c>
      <c r="E7" s="5">
        <f t="shared" si="2"/>
        <v>96.82208959482594</v>
      </c>
      <c r="F7" s="5">
        <f t="shared" si="1"/>
        <v>-13.365020000000015</v>
      </c>
    </row>
    <row r="8" spans="1:6">
      <c r="A8" s="7">
        <v>1030223001</v>
      </c>
      <c r="B8" s="8" t="s">
        <v>283</v>
      </c>
      <c r="C8" s="9">
        <v>156.87</v>
      </c>
      <c r="D8" s="10">
        <v>181.01722000000001</v>
      </c>
      <c r="E8" s="9">
        <f t="shared" si="2"/>
        <v>115.3931408172372</v>
      </c>
      <c r="F8" s="9">
        <f t="shared" si="1"/>
        <v>24.147220000000004</v>
      </c>
    </row>
    <row r="9" spans="1:6">
      <c r="A9" s="7">
        <v>1030224001</v>
      </c>
      <c r="B9" s="8" t="s">
        <v>289</v>
      </c>
      <c r="C9" s="9">
        <v>1.68</v>
      </c>
      <c r="D9" s="10">
        <v>1.7182500000000001</v>
      </c>
      <c r="E9" s="9">
        <f t="shared" si="2"/>
        <v>102.27678571428571</v>
      </c>
      <c r="F9" s="9">
        <f t="shared" si="1"/>
        <v>3.8250000000000117E-2</v>
      </c>
    </row>
    <row r="10" spans="1:6">
      <c r="A10" s="7">
        <v>1030225001</v>
      </c>
      <c r="B10" s="8" t="s">
        <v>282</v>
      </c>
      <c r="C10" s="9">
        <v>262.01</v>
      </c>
      <c r="D10" s="10">
        <v>264.84458999999998</v>
      </c>
      <c r="E10" s="9">
        <f t="shared" si="2"/>
        <v>101.08186328766078</v>
      </c>
      <c r="F10" s="9">
        <f t="shared" si="1"/>
        <v>2.8345899999999915</v>
      </c>
    </row>
    <row r="11" spans="1:6">
      <c r="A11" s="7">
        <v>1030226001</v>
      </c>
      <c r="B11" s="8" t="s">
        <v>291</v>
      </c>
      <c r="C11" s="9">
        <v>0</v>
      </c>
      <c r="D11" s="10">
        <v>-40.385080000000002</v>
      </c>
      <c r="E11" s="9" t="e">
        <f t="shared" si="2"/>
        <v>#DIV/0!</v>
      </c>
      <c r="F11" s="9">
        <f t="shared" si="1"/>
        <v>-40.385080000000002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0.1038</v>
      </c>
      <c r="E12" s="5">
        <f t="shared" si="0"/>
        <v>2.0760000000000001</v>
      </c>
      <c r="F12" s="5">
        <f t="shared" si="1"/>
        <v>-4.8962000000000003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0.1038</v>
      </c>
      <c r="E13" s="9">
        <f t="shared" si="0"/>
        <v>2.0760000000000001</v>
      </c>
      <c r="F13" s="9">
        <f t="shared" si="1"/>
        <v>-4.8962000000000003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1235</v>
      </c>
      <c r="D14" s="5">
        <f>D15+D16</f>
        <v>878.47607000000005</v>
      </c>
      <c r="E14" s="5">
        <f t="shared" si="0"/>
        <v>71.131665587044537</v>
      </c>
      <c r="F14" s="5">
        <f t="shared" si="1"/>
        <v>-356.52392999999995</v>
      </c>
    </row>
    <row r="15" spans="1:6" s="6" customFormat="1" ht="15.75" customHeight="1">
      <c r="A15" s="7">
        <v>1060100000</v>
      </c>
      <c r="B15" s="11" t="s">
        <v>9</v>
      </c>
      <c r="C15" s="9">
        <v>235</v>
      </c>
      <c r="D15" s="10">
        <v>76.696910000000003</v>
      </c>
      <c r="E15" s="9">
        <f t="shared" si="0"/>
        <v>32.636982978723402</v>
      </c>
      <c r="F15" s="9">
        <f>SUM(D15-C15)</f>
        <v>-158.30309</v>
      </c>
    </row>
    <row r="16" spans="1:6" ht="15.75" customHeight="1">
      <c r="A16" s="7">
        <v>1060600000</v>
      </c>
      <c r="B16" s="11" t="s">
        <v>8</v>
      </c>
      <c r="C16" s="9">
        <v>1000</v>
      </c>
      <c r="D16" s="10">
        <v>801.77916000000005</v>
      </c>
      <c r="E16" s="9">
        <f t="shared" si="0"/>
        <v>80.17791600000001</v>
      </c>
      <c r="F16" s="9">
        <f t="shared" si="1"/>
        <v>-198.22083999999995</v>
      </c>
    </row>
    <row r="17" spans="1:6" s="6" customFormat="1">
      <c r="A17" s="3">
        <v>1080000000</v>
      </c>
      <c r="B17" s="4" t="s">
        <v>11</v>
      </c>
      <c r="C17" s="5">
        <f>C18</f>
        <v>8.0020000000000007</v>
      </c>
      <c r="D17" s="5">
        <f>D18</f>
        <v>3.931</v>
      </c>
      <c r="E17" s="5">
        <f t="shared" si="0"/>
        <v>49.125218695326168</v>
      </c>
      <c r="F17" s="5">
        <f t="shared" si="1"/>
        <v>-4.0710000000000006</v>
      </c>
    </row>
    <row r="18" spans="1:6">
      <c r="A18" s="7">
        <v>1080400001</v>
      </c>
      <c r="B18" s="8" t="s">
        <v>228</v>
      </c>
      <c r="C18" s="9">
        <v>8.0020000000000007</v>
      </c>
      <c r="D18" s="10">
        <v>3.931</v>
      </c>
      <c r="E18" s="9">
        <f t="shared" si="0"/>
        <v>49.125218695326168</v>
      </c>
      <c r="F18" s="9">
        <f t="shared" si="1"/>
        <v>-4.0710000000000006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100</v>
      </c>
      <c r="D25" s="5">
        <f>D26+D29+D31+D34</f>
        <v>134.51964000000001</v>
      </c>
      <c r="E25" s="5">
        <f t="shared" si="0"/>
        <v>134.51964000000001</v>
      </c>
      <c r="F25" s="5">
        <f t="shared" si="1"/>
        <v>34.51964000000001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100</v>
      </c>
      <c r="D26" s="5">
        <f>D27+D28+D30</f>
        <v>134.51964000000001</v>
      </c>
      <c r="E26" s="5">
        <f t="shared" si="0"/>
        <v>134.51964000000001</v>
      </c>
      <c r="F26" s="5">
        <f t="shared" si="1"/>
        <v>34.51964000000001</v>
      </c>
    </row>
    <row r="27" spans="1:6" ht="15" customHeight="1">
      <c r="A27" s="16">
        <v>1110502510</v>
      </c>
      <c r="B27" s="17" t="s">
        <v>226</v>
      </c>
      <c r="C27" s="12">
        <v>100</v>
      </c>
      <c r="D27" s="10">
        <v>134.51964000000001</v>
      </c>
      <c r="E27" s="5">
        <f t="shared" si="0"/>
        <v>134.51964000000001</v>
      </c>
      <c r="F27" s="9">
        <f t="shared" si="1"/>
        <v>34.51964000000001</v>
      </c>
    </row>
    <row r="28" spans="1:6" ht="19.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41.25" hidden="1" customHeight="1">
      <c r="A29" s="3">
        <v>1130000000</v>
      </c>
      <c r="B29" s="13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4" hidden="1" customHeight="1">
      <c r="A30" s="7">
        <v>1130305005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0.75" customHeight="1">
      <c r="A31" s="109">
        <v>1140000000</v>
      </c>
      <c r="B31" s="110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.75" hidden="1" customHeight="1">
      <c r="A32" s="16">
        <v>1140200000</v>
      </c>
      <c r="B32" s="18" t="s">
        <v>222</v>
      </c>
      <c r="C32" s="9"/>
      <c r="D32" s="10">
        <v>0</v>
      </c>
      <c r="E32" s="9" t="e">
        <f t="shared" si="0"/>
        <v>#DIV/0!</v>
      </c>
      <c r="F32" s="9">
        <f t="shared" si="1"/>
        <v>0</v>
      </c>
    </row>
    <row r="33" spans="1:8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19</v>
      </c>
      <c r="C37" s="127">
        <f>SUM(C4,C25)</f>
        <v>1870.1619999999998</v>
      </c>
      <c r="D37" s="127">
        <f>D4+D25</f>
        <v>1515.3511800000001</v>
      </c>
      <c r="E37" s="5">
        <f t="shared" si="0"/>
        <v>81.027802938996743</v>
      </c>
      <c r="F37" s="5">
        <f t="shared" si="1"/>
        <v>-354.81081999999969</v>
      </c>
    </row>
    <row r="38" spans="1:8" s="6" customFormat="1">
      <c r="A38" s="3">
        <v>2000000000</v>
      </c>
      <c r="B38" s="4" t="s">
        <v>20</v>
      </c>
      <c r="C38" s="5">
        <f>C39+C41+C42+C44+C45+C46+C40</f>
        <v>7503.9669999999996</v>
      </c>
      <c r="D38" s="5">
        <f>D39+D41+D42+D44+D45+D46+D40</f>
        <v>6841.2262300000002</v>
      </c>
      <c r="E38" s="5">
        <f t="shared" si="0"/>
        <v>91.168127871564479</v>
      </c>
      <c r="F38" s="5">
        <f t="shared" si="1"/>
        <v>-662.74076999999943</v>
      </c>
      <c r="G38" s="19"/>
    </row>
    <row r="39" spans="1:8">
      <c r="A39" s="16">
        <v>2021000000</v>
      </c>
      <c r="B39" s="17" t="s">
        <v>21</v>
      </c>
      <c r="C39" s="12">
        <f>940.2+34.871</f>
        <v>975.07100000000003</v>
      </c>
      <c r="D39" s="20">
        <v>918.803</v>
      </c>
      <c r="E39" s="9">
        <f t="shared" si="0"/>
        <v>94.229343299103334</v>
      </c>
      <c r="F39" s="9">
        <f t="shared" si="1"/>
        <v>-56.268000000000029</v>
      </c>
    </row>
    <row r="40" spans="1:8" ht="15.75" customHeight="1">
      <c r="A40" s="16">
        <v>2021500200</v>
      </c>
      <c r="B40" s="17" t="s">
        <v>232</v>
      </c>
      <c r="C40" s="12">
        <v>682</v>
      </c>
      <c r="D40" s="20">
        <v>584</v>
      </c>
      <c r="E40" s="9">
        <f t="shared" si="0"/>
        <v>85.630498533724335</v>
      </c>
      <c r="F40" s="9">
        <f t="shared" si="1"/>
        <v>-98</v>
      </c>
    </row>
    <row r="41" spans="1:8">
      <c r="A41" s="16">
        <v>2022000000</v>
      </c>
      <c r="B41" s="17" t="s">
        <v>22</v>
      </c>
      <c r="C41" s="12">
        <v>5457.0300900000002</v>
      </c>
      <c r="D41" s="10">
        <v>5003.0500300000003</v>
      </c>
      <c r="E41" s="9">
        <f t="shared" si="0"/>
        <v>91.680821756289788</v>
      </c>
      <c r="F41" s="9">
        <f t="shared" si="1"/>
        <v>-453.98005999999987</v>
      </c>
    </row>
    <row r="42" spans="1:8" ht="13.5" customHeight="1">
      <c r="A42" s="16">
        <v>2023000000</v>
      </c>
      <c r="B42" s="17" t="s">
        <v>23</v>
      </c>
      <c r="C42" s="12">
        <v>88.876999999999995</v>
      </c>
      <c r="D42" s="251">
        <v>87.4512</v>
      </c>
      <c r="E42" s="9">
        <f t="shared" si="0"/>
        <v>98.395760432957914</v>
      </c>
      <c r="F42" s="9">
        <f t="shared" si="1"/>
        <v>-1.4257999999999953</v>
      </c>
    </row>
    <row r="43" spans="1:8" hidden="1">
      <c r="A43" s="16">
        <v>2070503010</v>
      </c>
      <c r="B43" s="17" t="s">
        <v>271</v>
      </c>
      <c r="C43" s="12">
        <v>0</v>
      </c>
      <c r="D43" s="251">
        <v>0</v>
      </c>
      <c r="E43" s="9" t="e">
        <f t="shared" si="0"/>
        <v>#DIV/0!</v>
      </c>
      <c r="F43" s="9">
        <f t="shared" si="1"/>
        <v>0</v>
      </c>
    </row>
    <row r="44" spans="1:8">
      <c r="A44" s="16">
        <v>2020400000</v>
      </c>
      <c r="B44" s="17" t="s">
        <v>24</v>
      </c>
      <c r="C44" s="12">
        <v>46.06691</v>
      </c>
      <c r="D44" s="252">
        <v>0</v>
      </c>
      <c r="E44" s="9">
        <f t="shared" si="0"/>
        <v>0</v>
      </c>
      <c r="F44" s="9">
        <f t="shared" si="1"/>
        <v>-46.06691</v>
      </c>
    </row>
    <row r="45" spans="1:8" ht="19.5" customHeight="1">
      <c r="A45" s="16">
        <v>2070000000</v>
      </c>
      <c r="B45" s="18" t="s">
        <v>298</v>
      </c>
      <c r="C45" s="12">
        <v>254.922</v>
      </c>
      <c r="D45" s="252">
        <v>247.922</v>
      </c>
      <c r="E45" s="9">
        <v>922</v>
      </c>
      <c r="F45" s="9">
        <f t="shared" si="1"/>
        <v>-7</v>
      </c>
      <c r="G45" s="357"/>
      <c r="H45" s="357"/>
    </row>
    <row r="46" spans="1:8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27</v>
      </c>
      <c r="C47" s="277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28</v>
      </c>
      <c r="C48" s="387">
        <f>SUM(C37,C38,C47)</f>
        <v>9374.128999999999</v>
      </c>
      <c r="D48" s="388">
        <f>D37+D38</f>
        <v>8356.5774099999999</v>
      </c>
      <c r="E48" s="5">
        <f t="shared" si="0"/>
        <v>89.145107881489579</v>
      </c>
      <c r="F48" s="5">
        <f t="shared" si="1"/>
        <v>-1017.5515899999991</v>
      </c>
      <c r="G48" s="293"/>
    </row>
    <row r="49" spans="1:6" s="6" customFormat="1">
      <c r="A49" s="3"/>
      <c r="B49" s="21" t="s">
        <v>321</v>
      </c>
      <c r="C49" s="389">
        <f>C48-C94</f>
        <v>-53.65987000000132</v>
      </c>
      <c r="D49" s="389">
        <f>D48-D94</f>
        <v>138.94227000000137</v>
      </c>
      <c r="E49" s="22"/>
      <c r="F49" s="22"/>
    </row>
    <row r="50" spans="1:6" ht="23.25" customHeight="1">
      <c r="A50" s="23"/>
      <c r="B50" s="24"/>
      <c r="C50" s="326"/>
      <c r="D50" s="326"/>
      <c r="E50" s="26"/>
      <c r="F50" s="27"/>
    </row>
    <row r="51" spans="1:6" ht="63">
      <c r="A51" s="28" t="s">
        <v>1</v>
      </c>
      <c r="B51" s="28" t="s">
        <v>29</v>
      </c>
      <c r="C51" s="72" t="s">
        <v>346</v>
      </c>
      <c r="D51" s="73" t="s">
        <v>417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32">
        <f>C54+C55+C56+C57+C58+C60+C59</f>
        <v>1313.3093799999999</v>
      </c>
      <c r="D53" s="32">
        <f>D54+D55+D56+D57+D58+D60+D59</f>
        <v>1132.3674899999999</v>
      </c>
      <c r="E53" s="34">
        <f>SUM(D53/C53*100)</f>
        <v>86.22244744798823</v>
      </c>
      <c r="F53" s="34">
        <f>SUM(D53-C53)</f>
        <v>-180.94189000000006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20.25" customHeight="1">
      <c r="A55" s="35" t="s">
        <v>34</v>
      </c>
      <c r="B55" s="39" t="s">
        <v>35</v>
      </c>
      <c r="C55" s="37">
        <v>1300.05538</v>
      </c>
      <c r="D55" s="37">
        <v>1124.11349</v>
      </c>
      <c r="E55" s="38">
        <f t="shared" ref="E55:E94" si="3">SUM(D55/C55*100)</f>
        <v>86.466584985018088</v>
      </c>
      <c r="F55" s="38">
        <f t="shared" ref="F55:F94" si="4">SUM(D55-C55)</f>
        <v>-175.94189000000006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8.2539999999999996</v>
      </c>
      <c r="D60" s="37">
        <v>8.2539999999999996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46</v>
      </c>
      <c r="B61" s="42" t="s">
        <v>47</v>
      </c>
      <c r="C61" s="32">
        <f>C62</f>
        <v>85.376999999999995</v>
      </c>
      <c r="D61" s="32">
        <f>D62</f>
        <v>69.299880000000002</v>
      </c>
      <c r="E61" s="34">
        <f t="shared" si="3"/>
        <v>81.169261042201072</v>
      </c>
      <c r="F61" s="34">
        <f t="shared" si="4"/>
        <v>-16.077119999999994</v>
      </c>
    </row>
    <row r="62" spans="1:6">
      <c r="A62" s="43" t="s">
        <v>48</v>
      </c>
      <c r="B62" s="44" t="s">
        <v>49</v>
      </c>
      <c r="C62" s="37">
        <v>85.376999999999995</v>
      </c>
      <c r="D62" s="37">
        <v>69.299880000000002</v>
      </c>
      <c r="E62" s="38">
        <f t="shared" si="3"/>
        <v>81.169261042201072</v>
      </c>
      <c r="F62" s="38">
        <f t="shared" si="4"/>
        <v>-16.077119999999994</v>
      </c>
    </row>
    <row r="63" spans="1:6" s="6" customFormat="1" ht="16.5" customHeight="1">
      <c r="A63" s="30" t="s">
        <v>50</v>
      </c>
      <c r="B63" s="31" t="s">
        <v>51</v>
      </c>
      <c r="C63" s="32">
        <f>C67+C66</f>
        <v>15.635999999999999</v>
      </c>
      <c r="D63" s="32">
        <f>D67+D66</f>
        <v>15.635999999999999</v>
      </c>
      <c r="E63" s="34">
        <f t="shared" si="3"/>
        <v>100</v>
      </c>
      <c r="F63" s="34">
        <f t="shared" si="4"/>
        <v>0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idden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0</v>
      </c>
      <c r="D66" s="37">
        <v>0</v>
      </c>
      <c r="E66" s="34" t="e">
        <f t="shared" si="3"/>
        <v>#DIV/0!</v>
      </c>
      <c r="F66" s="34">
        <f t="shared" si="4"/>
        <v>0</v>
      </c>
    </row>
    <row r="67" spans="1:7" ht="15.75" customHeight="1">
      <c r="A67" s="46" t="s">
        <v>219</v>
      </c>
      <c r="B67" s="47" t="s">
        <v>220</v>
      </c>
      <c r="C67" s="37">
        <v>15.635999999999999</v>
      </c>
      <c r="D67" s="37">
        <v>15.635999999999999</v>
      </c>
      <c r="E67" s="34">
        <f t="shared" si="3"/>
        <v>100</v>
      </c>
      <c r="F67" s="34">
        <f t="shared" si="4"/>
        <v>0</v>
      </c>
    </row>
    <row r="68" spans="1:7" s="6" customFormat="1">
      <c r="A68" s="30" t="s">
        <v>58</v>
      </c>
      <c r="B68" s="31" t="s">
        <v>59</v>
      </c>
      <c r="C68" s="48">
        <f>SUM(C69:C72)</f>
        <v>2190.9008699999999</v>
      </c>
      <c r="D68" s="48">
        <f>SUM(D69:D72)</f>
        <v>1918.9057499999999</v>
      </c>
      <c r="E68" s="34">
        <f t="shared" si="3"/>
        <v>87.585238395564645</v>
      </c>
      <c r="F68" s="34">
        <f t="shared" si="4"/>
        <v>-271.99512000000004</v>
      </c>
    </row>
    <row r="69" spans="1:7" ht="15" customHeight="1">
      <c r="A69" s="35" t="s">
        <v>60</v>
      </c>
      <c r="B69" s="39" t="s">
        <v>61</v>
      </c>
      <c r="C69" s="49">
        <v>11.25</v>
      </c>
      <c r="D69" s="37">
        <v>8.3611199999999997</v>
      </c>
      <c r="E69" s="38">
        <f t="shared" si="3"/>
        <v>74.321066666666667</v>
      </c>
      <c r="F69" s="38">
        <f t="shared" si="4"/>
        <v>-2.8888800000000003</v>
      </c>
    </row>
    <row r="70" spans="1:7" s="6" customFormat="1" ht="18" customHeight="1">
      <c r="A70" s="35" t="s">
        <v>62</v>
      </c>
      <c r="B70" s="39" t="s">
        <v>63</v>
      </c>
      <c r="C70" s="49">
        <v>127.84851</v>
      </c>
      <c r="D70" s="37">
        <v>75.101420000000005</v>
      </c>
      <c r="E70" s="38">
        <f t="shared" si="3"/>
        <v>58.742507049945281</v>
      </c>
      <c r="F70" s="38">
        <f t="shared" si="4"/>
        <v>-52.74709</v>
      </c>
      <c r="G70" s="50"/>
    </row>
    <row r="71" spans="1:7">
      <c r="A71" s="35" t="s">
        <v>64</v>
      </c>
      <c r="B71" s="39" t="s">
        <v>65</v>
      </c>
      <c r="C71" s="49">
        <v>1972.7388699999999</v>
      </c>
      <c r="D71" s="37">
        <v>1799.63321</v>
      </c>
      <c r="E71" s="38">
        <f t="shared" si="3"/>
        <v>91.225110295515194</v>
      </c>
      <c r="F71" s="38">
        <f t="shared" si="4"/>
        <v>-173.10565999999994</v>
      </c>
    </row>
    <row r="72" spans="1:7">
      <c r="A72" s="35" t="s">
        <v>66</v>
      </c>
      <c r="B72" s="39" t="s">
        <v>67</v>
      </c>
      <c r="C72" s="49">
        <v>79.063490000000002</v>
      </c>
      <c r="D72" s="37">
        <v>35.81</v>
      </c>
      <c r="E72" s="38">
        <f t="shared" si="3"/>
        <v>45.292713488868252</v>
      </c>
      <c r="F72" s="38">
        <f t="shared" si="4"/>
        <v>-43.253489999999999</v>
      </c>
    </row>
    <row r="73" spans="1:7" s="6" customFormat="1" ht="16.5" customHeight="1">
      <c r="A73" s="30" t="s">
        <v>68</v>
      </c>
      <c r="B73" s="31" t="s">
        <v>69</v>
      </c>
      <c r="C73" s="32">
        <f>SUM(C74:C76)</f>
        <v>476.05061999999998</v>
      </c>
      <c r="D73" s="32">
        <f>SUM(D75:D76)</f>
        <v>326.24901999999997</v>
      </c>
      <c r="E73" s="34">
        <f t="shared" si="3"/>
        <v>68.532422035286928</v>
      </c>
      <c r="F73" s="34">
        <f t="shared" si="4"/>
        <v>-149.80160000000001</v>
      </c>
    </row>
    <row r="74" spans="1:7" hidden="1">
      <c r="A74" s="35" t="s">
        <v>70</v>
      </c>
      <c r="B74" s="51" t="s">
        <v>71</v>
      </c>
      <c r="C74" s="37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ht="17.25" hidden="1" customHeight="1">
      <c r="A75" s="35" t="s">
        <v>72</v>
      </c>
      <c r="B75" s="51" t="s">
        <v>73</v>
      </c>
      <c r="C75" s="37">
        <v>198</v>
      </c>
      <c r="D75" s="37">
        <v>198</v>
      </c>
      <c r="E75" s="38">
        <f t="shared" si="3"/>
        <v>100</v>
      </c>
      <c r="F75" s="38">
        <f t="shared" si="4"/>
        <v>0</v>
      </c>
    </row>
    <row r="76" spans="1:7">
      <c r="A76" s="35" t="s">
        <v>74</v>
      </c>
      <c r="B76" s="39" t="s">
        <v>75</v>
      </c>
      <c r="C76" s="37">
        <v>278.05061999999998</v>
      </c>
      <c r="D76" s="37">
        <v>128.24902</v>
      </c>
      <c r="E76" s="38">
        <f>SUM(D76/C76*100)</f>
        <v>46.12434239492076</v>
      </c>
      <c r="F76" s="38">
        <f t="shared" si="4"/>
        <v>-149.80159999999998</v>
      </c>
    </row>
    <row r="77" spans="1:7" s="6" customFormat="1">
      <c r="A77" s="30" t="s">
        <v>86</v>
      </c>
      <c r="B77" s="31" t="s">
        <v>87</v>
      </c>
      <c r="C77" s="32">
        <f>C78</f>
        <v>5344.5</v>
      </c>
      <c r="D77" s="32">
        <f>SUM(D78)</f>
        <v>4753.1620000000003</v>
      </c>
      <c r="E77" s="34">
        <f t="shared" si="3"/>
        <v>88.935578632238759</v>
      </c>
      <c r="F77" s="34">
        <f t="shared" si="4"/>
        <v>-591.33799999999974</v>
      </c>
    </row>
    <row r="78" spans="1:7" ht="17.25" customHeight="1">
      <c r="A78" s="35" t="s">
        <v>88</v>
      </c>
      <c r="B78" s="39" t="s">
        <v>234</v>
      </c>
      <c r="C78" s="37">
        <f>1044.5+500+3800</f>
        <v>5344.5</v>
      </c>
      <c r="D78" s="37">
        <v>4753.1620000000003</v>
      </c>
      <c r="E78" s="38">
        <f t="shared" si="3"/>
        <v>88.935578632238759</v>
      </c>
      <c r="F78" s="38">
        <f t="shared" si="4"/>
        <v>-591.33799999999974</v>
      </c>
    </row>
    <row r="79" spans="1:7" s="6" customFormat="1" ht="35.25" hidden="1" customHeight="1">
      <c r="A79" s="52">
        <v>1000</v>
      </c>
      <c r="B79" s="31" t="s">
        <v>89</v>
      </c>
      <c r="C79" s="32">
        <f>SUM(C80:C83)</f>
        <v>0</v>
      </c>
      <c r="D79" s="32">
        <f>SUM(D80:D83)</f>
        <v>0</v>
      </c>
      <c r="E79" s="34" t="e">
        <f t="shared" si="3"/>
        <v>#DIV/0!</v>
      </c>
      <c r="F79" s="34">
        <f t="shared" si="4"/>
        <v>0</v>
      </c>
    </row>
    <row r="80" spans="1:7" ht="24.75" hidden="1" customHeight="1">
      <c r="A80" s="53">
        <v>1001</v>
      </c>
      <c r="B80" s="54" t="s">
        <v>90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 ht="18.75" hidden="1" customHeight="1">
      <c r="A81" s="53">
        <v>1003</v>
      </c>
      <c r="B81" s="54" t="s">
        <v>91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ht="18.75" hidden="1" customHeight="1">
      <c r="A82" s="53">
        <v>1004</v>
      </c>
      <c r="B82" s="54" t="s">
        <v>92</v>
      </c>
      <c r="C82" s="37"/>
      <c r="D82" s="55"/>
      <c r="E82" s="38" t="e">
        <f t="shared" si="3"/>
        <v>#DIV/0!</v>
      </c>
      <c r="F82" s="38">
        <f t="shared" si="4"/>
        <v>0</v>
      </c>
    </row>
    <row r="83" spans="1:6" ht="21" hidden="1" customHeight="1">
      <c r="A83" s="35" t="s">
        <v>93</v>
      </c>
      <c r="B83" s="39" t="s">
        <v>94</v>
      </c>
      <c r="C83" s="37">
        <v>0</v>
      </c>
      <c r="D83" s="37">
        <v>0</v>
      </c>
      <c r="E83" s="38"/>
      <c r="F83" s="38">
        <f t="shared" si="4"/>
        <v>0</v>
      </c>
    </row>
    <row r="84" spans="1:6" ht="17.25" hidden="1" customHeight="1">
      <c r="A84" s="30" t="s">
        <v>95</v>
      </c>
      <c r="B84" s="31" t="s">
        <v>96</v>
      </c>
      <c r="C84" s="32">
        <f>C85+C86+C87+C88+C89</f>
        <v>2.0150000000000001</v>
      </c>
      <c r="D84" s="32">
        <f>D85+D86+D87+D88+D89</f>
        <v>2.0150000000000001</v>
      </c>
      <c r="E84" s="38">
        <f t="shared" si="3"/>
        <v>100</v>
      </c>
      <c r="F84" s="22">
        <f>F85+F86+F87+F88+F89</f>
        <v>0</v>
      </c>
    </row>
    <row r="85" spans="1:6" ht="15" customHeight="1">
      <c r="A85" s="35" t="s">
        <v>97</v>
      </c>
      <c r="B85" s="39" t="s">
        <v>98</v>
      </c>
      <c r="C85" s="346">
        <v>2.0150000000000001</v>
      </c>
      <c r="D85" s="346">
        <v>2.0150000000000001</v>
      </c>
      <c r="E85" s="38">
        <f t="shared" si="3"/>
        <v>100</v>
      </c>
      <c r="F85" s="38">
        <f>SUM(D85-C85)</f>
        <v>0</v>
      </c>
    </row>
    <row r="86" spans="1:6" ht="15.75" hidden="1" customHeight="1">
      <c r="A86" s="35" t="s">
        <v>99</v>
      </c>
      <c r="B86" s="39" t="s">
        <v>100</v>
      </c>
      <c r="C86" s="346"/>
      <c r="D86" s="346"/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101</v>
      </c>
      <c r="B87" s="39" t="s">
        <v>102</v>
      </c>
      <c r="C87" s="346"/>
      <c r="D87" s="346"/>
      <c r="E87" s="38" t="e">
        <f t="shared" si="3"/>
        <v>#DIV/0!</v>
      </c>
      <c r="F87" s="38"/>
    </row>
    <row r="88" spans="1:6" ht="15.75" hidden="1" customHeight="1">
      <c r="A88" s="35" t="s">
        <v>103</v>
      </c>
      <c r="B88" s="39" t="s">
        <v>104</v>
      </c>
      <c r="C88" s="346"/>
      <c r="D88" s="346"/>
      <c r="E88" s="38" t="e">
        <f t="shared" si="3"/>
        <v>#DIV/0!</v>
      </c>
      <c r="F88" s="38"/>
    </row>
    <row r="89" spans="1:6" ht="15.75" hidden="1" customHeight="1">
      <c r="A89" s="35" t="s">
        <v>105</v>
      </c>
      <c r="B89" s="39" t="s">
        <v>106</v>
      </c>
      <c r="C89" s="346"/>
      <c r="D89" s="346"/>
      <c r="E89" s="38" t="e">
        <f t="shared" si="3"/>
        <v>#DIV/0!</v>
      </c>
      <c r="F89" s="38"/>
    </row>
    <row r="90" spans="1:6" s="6" customFormat="1" ht="15.75" hidden="1" customHeight="1">
      <c r="A90" s="52">
        <v>1400</v>
      </c>
      <c r="B90" s="56" t="s">
        <v>115</v>
      </c>
      <c r="C90" s="347">
        <f>C91+C92+C93</f>
        <v>0</v>
      </c>
      <c r="D90" s="347">
        <f>SUM(D91:D93)</f>
        <v>0</v>
      </c>
      <c r="E90" s="34" t="e">
        <f t="shared" si="3"/>
        <v>#DIV/0!</v>
      </c>
      <c r="F90" s="34">
        <f t="shared" si="4"/>
        <v>0</v>
      </c>
    </row>
    <row r="91" spans="1:6" ht="15.75" hidden="1" customHeight="1">
      <c r="A91" s="53">
        <v>1401</v>
      </c>
      <c r="B91" s="54" t="s">
        <v>116</v>
      </c>
      <c r="C91" s="348"/>
      <c r="D91" s="346"/>
      <c r="E91" s="38" t="e">
        <f t="shared" si="3"/>
        <v>#DIV/0!</v>
      </c>
      <c r="F91" s="38">
        <f t="shared" si="4"/>
        <v>0</v>
      </c>
    </row>
    <row r="92" spans="1:6" ht="15.75" hidden="1" customHeight="1">
      <c r="A92" s="53">
        <v>1402</v>
      </c>
      <c r="B92" s="54" t="s">
        <v>117</v>
      </c>
      <c r="C92" s="348"/>
      <c r="D92" s="346"/>
      <c r="E92" s="38" t="e">
        <f t="shared" si="3"/>
        <v>#DIV/0!</v>
      </c>
      <c r="F92" s="38">
        <f t="shared" si="4"/>
        <v>0</v>
      </c>
    </row>
    <row r="93" spans="1:6" ht="57.75" hidden="1" customHeight="1">
      <c r="A93" s="53">
        <v>1403</v>
      </c>
      <c r="B93" s="54" t="s">
        <v>118</v>
      </c>
      <c r="C93" s="349">
        <v>0</v>
      </c>
      <c r="D93" s="350">
        <v>0</v>
      </c>
      <c r="E93" s="38" t="e">
        <f t="shared" si="3"/>
        <v>#DIV/0!</v>
      </c>
      <c r="F93" s="38">
        <f t="shared" si="4"/>
        <v>0</v>
      </c>
    </row>
    <row r="94" spans="1:6" s="6" customFormat="1" ht="15.75" customHeight="1">
      <c r="A94" s="52"/>
      <c r="B94" s="57" t="s">
        <v>119</v>
      </c>
      <c r="C94" s="388">
        <f>C53+C61+C63+C68+C73+C77+C79+C84+C90</f>
        <v>9427.7888700000003</v>
      </c>
      <c r="D94" s="388">
        <f>D53+D61+D63+D68+D73+D77+D79+D84+D90</f>
        <v>8217.6351399999985</v>
      </c>
      <c r="E94" s="34">
        <f t="shared" si="3"/>
        <v>87.163970824051745</v>
      </c>
      <c r="F94" s="34">
        <f t="shared" si="4"/>
        <v>-1210.1537300000018</v>
      </c>
    </row>
    <row r="95" spans="1:6" ht="16.5" customHeight="1">
      <c r="C95" s="126"/>
      <c r="D95" s="101"/>
    </row>
    <row r="96" spans="1:6" s="113" customFormat="1" ht="20.25" customHeight="1">
      <c r="A96" s="111" t="s">
        <v>120</v>
      </c>
      <c r="B96" s="111"/>
      <c r="C96" s="129"/>
      <c r="D96" s="112"/>
    </row>
    <row r="97" spans="1:3" s="113" customFormat="1" ht="13.5" customHeight="1">
      <c r="A97" s="114" t="s">
        <v>121</v>
      </c>
      <c r="B97" s="114"/>
      <c r="C97" s="118" t="s">
        <v>122</v>
      </c>
    </row>
    <row r="99" spans="1:3" ht="5.25" customHeight="1"/>
  </sheetData>
  <customSheetViews>
    <customSheetView guid="{5BFCA170-DEAE-4D2C-98A0-1E68B427AC01}" showPageBreaks="1" hiddenRows="1" topLeftCell="A6">
      <selection activeCell="D28" sqref="D28"/>
      <pageMargins left="0.7" right="0.7" top="0.75" bottom="0.75" header="0.3" footer="0.3"/>
      <pageSetup paperSize="9" scale="62" orientation="portrait" r:id="rId1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2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3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hiddenRows="1" view="pageBreakPreview" topLeftCell="A13">
      <selection activeCell="D85" sqref="D85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2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6"/>
  <sheetViews>
    <sheetView view="pageBreakPreview" topLeftCell="A10" zoomScale="75" zoomScaleSheetLayoutView="75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I9" sqref="I9:K11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5.28515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7.28515625" style="153" customWidth="1"/>
    <col min="67" max="67" width="13.28515625" style="153" customWidth="1"/>
    <col min="68" max="68" width="10.7109375" style="153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94" t="s">
        <v>137</v>
      </c>
      <c r="Y1" s="494"/>
      <c r="Z1" s="494"/>
      <c r="AA1" s="156"/>
      <c r="AB1" s="156"/>
      <c r="AC1" s="156"/>
      <c r="AD1" s="489"/>
      <c r="AE1" s="489"/>
      <c r="AF1" s="489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489"/>
      <c r="AE2" s="489"/>
      <c r="AF2" s="489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493" t="s">
        <v>139</v>
      </c>
      <c r="Y3" s="493"/>
      <c r="Z3" s="493"/>
      <c r="AA3" s="158"/>
      <c r="AB3" s="158"/>
      <c r="AC3" s="158"/>
      <c r="AD3" s="493"/>
      <c r="AE3" s="493"/>
      <c r="AF3" s="493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97" t="s">
        <v>140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95" t="s">
        <v>411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488" t="s">
        <v>141</v>
      </c>
      <c r="B7" s="488" t="s">
        <v>142</v>
      </c>
      <c r="C7" s="479" t="s">
        <v>143</v>
      </c>
      <c r="D7" s="480"/>
      <c r="E7" s="481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79" t="s">
        <v>145</v>
      </c>
      <c r="DH7" s="480"/>
      <c r="DI7" s="481"/>
      <c r="DJ7" s="479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0"/>
      <c r="EH7" s="480"/>
      <c r="EI7" s="480"/>
      <c r="EJ7" s="480"/>
      <c r="EK7" s="480"/>
      <c r="EL7" s="480"/>
      <c r="EM7" s="480"/>
      <c r="EN7" s="480"/>
      <c r="EO7" s="480"/>
      <c r="EP7" s="480"/>
      <c r="EQ7" s="480"/>
      <c r="ER7" s="480"/>
      <c r="ES7" s="480"/>
      <c r="ET7" s="480"/>
      <c r="EU7" s="480"/>
      <c r="EV7" s="481"/>
      <c r="EW7" s="479" t="s">
        <v>146</v>
      </c>
      <c r="EX7" s="480"/>
      <c r="EY7" s="481"/>
    </row>
    <row r="8" spans="1:159" s="169" customFormat="1" ht="15" customHeight="1">
      <c r="A8" s="488"/>
      <c r="B8" s="488"/>
      <c r="C8" s="482"/>
      <c r="D8" s="483"/>
      <c r="E8" s="484"/>
      <c r="F8" s="482" t="s">
        <v>147</v>
      </c>
      <c r="G8" s="483"/>
      <c r="H8" s="484"/>
      <c r="I8" s="490" t="s">
        <v>148</v>
      </c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488" t="s">
        <v>149</v>
      </c>
      <c r="CA8" s="488"/>
      <c r="CB8" s="488"/>
      <c r="CC8" s="485" t="s">
        <v>148</v>
      </c>
      <c r="CD8" s="486"/>
      <c r="CE8" s="486"/>
      <c r="CF8" s="486"/>
      <c r="CG8" s="486"/>
      <c r="CH8" s="486"/>
      <c r="CI8" s="486"/>
      <c r="CJ8" s="486"/>
      <c r="CK8" s="486"/>
      <c r="CL8" s="486"/>
      <c r="CM8" s="486"/>
      <c r="CN8" s="486"/>
      <c r="CO8" s="170"/>
      <c r="CP8" s="170"/>
      <c r="CQ8" s="170"/>
      <c r="CR8" s="170"/>
      <c r="CS8" s="170"/>
      <c r="CT8" s="170"/>
      <c r="CU8" s="175"/>
      <c r="CV8" s="175"/>
      <c r="CW8" s="176"/>
      <c r="CX8" s="482" t="s">
        <v>150</v>
      </c>
      <c r="CY8" s="483"/>
      <c r="CZ8" s="484"/>
      <c r="DA8" s="476"/>
      <c r="DB8" s="477"/>
      <c r="DC8" s="478"/>
      <c r="DD8" s="476"/>
      <c r="DE8" s="477"/>
      <c r="DF8" s="478"/>
      <c r="DG8" s="482"/>
      <c r="DH8" s="483"/>
      <c r="DI8" s="484"/>
      <c r="DJ8" s="482" t="s">
        <v>148</v>
      </c>
      <c r="DK8" s="483"/>
      <c r="DL8" s="483"/>
      <c r="DM8" s="483"/>
      <c r="DN8" s="483"/>
      <c r="DO8" s="483"/>
      <c r="DP8" s="483"/>
      <c r="DQ8" s="483"/>
      <c r="DR8" s="483"/>
      <c r="DS8" s="483"/>
      <c r="DT8" s="483"/>
      <c r="DU8" s="483"/>
      <c r="DV8" s="483"/>
      <c r="DW8" s="483"/>
      <c r="DX8" s="483"/>
      <c r="DY8" s="483"/>
      <c r="DZ8" s="483"/>
      <c r="EA8" s="483"/>
      <c r="EB8" s="483"/>
      <c r="EC8" s="483"/>
      <c r="ED8" s="483"/>
      <c r="EE8" s="483"/>
      <c r="EF8" s="483"/>
      <c r="EG8" s="483"/>
      <c r="EH8" s="483"/>
      <c r="EI8" s="483"/>
      <c r="EJ8" s="483"/>
      <c r="EK8" s="483"/>
      <c r="EL8" s="483"/>
      <c r="EM8" s="483"/>
      <c r="EN8" s="483"/>
      <c r="EO8" s="483"/>
      <c r="EP8" s="483"/>
      <c r="EQ8" s="483"/>
      <c r="ER8" s="483"/>
      <c r="ES8" s="483"/>
      <c r="ET8" s="483"/>
      <c r="EU8" s="483"/>
      <c r="EV8" s="484"/>
      <c r="EW8" s="482"/>
      <c r="EX8" s="483"/>
      <c r="EY8" s="484"/>
    </row>
    <row r="9" spans="1:159" s="169" customFormat="1" ht="15" customHeight="1">
      <c r="A9" s="488"/>
      <c r="B9" s="488"/>
      <c r="C9" s="482"/>
      <c r="D9" s="483"/>
      <c r="E9" s="484"/>
      <c r="F9" s="482"/>
      <c r="G9" s="483"/>
      <c r="H9" s="484"/>
      <c r="I9" s="479" t="s">
        <v>151</v>
      </c>
      <c r="J9" s="480"/>
      <c r="K9" s="481"/>
      <c r="L9" s="479" t="s">
        <v>293</v>
      </c>
      <c r="M9" s="480"/>
      <c r="N9" s="481"/>
      <c r="O9" s="479" t="s">
        <v>296</v>
      </c>
      <c r="P9" s="480"/>
      <c r="Q9" s="481"/>
      <c r="R9" s="479" t="s">
        <v>294</v>
      </c>
      <c r="S9" s="480"/>
      <c r="T9" s="481"/>
      <c r="U9" s="479" t="s">
        <v>295</v>
      </c>
      <c r="V9" s="480"/>
      <c r="W9" s="481"/>
      <c r="X9" s="479" t="s">
        <v>152</v>
      </c>
      <c r="Y9" s="480"/>
      <c r="Z9" s="481"/>
      <c r="AA9" s="479" t="s">
        <v>153</v>
      </c>
      <c r="AB9" s="480"/>
      <c r="AC9" s="481"/>
      <c r="AD9" s="479" t="s">
        <v>154</v>
      </c>
      <c r="AE9" s="480"/>
      <c r="AF9" s="481"/>
      <c r="AG9" s="488" t="s">
        <v>155</v>
      </c>
      <c r="AH9" s="488"/>
      <c r="AI9" s="488"/>
      <c r="AJ9" s="479" t="s">
        <v>255</v>
      </c>
      <c r="AK9" s="480"/>
      <c r="AL9" s="481"/>
      <c r="AM9" s="479" t="s">
        <v>156</v>
      </c>
      <c r="AN9" s="480"/>
      <c r="AO9" s="481"/>
      <c r="AP9" s="479" t="s">
        <v>348</v>
      </c>
      <c r="AQ9" s="480"/>
      <c r="AR9" s="481"/>
      <c r="AS9" s="479" t="s">
        <v>157</v>
      </c>
      <c r="AT9" s="480"/>
      <c r="AU9" s="481"/>
      <c r="AV9" s="479" t="s">
        <v>158</v>
      </c>
      <c r="AW9" s="480"/>
      <c r="AX9" s="481"/>
      <c r="AY9" s="479" t="s">
        <v>257</v>
      </c>
      <c r="AZ9" s="480"/>
      <c r="BA9" s="481"/>
      <c r="BB9" s="479" t="s">
        <v>358</v>
      </c>
      <c r="BC9" s="480"/>
      <c r="BD9" s="481"/>
      <c r="BE9" s="479" t="s">
        <v>159</v>
      </c>
      <c r="BF9" s="480"/>
      <c r="BG9" s="481"/>
      <c r="BH9" s="479" t="s">
        <v>160</v>
      </c>
      <c r="BI9" s="480"/>
      <c r="BJ9" s="481"/>
      <c r="BK9" s="479" t="s">
        <v>286</v>
      </c>
      <c r="BL9" s="480"/>
      <c r="BM9" s="481"/>
      <c r="BN9" s="479" t="s">
        <v>253</v>
      </c>
      <c r="BO9" s="480"/>
      <c r="BP9" s="481"/>
      <c r="BQ9" s="479" t="s">
        <v>161</v>
      </c>
      <c r="BR9" s="480"/>
      <c r="BS9" s="481"/>
      <c r="BT9" s="479" t="s">
        <v>162</v>
      </c>
      <c r="BU9" s="480"/>
      <c r="BV9" s="481"/>
      <c r="BW9" s="482" t="s">
        <v>163</v>
      </c>
      <c r="BX9" s="483"/>
      <c r="BY9" s="483"/>
      <c r="BZ9" s="488"/>
      <c r="CA9" s="488"/>
      <c r="CB9" s="488"/>
      <c r="CC9" s="479" t="s">
        <v>349</v>
      </c>
      <c r="CD9" s="480"/>
      <c r="CE9" s="481"/>
      <c r="CF9" s="479" t="s">
        <v>350</v>
      </c>
      <c r="CG9" s="480"/>
      <c r="CH9" s="481"/>
      <c r="CI9" s="479" t="s">
        <v>164</v>
      </c>
      <c r="CJ9" s="480"/>
      <c r="CK9" s="481"/>
      <c r="CL9" s="479" t="s">
        <v>165</v>
      </c>
      <c r="CM9" s="480"/>
      <c r="CN9" s="481"/>
      <c r="CO9" s="479" t="s">
        <v>24</v>
      </c>
      <c r="CP9" s="480"/>
      <c r="CQ9" s="481"/>
      <c r="CR9" s="479" t="s">
        <v>303</v>
      </c>
      <c r="CS9" s="480"/>
      <c r="CT9" s="481"/>
      <c r="CU9" s="479" t="s">
        <v>351</v>
      </c>
      <c r="CV9" s="480"/>
      <c r="CW9" s="481"/>
      <c r="CX9" s="482"/>
      <c r="CY9" s="483"/>
      <c r="CZ9" s="484"/>
      <c r="DA9" s="479" t="s">
        <v>271</v>
      </c>
      <c r="DB9" s="480"/>
      <c r="DC9" s="481"/>
      <c r="DD9" s="488" t="s">
        <v>166</v>
      </c>
      <c r="DE9" s="488"/>
      <c r="DF9" s="488"/>
      <c r="DG9" s="482"/>
      <c r="DH9" s="483"/>
      <c r="DI9" s="484"/>
      <c r="DJ9" s="507" t="s">
        <v>167</v>
      </c>
      <c r="DK9" s="508"/>
      <c r="DL9" s="509"/>
      <c r="DM9" s="501" t="s">
        <v>144</v>
      </c>
      <c r="DN9" s="502"/>
      <c r="DO9" s="502"/>
      <c r="DP9" s="502"/>
      <c r="DQ9" s="502"/>
      <c r="DR9" s="502"/>
      <c r="DS9" s="502"/>
      <c r="DT9" s="502"/>
      <c r="DU9" s="502"/>
      <c r="DV9" s="502"/>
      <c r="DW9" s="502"/>
      <c r="DX9" s="503"/>
      <c r="DY9" s="507" t="s">
        <v>168</v>
      </c>
      <c r="DZ9" s="508"/>
      <c r="EA9" s="509"/>
      <c r="EB9" s="507" t="s">
        <v>169</v>
      </c>
      <c r="EC9" s="508"/>
      <c r="ED9" s="509"/>
      <c r="EE9" s="507" t="s">
        <v>170</v>
      </c>
      <c r="EF9" s="508"/>
      <c r="EG9" s="509"/>
      <c r="EH9" s="507" t="s">
        <v>171</v>
      </c>
      <c r="EI9" s="508"/>
      <c r="EJ9" s="509"/>
      <c r="EK9" s="479" t="s">
        <v>297</v>
      </c>
      <c r="EL9" s="480"/>
      <c r="EM9" s="481"/>
      <c r="EN9" s="479" t="s">
        <v>172</v>
      </c>
      <c r="EO9" s="480"/>
      <c r="EP9" s="481"/>
      <c r="EQ9" s="479" t="s">
        <v>329</v>
      </c>
      <c r="ER9" s="480"/>
      <c r="ES9" s="481"/>
      <c r="ET9" s="488" t="s">
        <v>299</v>
      </c>
      <c r="EU9" s="488"/>
      <c r="EV9" s="488"/>
      <c r="EW9" s="482"/>
      <c r="EX9" s="483"/>
      <c r="EY9" s="484"/>
    </row>
    <row r="10" spans="1:159" s="169" customFormat="1" ht="38.25" customHeight="1">
      <c r="A10" s="488"/>
      <c r="B10" s="488"/>
      <c r="C10" s="482"/>
      <c r="D10" s="483"/>
      <c r="E10" s="484"/>
      <c r="F10" s="482"/>
      <c r="G10" s="483"/>
      <c r="H10" s="484"/>
      <c r="I10" s="482"/>
      <c r="J10" s="483"/>
      <c r="K10" s="484"/>
      <c r="L10" s="482"/>
      <c r="M10" s="483"/>
      <c r="N10" s="484"/>
      <c r="O10" s="482"/>
      <c r="P10" s="483"/>
      <c r="Q10" s="484"/>
      <c r="R10" s="482"/>
      <c r="S10" s="483"/>
      <c r="T10" s="484"/>
      <c r="U10" s="482"/>
      <c r="V10" s="483"/>
      <c r="W10" s="484"/>
      <c r="X10" s="482"/>
      <c r="Y10" s="483"/>
      <c r="Z10" s="484"/>
      <c r="AA10" s="482"/>
      <c r="AB10" s="483"/>
      <c r="AC10" s="484"/>
      <c r="AD10" s="482"/>
      <c r="AE10" s="483"/>
      <c r="AF10" s="484"/>
      <c r="AG10" s="488"/>
      <c r="AH10" s="488"/>
      <c r="AI10" s="488"/>
      <c r="AJ10" s="482"/>
      <c r="AK10" s="483"/>
      <c r="AL10" s="484"/>
      <c r="AM10" s="482"/>
      <c r="AN10" s="483"/>
      <c r="AO10" s="484"/>
      <c r="AP10" s="482"/>
      <c r="AQ10" s="483"/>
      <c r="AR10" s="484"/>
      <c r="AS10" s="482"/>
      <c r="AT10" s="483"/>
      <c r="AU10" s="484"/>
      <c r="AV10" s="482"/>
      <c r="AW10" s="483"/>
      <c r="AX10" s="484"/>
      <c r="AY10" s="482"/>
      <c r="AZ10" s="483"/>
      <c r="BA10" s="484"/>
      <c r="BB10" s="482"/>
      <c r="BC10" s="483"/>
      <c r="BD10" s="484"/>
      <c r="BE10" s="482"/>
      <c r="BF10" s="483"/>
      <c r="BG10" s="484"/>
      <c r="BH10" s="482"/>
      <c r="BI10" s="483"/>
      <c r="BJ10" s="484"/>
      <c r="BK10" s="482"/>
      <c r="BL10" s="483"/>
      <c r="BM10" s="484"/>
      <c r="BN10" s="482"/>
      <c r="BO10" s="483"/>
      <c r="BP10" s="484"/>
      <c r="BQ10" s="482"/>
      <c r="BR10" s="483"/>
      <c r="BS10" s="484"/>
      <c r="BT10" s="482"/>
      <c r="BU10" s="483"/>
      <c r="BV10" s="484"/>
      <c r="BW10" s="482"/>
      <c r="BX10" s="483"/>
      <c r="BY10" s="483"/>
      <c r="BZ10" s="488"/>
      <c r="CA10" s="488"/>
      <c r="CB10" s="488"/>
      <c r="CC10" s="482"/>
      <c r="CD10" s="483"/>
      <c r="CE10" s="484"/>
      <c r="CF10" s="482"/>
      <c r="CG10" s="483"/>
      <c r="CH10" s="484"/>
      <c r="CI10" s="482"/>
      <c r="CJ10" s="483"/>
      <c r="CK10" s="484"/>
      <c r="CL10" s="482"/>
      <c r="CM10" s="483"/>
      <c r="CN10" s="484"/>
      <c r="CO10" s="482"/>
      <c r="CP10" s="483"/>
      <c r="CQ10" s="484"/>
      <c r="CR10" s="482"/>
      <c r="CS10" s="483"/>
      <c r="CT10" s="484"/>
      <c r="CU10" s="482"/>
      <c r="CV10" s="483"/>
      <c r="CW10" s="484"/>
      <c r="CX10" s="482"/>
      <c r="CY10" s="483"/>
      <c r="CZ10" s="484"/>
      <c r="DA10" s="482"/>
      <c r="DB10" s="483"/>
      <c r="DC10" s="484"/>
      <c r="DD10" s="488"/>
      <c r="DE10" s="488"/>
      <c r="DF10" s="488"/>
      <c r="DG10" s="482"/>
      <c r="DH10" s="483"/>
      <c r="DI10" s="484"/>
      <c r="DJ10" s="510"/>
      <c r="DK10" s="511"/>
      <c r="DL10" s="512"/>
      <c r="DM10" s="317"/>
      <c r="DN10" s="318"/>
      <c r="DO10" s="318"/>
      <c r="DP10" s="320"/>
      <c r="DQ10" s="320"/>
      <c r="DR10" s="320"/>
      <c r="DS10" s="318"/>
      <c r="DT10" s="318"/>
      <c r="DU10" s="318"/>
      <c r="DV10" s="318"/>
      <c r="DW10" s="318"/>
      <c r="DX10" s="319"/>
      <c r="DY10" s="510"/>
      <c r="DZ10" s="511"/>
      <c r="EA10" s="512"/>
      <c r="EB10" s="510"/>
      <c r="EC10" s="511"/>
      <c r="ED10" s="512"/>
      <c r="EE10" s="510"/>
      <c r="EF10" s="511"/>
      <c r="EG10" s="512"/>
      <c r="EH10" s="510"/>
      <c r="EI10" s="511"/>
      <c r="EJ10" s="512"/>
      <c r="EK10" s="482"/>
      <c r="EL10" s="483"/>
      <c r="EM10" s="484"/>
      <c r="EN10" s="482"/>
      <c r="EO10" s="483"/>
      <c r="EP10" s="484"/>
      <c r="EQ10" s="482"/>
      <c r="ER10" s="483"/>
      <c r="ES10" s="484"/>
      <c r="ET10" s="488"/>
      <c r="EU10" s="488"/>
      <c r="EV10" s="488"/>
      <c r="EW10" s="482"/>
      <c r="EX10" s="483"/>
      <c r="EY10" s="484"/>
    </row>
    <row r="11" spans="1:159" s="169" customFormat="1" ht="177.75" customHeight="1">
      <c r="A11" s="488"/>
      <c r="B11" s="488"/>
      <c r="C11" s="485"/>
      <c r="D11" s="486"/>
      <c r="E11" s="498"/>
      <c r="F11" s="485"/>
      <c r="G11" s="486"/>
      <c r="H11" s="487"/>
      <c r="I11" s="485"/>
      <c r="J11" s="486"/>
      <c r="K11" s="487"/>
      <c r="L11" s="485"/>
      <c r="M11" s="486"/>
      <c r="N11" s="487"/>
      <c r="O11" s="485"/>
      <c r="P11" s="486"/>
      <c r="Q11" s="487"/>
      <c r="R11" s="485"/>
      <c r="S11" s="486"/>
      <c r="T11" s="487"/>
      <c r="U11" s="485"/>
      <c r="V11" s="486"/>
      <c r="W11" s="487"/>
      <c r="X11" s="485"/>
      <c r="Y11" s="486"/>
      <c r="Z11" s="487"/>
      <c r="AA11" s="485"/>
      <c r="AB11" s="486"/>
      <c r="AC11" s="487"/>
      <c r="AD11" s="485"/>
      <c r="AE11" s="486"/>
      <c r="AF11" s="487"/>
      <c r="AG11" s="488"/>
      <c r="AH11" s="488"/>
      <c r="AI11" s="488"/>
      <c r="AJ11" s="485"/>
      <c r="AK11" s="486"/>
      <c r="AL11" s="487"/>
      <c r="AM11" s="485"/>
      <c r="AN11" s="486"/>
      <c r="AO11" s="487"/>
      <c r="AP11" s="485"/>
      <c r="AQ11" s="486"/>
      <c r="AR11" s="487"/>
      <c r="AS11" s="485"/>
      <c r="AT11" s="486"/>
      <c r="AU11" s="487"/>
      <c r="AV11" s="485"/>
      <c r="AW11" s="486"/>
      <c r="AX11" s="487"/>
      <c r="AY11" s="485"/>
      <c r="AZ11" s="486"/>
      <c r="BA11" s="487"/>
      <c r="BB11" s="485"/>
      <c r="BC11" s="486"/>
      <c r="BD11" s="487"/>
      <c r="BE11" s="485"/>
      <c r="BF11" s="486"/>
      <c r="BG11" s="487"/>
      <c r="BH11" s="485"/>
      <c r="BI11" s="486"/>
      <c r="BJ11" s="487"/>
      <c r="BK11" s="485"/>
      <c r="BL11" s="486"/>
      <c r="BM11" s="487"/>
      <c r="BN11" s="485"/>
      <c r="BO11" s="486"/>
      <c r="BP11" s="487"/>
      <c r="BQ11" s="485"/>
      <c r="BR11" s="486"/>
      <c r="BS11" s="487"/>
      <c r="BT11" s="485"/>
      <c r="BU11" s="486"/>
      <c r="BV11" s="487"/>
      <c r="BW11" s="485"/>
      <c r="BX11" s="486"/>
      <c r="BY11" s="486"/>
      <c r="BZ11" s="488"/>
      <c r="CA11" s="488"/>
      <c r="CB11" s="488"/>
      <c r="CC11" s="485"/>
      <c r="CD11" s="486"/>
      <c r="CE11" s="487"/>
      <c r="CF11" s="485"/>
      <c r="CG11" s="486"/>
      <c r="CH11" s="487"/>
      <c r="CI11" s="485"/>
      <c r="CJ11" s="486"/>
      <c r="CK11" s="487"/>
      <c r="CL11" s="485"/>
      <c r="CM11" s="486"/>
      <c r="CN11" s="487"/>
      <c r="CO11" s="485"/>
      <c r="CP11" s="486"/>
      <c r="CQ11" s="487"/>
      <c r="CR11" s="485"/>
      <c r="CS11" s="486"/>
      <c r="CT11" s="487"/>
      <c r="CU11" s="485"/>
      <c r="CV11" s="486"/>
      <c r="CW11" s="487"/>
      <c r="CX11" s="485"/>
      <c r="CY11" s="486"/>
      <c r="CZ11" s="487"/>
      <c r="DA11" s="485"/>
      <c r="DB11" s="486"/>
      <c r="DC11" s="487"/>
      <c r="DD11" s="488"/>
      <c r="DE11" s="488"/>
      <c r="DF11" s="488"/>
      <c r="DG11" s="485"/>
      <c r="DH11" s="486"/>
      <c r="DI11" s="487"/>
      <c r="DJ11" s="504"/>
      <c r="DK11" s="505"/>
      <c r="DL11" s="506"/>
      <c r="DM11" s="504" t="s">
        <v>173</v>
      </c>
      <c r="DN11" s="505"/>
      <c r="DO11" s="506"/>
      <c r="DP11" s="501" t="s">
        <v>174</v>
      </c>
      <c r="DQ11" s="502"/>
      <c r="DR11" s="503"/>
      <c r="DS11" s="504" t="s">
        <v>175</v>
      </c>
      <c r="DT11" s="505"/>
      <c r="DU11" s="506"/>
      <c r="DV11" s="504" t="s">
        <v>250</v>
      </c>
      <c r="DW11" s="505"/>
      <c r="DX11" s="506"/>
      <c r="DY11" s="504"/>
      <c r="DZ11" s="505"/>
      <c r="EA11" s="506"/>
      <c r="EB11" s="504"/>
      <c r="EC11" s="505"/>
      <c r="ED11" s="506"/>
      <c r="EE11" s="504"/>
      <c r="EF11" s="505"/>
      <c r="EG11" s="506"/>
      <c r="EH11" s="504"/>
      <c r="EI11" s="505"/>
      <c r="EJ11" s="506"/>
      <c r="EK11" s="485"/>
      <c r="EL11" s="486"/>
      <c r="EM11" s="487"/>
      <c r="EN11" s="485"/>
      <c r="EO11" s="486"/>
      <c r="EP11" s="487"/>
      <c r="EQ11" s="485"/>
      <c r="ER11" s="486"/>
      <c r="ES11" s="487"/>
      <c r="ET11" s="488"/>
      <c r="EU11" s="488"/>
      <c r="EV11" s="488"/>
      <c r="EW11" s="485"/>
      <c r="EX11" s="486"/>
      <c r="EY11" s="487"/>
      <c r="FA11" s="174"/>
      <c r="FB11" s="174"/>
      <c r="FC11" s="174"/>
    </row>
    <row r="12" spans="1:159" s="169" customFormat="1" ht="42.75" customHeight="1">
      <c r="A12" s="488"/>
      <c r="B12" s="488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412">
        <f>F14+BZ14</f>
        <v>3499.893</v>
      </c>
      <c r="D14" s="415">
        <f t="shared" ref="D14:D29" si="0">G14+CA14+CY14</f>
        <v>3107.5812000000001</v>
      </c>
      <c r="E14" s="184">
        <f t="shared" ref="E14:E29" si="1">D14/C14*100</f>
        <v>88.790748745747379</v>
      </c>
      <c r="F14" s="185">
        <f t="shared" ref="F14:F29" si="2">I14+X14+AA14+AD14+AG14+AM14+AS14+BE14+BQ14+BN14+AJ14+AY14+L14+R14+O14+U14+AP14</f>
        <v>602.89</v>
      </c>
      <c r="G14" s="185">
        <f t="shared" ref="G14:G29" si="3">J14+Y14+AB14+AE14+AH14+AN14+AT14+BF14+AK14+BR14+BO14+AZ14+M14+S14+P14+V14+AQ14</f>
        <v>491.24802</v>
      </c>
      <c r="H14" s="184">
        <f>G14/F14*100</f>
        <v>81.482197415780661</v>
      </c>
      <c r="I14" s="290">
        <f>Але!C6</f>
        <v>69</v>
      </c>
      <c r="J14" s="290">
        <f>Але!D6</f>
        <v>63.608339999999998</v>
      </c>
      <c r="K14" s="184">
        <f>J14/I14*100</f>
        <v>92.186000000000007</v>
      </c>
      <c r="L14" s="184">
        <f>Але!C8</f>
        <v>82.02</v>
      </c>
      <c r="M14" s="184">
        <f>Але!D8</f>
        <v>94.643519999999995</v>
      </c>
      <c r="N14" s="184">
        <f>M14/L14*100</f>
        <v>115.39078273591808</v>
      </c>
      <c r="O14" s="184">
        <f>Але!C9</f>
        <v>0.88</v>
      </c>
      <c r="P14" s="184">
        <f>Але!D9</f>
        <v>0.89832999999999996</v>
      </c>
      <c r="Q14" s="184">
        <f>P14/O14*100</f>
        <v>102.08295454545453</v>
      </c>
      <c r="R14" s="184">
        <f>Але!C10</f>
        <v>136.99</v>
      </c>
      <c r="S14" s="184">
        <f>Але!D10</f>
        <v>138.47208000000001</v>
      </c>
      <c r="T14" s="184">
        <f>S14/R14*100</f>
        <v>101.08188918899191</v>
      </c>
      <c r="U14" s="184">
        <f>Але!C11</f>
        <v>0</v>
      </c>
      <c r="V14" s="419">
        <f>Але!D11</f>
        <v>-21.11505</v>
      </c>
      <c r="W14" s="184" t="e">
        <f>V14/U14*100</f>
        <v>#DIV/0!</v>
      </c>
      <c r="X14" s="186">
        <f>Але!C13</f>
        <v>5</v>
      </c>
      <c r="Y14" s="186">
        <f>Але!D13</f>
        <v>0</v>
      </c>
      <c r="Z14" s="184">
        <f>Y14/X14*100</f>
        <v>0</v>
      </c>
      <c r="AA14" s="186">
        <f>Але!C15</f>
        <v>40</v>
      </c>
      <c r="AB14" s="186">
        <f>Але!D15</f>
        <v>29.962489999999999</v>
      </c>
      <c r="AC14" s="184">
        <f>AB14/AA14*100</f>
        <v>74.906224999999992</v>
      </c>
      <c r="AD14" s="186">
        <f>Але!C16</f>
        <v>210</v>
      </c>
      <c r="AE14" s="186">
        <f>Але!D16</f>
        <v>180.17831000000001</v>
      </c>
      <c r="AF14" s="184">
        <f t="shared" ref="AF14:AF29" si="4">AE14/AD14*100</f>
        <v>85.799195238095237</v>
      </c>
      <c r="AG14" s="184">
        <f>Але!C18</f>
        <v>3</v>
      </c>
      <c r="AH14" s="184">
        <f>Але!D18</f>
        <v>4.5999999999999996</v>
      </c>
      <c r="AI14" s="184">
        <f>AH14/AG14*100</f>
        <v>153.33333333333331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56</v>
      </c>
      <c r="AQ14" s="462">
        <f>Але!D27</f>
        <v>0</v>
      </c>
      <c r="AR14" s="184">
        <f>AQ14/AP14*100</f>
        <v>0</v>
      </c>
      <c r="AS14" s="188">
        <f>Але!C28</f>
        <v>0</v>
      </c>
      <c r="AT14" s="203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184">
        <f>Але!C30</f>
        <v>0</v>
      </c>
      <c r="BA14" s="184" t="e">
        <f>AZ14/AY14*100</f>
        <v>#DIV/0!</v>
      </c>
      <c r="BB14" s="184">
        <f>Але!C30</f>
        <v>0</v>
      </c>
      <c r="BC14" s="184">
        <f>Але!D30</f>
        <v>0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2"/>
      <c r="BP14" s="184" t="e">
        <f>BO14/BN14*100</f>
        <v>#DIV/0!</v>
      </c>
      <c r="BQ14" s="184">
        <f>Але!C34</f>
        <v>0</v>
      </c>
      <c r="BR14" s="184">
        <f>Але!D35</f>
        <v>0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2897.0030000000002</v>
      </c>
      <c r="CA14" s="186">
        <f>CD14+CG14+CJ14+CM14+CS14+CP14+CV14</f>
        <v>2616.3331800000001</v>
      </c>
      <c r="CB14" s="184">
        <f>CA14/BZ14*100</f>
        <v>90.31171800650533</v>
      </c>
      <c r="CC14" s="187">
        <f>Але!C39</f>
        <v>1200.0540000000001</v>
      </c>
      <c r="CD14" s="187">
        <f>Але!D39</f>
        <v>1131.0150000000001</v>
      </c>
      <c r="CE14" s="184">
        <f>CD14/CC14*100</f>
        <v>94.247008884600191</v>
      </c>
      <c r="CF14" s="184">
        <f>Але!C40</f>
        <v>816.60500000000002</v>
      </c>
      <c r="CG14" s="184">
        <f>Але!D40</f>
        <v>745</v>
      </c>
      <c r="CH14" s="184">
        <f>CG14/CF14*100</f>
        <v>91.23137869594234</v>
      </c>
      <c r="CI14" s="184">
        <f>Але!C41</f>
        <v>652.58699999999999</v>
      </c>
      <c r="CJ14" s="184">
        <f>Але!D41</f>
        <v>442.00099999999998</v>
      </c>
      <c r="CK14" s="184">
        <f t="shared" ref="CK14:CK29" si="7">CJ14/CI14*100</f>
        <v>67.730586113422419</v>
      </c>
      <c r="CL14" s="184">
        <f>Але!C42</f>
        <v>87.757000000000005</v>
      </c>
      <c r="CM14" s="184">
        <f>Але!D42</f>
        <v>85.376999999999995</v>
      </c>
      <c r="CN14" s="184">
        <f t="shared" ref="CN14:CN31" si="8">CM14/CL14*100</f>
        <v>97.287965632371197</v>
      </c>
      <c r="CO14" s="184"/>
      <c r="CP14" s="184"/>
      <c r="CQ14" s="184"/>
      <c r="CR14" s="184">
        <f>Але!C43</f>
        <v>140</v>
      </c>
      <c r="CS14" s="184">
        <f>Але!D43</f>
        <v>215.10776999999999</v>
      </c>
      <c r="CT14" s="184">
        <f t="shared" ref="CT14:CT31" si="9">CS14/CR14*100</f>
        <v>153.64840714285714</v>
      </c>
      <c r="CU14" s="184"/>
      <c r="CV14" s="184">
        <f>Але!D45</f>
        <v>-2.1675900000000001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6">
        <f>DJ14+DY14+EB14+EE14+EH14+EK14+EN14+EQ14+ET14</f>
        <v>3523.5285400000002</v>
      </c>
      <c r="DH14" s="186">
        <f>DK14+DZ14+EC14+EF14+EI14+EL14+EO14+ER14+EU14</f>
        <v>2913.8183799999997</v>
      </c>
      <c r="DI14" s="184">
        <f>DH14/DG14*100</f>
        <v>82.696034583559793</v>
      </c>
      <c r="DJ14" s="186">
        <f>DM14+DP14+DS14+DV14</f>
        <v>1097.9860000000001</v>
      </c>
      <c r="DK14" s="186">
        <f>DN14+DQ14+DT14+DW14</f>
        <v>918.19448999999997</v>
      </c>
      <c r="DL14" s="184">
        <f>DK14/DJ14*100</f>
        <v>83.625336752927623</v>
      </c>
      <c r="DM14" s="184">
        <f>Але!C54</f>
        <v>1090.604</v>
      </c>
      <c r="DN14" s="184">
        <f>Але!D54</f>
        <v>915.81299000000001</v>
      </c>
      <c r="DO14" s="184">
        <f>DN14/DM14*100</f>
        <v>83.973008534720208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2.3820000000000001</v>
      </c>
      <c r="DW14" s="184">
        <f>Але!D59</f>
        <v>2.3815</v>
      </c>
      <c r="DX14" s="184">
        <f>DW14/DV14*100</f>
        <v>99.979009235936175</v>
      </c>
      <c r="DY14" s="184">
        <f>Але!C61</f>
        <v>85.376999999999995</v>
      </c>
      <c r="DZ14" s="184">
        <f>Але!D61</f>
        <v>70.385999999999996</v>
      </c>
      <c r="EA14" s="184">
        <f>DZ14/DY14*100</f>
        <v>82.441406936294314</v>
      </c>
      <c r="EB14" s="184">
        <f>Але!C62</f>
        <v>11.731</v>
      </c>
      <c r="EC14" s="184">
        <f>Але!D62</f>
        <v>9.8558299999999992</v>
      </c>
      <c r="ED14" s="184">
        <f>EC14/EB14*100</f>
        <v>84.015258716221979</v>
      </c>
      <c r="EE14" s="186">
        <f>Але!C67</f>
        <v>1139.57754</v>
      </c>
      <c r="EF14" s="186">
        <f>Але!D67</f>
        <v>810.52530999999999</v>
      </c>
      <c r="EG14" s="184">
        <f>EF14/EE14*100</f>
        <v>71.12506885665718</v>
      </c>
      <c r="EH14" s="186">
        <f>Але!C72</f>
        <v>319.50700000000001</v>
      </c>
      <c r="EI14" s="186">
        <f>Але!D72</f>
        <v>266.52075000000002</v>
      </c>
      <c r="EJ14" s="184">
        <f>EI14/EH14*100</f>
        <v>83.416247531352994</v>
      </c>
      <c r="EK14" s="186">
        <f>Але!C76</f>
        <v>865.5</v>
      </c>
      <c r="EL14" s="190">
        <f>Але!D76</f>
        <v>834.48599999999999</v>
      </c>
      <c r="EM14" s="184">
        <f t="shared" ref="EM14:EM29" si="10">EL14/EK14*100</f>
        <v>96.416637781629106</v>
      </c>
      <c r="EN14" s="184">
        <f>Але!C78</f>
        <v>0</v>
      </c>
      <c r="EO14" s="184">
        <f>Але!D78</f>
        <v>0</v>
      </c>
      <c r="EP14" s="184" t="e">
        <f t="shared" ref="EP14:EP29" si="11">EO14/EN14*100</f>
        <v>#DIV/0!</v>
      </c>
      <c r="EQ14" s="185">
        <f>Але!C83</f>
        <v>3.85</v>
      </c>
      <c r="ER14" s="185">
        <f>Але!D83</f>
        <v>3.85</v>
      </c>
      <c r="ES14" s="184">
        <f>ER14/EQ14*100</f>
        <v>100</v>
      </c>
      <c r="ET14" s="184">
        <f>Але!C89</f>
        <v>0</v>
      </c>
      <c r="EU14" s="184">
        <f>Але!D89</f>
        <v>0</v>
      </c>
      <c r="EV14" s="184" t="e">
        <f>EU14/ET14*100</f>
        <v>#DIV/0!</v>
      </c>
      <c r="EW14" s="191">
        <f t="shared" ref="EW14:EW29" si="12">SUM(C14-DG14)</f>
        <v>-23.635540000000219</v>
      </c>
      <c r="EX14" s="191">
        <f t="shared" ref="EX14:EX29" si="13">SUM(D14-DH14)</f>
        <v>193.76282000000037</v>
      </c>
      <c r="EY14" s="184">
        <f>EX14/EW14*100%</f>
        <v>-8.1979434360289023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412">
        <f t="shared" ref="C15:C29" si="14">F15+BZ15</f>
        <v>10556.246230000001</v>
      </c>
      <c r="D15" s="415">
        <f>G15+CA15+CY15</f>
        <v>9058.6828499999992</v>
      </c>
      <c r="E15" s="187">
        <f t="shared" si="1"/>
        <v>85.813485709114602</v>
      </c>
      <c r="F15" s="185">
        <f t="shared" si="2"/>
        <v>3954.0432300000002</v>
      </c>
      <c r="G15" s="185">
        <f>J15+Y15+AB15+AE15+AH15+AN15+AT15+BF15+AK15+BR15+BO15+AZ15+M15+S15+P15+V15+AQ15</f>
        <v>3818.3868799999996</v>
      </c>
      <c r="H15" s="187">
        <f t="shared" ref="H15:H29" si="15">G15/F15*100</f>
        <v>96.569173827672074</v>
      </c>
      <c r="I15" s="195">
        <f>Сун!C6</f>
        <v>482.9</v>
      </c>
      <c r="J15" s="195">
        <f>Сун!D6</f>
        <v>367.01321000000002</v>
      </c>
      <c r="K15" s="187">
        <f t="shared" ref="K15:K29" si="16">J15/I15*100</f>
        <v>76.001907227169198</v>
      </c>
      <c r="L15" s="187">
        <f>Сун!C8</f>
        <v>208.63</v>
      </c>
      <c r="M15" s="187">
        <f>Сун!D8</f>
        <v>240.74373</v>
      </c>
      <c r="N15" s="184">
        <f t="shared" ref="N15:N29" si="17">M15/L15*100</f>
        <v>115.3926712361597</v>
      </c>
      <c r="O15" s="184">
        <f>Сун!C9</f>
        <v>2.2000000000000002</v>
      </c>
      <c r="P15" s="184">
        <f>Сун!D9</f>
        <v>2.2850899999999998</v>
      </c>
      <c r="Q15" s="184">
        <f t="shared" ref="Q15:Q29" si="18">P15/O15*100</f>
        <v>103.86772727272727</v>
      </c>
      <c r="R15" s="184">
        <f>Сун!C10</f>
        <v>391.31322999999998</v>
      </c>
      <c r="S15" s="184">
        <f>Сун!D10</f>
        <v>352.22991999999999</v>
      </c>
      <c r="T15" s="184">
        <f t="shared" ref="T15:T29" si="19">S15/R15*100</f>
        <v>90.012269710380096</v>
      </c>
      <c r="U15" s="184">
        <f>Сун!C11</f>
        <v>0</v>
      </c>
      <c r="V15" s="419">
        <f>Сун!D11</f>
        <v>-53.71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23.733529999999998</v>
      </c>
      <c r="Z15" s="187">
        <f t="shared" ref="Z15:Z29" si="21">Y15/X15*100</f>
        <v>59.333824999999997</v>
      </c>
      <c r="AA15" s="195">
        <f>Сун!C15</f>
        <v>495</v>
      </c>
      <c r="AB15" s="195">
        <f>Сун!D15</f>
        <v>887.19515000000001</v>
      </c>
      <c r="AC15" s="187">
        <f t="shared" ref="AC15:AC29" si="22">AB15/AA15*100</f>
        <v>179.23134343434344</v>
      </c>
      <c r="AD15" s="195">
        <f>Сун!C16</f>
        <v>1250</v>
      </c>
      <c r="AE15" s="195">
        <f>Сун!D16</f>
        <v>1006.88661</v>
      </c>
      <c r="AF15" s="187">
        <f t="shared" si="4"/>
        <v>80.550928799999994</v>
      </c>
      <c r="AG15" s="187">
        <f>Сун!C18</f>
        <v>12</v>
      </c>
      <c r="AH15" s="187">
        <f>Сун!D18</f>
        <v>15.175000000000001</v>
      </c>
      <c r="AI15" s="187">
        <f t="shared" ref="AI15:AI31" si="23">AH15/AG15*100</f>
        <v>126.45833333333334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463">
        <f>Сун!D28</f>
        <v>166.2</v>
      </c>
      <c r="AR15" s="187">
        <f t="shared" ref="AR15:AR29" si="24">AQ15/AP15*100</f>
        <v>83.1</v>
      </c>
      <c r="AS15" s="188">
        <f>Сун!C29</f>
        <v>86</v>
      </c>
      <c r="AT15" s="417">
        <f>Сун!D29</f>
        <v>44.329000000000001</v>
      </c>
      <c r="AU15" s="187">
        <f t="shared" ref="AU15:AU29" si="25">AT15/AS15*100</f>
        <v>51.545348837209303</v>
      </c>
      <c r="AV15" s="195"/>
      <c r="AW15" s="195"/>
      <c r="AX15" s="187" t="e">
        <f t="shared" ref="AX15:AX29" si="26">AW15/AV15*100</f>
        <v>#DIV/0!</v>
      </c>
      <c r="AY15" s="187">
        <f>Сун!C31</f>
        <v>200</v>
      </c>
      <c r="AZ15" s="187">
        <f>Сун!D31</f>
        <v>175.10563999999999</v>
      </c>
      <c r="BA15" s="187">
        <f t="shared" ref="BA15:BA31" si="27">AZ15/AY15*100</f>
        <v>87.552819999999997</v>
      </c>
      <c r="BB15" s="187"/>
      <c r="BC15" s="187"/>
      <c r="BD15" s="187"/>
      <c r="BE15" s="187">
        <f>Сун!C32</f>
        <v>586</v>
      </c>
      <c r="BF15" s="187">
        <f>Сун!D32</f>
        <v>591.20000000000005</v>
      </c>
      <c r="BG15" s="187">
        <f t="shared" ref="BG15:BG31" si="28">BF15/BE15*100</f>
        <v>100.88737201365188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58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6602.2030000000004</v>
      </c>
      <c r="CA15" s="186">
        <f t="shared" ref="CA15:CA29" si="35">CD15+CG15+CJ15+CM15+CS15+CP15+CV15</f>
        <v>5240.2959700000001</v>
      </c>
      <c r="CB15" s="187">
        <f>CA15/BZ15*100</f>
        <v>79.371930399595399</v>
      </c>
      <c r="CC15" s="187">
        <f>Сун!C42</f>
        <v>3556.511</v>
      </c>
      <c r="CD15" s="187">
        <f>Сун!D42</f>
        <v>3345.2069999999999</v>
      </c>
      <c r="CE15" s="187">
        <f t="shared" ref="CE15:CE29" si="36">CD15/CC15*100</f>
        <v>94.058671546355399</v>
      </c>
      <c r="CF15" s="187">
        <f>Сун!C43</f>
        <v>150</v>
      </c>
      <c r="CG15" s="187">
        <f>Сун!D43</f>
        <v>0</v>
      </c>
      <c r="CH15" s="187">
        <f t="shared" ref="CH15:CH29" si="37">CG15/CF15*100</f>
        <v>0</v>
      </c>
      <c r="CI15" s="237">
        <f>Сун!C44</f>
        <v>2311.98</v>
      </c>
      <c r="CJ15" s="187">
        <f>Сун!D44</f>
        <v>1311.752</v>
      </c>
      <c r="CK15" s="187">
        <f t="shared" si="7"/>
        <v>56.737169006652302</v>
      </c>
      <c r="CL15" s="187">
        <f>Сун!C46</f>
        <v>174.10900000000001</v>
      </c>
      <c r="CM15" s="187">
        <f>Сун!D46</f>
        <v>173.73599999999999</v>
      </c>
      <c r="CN15" s="187">
        <f t="shared" si="8"/>
        <v>99.785766387722617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187">
        <f>Сун!C48</f>
        <v>409.60300000000001</v>
      </c>
      <c r="CS15" s="187">
        <f>Сун!D48</f>
        <v>409.60097000000002</v>
      </c>
      <c r="CT15" s="187">
        <f t="shared" si="9"/>
        <v>99.99950439816115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95">
        <f>DJ15+DY15+EB15+EE15+EH15+EK15+EN15+EQ15+ET15</f>
        <v>10657.816780000001</v>
      </c>
      <c r="DH15" s="195">
        <f t="shared" ref="DG15:DH29" si="39">DK15+DZ15+EC15+EF15+EI15+EL15+EO15+ER15+EU15</f>
        <v>7688.3848099999996</v>
      </c>
      <c r="DI15" s="187">
        <f t="shared" ref="DI15:DI29" si="40">DH15/DG15*100</f>
        <v>72.138459205150625</v>
      </c>
      <c r="DJ15" s="195">
        <f>DM15+DP15+DS15+DV15</f>
        <v>1851.9180000000001</v>
      </c>
      <c r="DK15" s="195">
        <f t="shared" ref="DJ15:DK29" si="41">DN15+DQ15+DT15+DW15</f>
        <v>1445.61067</v>
      </c>
      <c r="DL15" s="187">
        <f t="shared" ref="DL15:DL29" si="42">DK15/DJ15*100</f>
        <v>78.06018787008928</v>
      </c>
      <c r="DM15" s="187">
        <f>Сун!C59</f>
        <v>1840.8510000000001</v>
      </c>
      <c r="DN15" s="187">
        <f>Сун!D59</f>
        <v>1439.54367</v>
      </c>
      <c r="DO15" s="187">
        <f t="shared" ref="DO15:DO29" si="43">DN15/DM15*100</f>
        <v>78.199901567264263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6.0670000000000002</v>
      </c>
      <c r="DW15" s="187">
        <f>Сун!D64</f>
        <v>6.0670000000000002</v>
      </c>
      <c r="DX15" s="187">
        <f t="shared" ref="DX15:DX29" si="46">DW15/DV15*100</f>
        <v>100</v>
      </c>
      <c r="DY15" s="187">
        <f>Сун!C66</f>
        <v>170.749</v>
      </c>
      <c r="DZ15" s="187">
        <f>Сун!D66</f>
        <v>140.40186</v>
      </c>
      <c r="EA15" s="187">
        <f t="shared" ref="EA15:EA31" si="47">DZ15/DY15*100</f>
        <v>82.227046717696737</v>
      </c>
      <c r="EB15" s="187">
        <f>Сун!C67</f>
        <v>4.8029999999999999</v>
      </c>
      <c r="EC15" s="187">
        <f>Сун!D67</f>
        <v>2</v>
      </c>
      <c r="ED15" s="187">
        <f t="shared" ref="ED15:ED31" si="48">EC15/EB15*100</f>
        <v>41.640641265875495</v>
      </c>
      <c r="EE15" s="195">
        <f>Сун!C72</f>
        <v>3889.5487799999996</v>
      </c>
      <c r="EF15" s="195">
        <f>Сун!D72</f>
        <v>2975.83187</v>
      </c>
      <c r="EG15" s="187">
        <f t="shared" ref="EG15:EG29" si="49">EF15/EE15*100</f>
        <v>76.508408515190297</v>
      </c>
      <c r="EH15" s="195">
        <f>Сун!C77</f>
        <v>973.35</v>
      </c>
      <c r="EI15" s="195">
        <f>Сун!D77</f>
        <v>536.11221</v>
      </c>
      <c r="EJ15" s="187">
        <f t="shared" ref="EJ15:EJ29" si="50">EI15/EH15*100</f>
        <v>55.079078440437669</v>
      </c>
      <c r="EK15" s="195">
        <f>Сун!C82</f>
        <v>3742.4479999999999</v>
      </c>
      <c r="EL15" s="197">
        <f>Сун!D82</f>
        <v>2567.8231999999998</v>
      </c>
      <c r="EM15" s="187">
        <f t="shared" si="10"/>
        <v>68.613463700764839</v>
      </c>
      <c r="EN15" s="187">
        <f>Сун!C85</f>
        <v>5</v>
      </c>
      <c r="EO15" s="187">
        <f>Сун!D85</f>
        <v>5</v>
      </c>
      <c r="EP15" s="187">
        <f t="shared" si="11"/>
        <v>100</v>
      </c>
      <c r="EQ15" s="198">
        <f>Сун!C90</f>
        <v>20</v>
      </c>
      <c r="ER15" s="198">
        <f>Сун!D90</f>
        <v>15.605</v>
      </c>
      <c r="ES15" s="187">
        <f t="shared" ref="ES15:ES29" si="51">ER15/EQ15*100</f>
        <v>78.025000000000006</v>
      </c>
      <c r="ET15" s="187">
        <f>Сун!C96</f>
        <v>0</v>
      </c>
      <c r="EU15" s="187">
        <f>Сун!D96</f>
        <v>0</v>
      </c>
      <c r="EV15" s="184" t="e">
        <f>EU15/ET15*100</f>
        <v>#DIV/0!</v>
      </c>
      <c r="EW15" s="191">
        <f t="shared" si="12"/>
        <v>-101.57055000000037</v>
      </c>
      <c r="EX15" s="191">
        <f t="shared" si="13"/>
        <v>1370.2980399999997</v>
      </c>
      <c r="EY15" s="184">
        <f>EX15/EW15*100%</f>
        <v>-13.491095991899174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413">
        <f t="shared" si="14"/>
        <v>11358.603220000003</v>
      </c>
      <c r="D16" s="415">
        <f t="shared" si="0"/>
        <v>10395.393250000001</v>
      </c>
      <c r="E16" s="187">
        <f t="shared" si="1"/>
        <v>91.519996329266959</v>
      </c>
      <c r="F16" s="185">
        <f t="shared" si="2"/>
        <v>1832.3034700000001</v>
      </c>
      <c r="G16" s="185">
        <f t="shared" si="3"/>
        <v>1529.0074000000002</v>
      </c>
      <c r="H16" s="187">
        <f t="shared" si="15"/>
        <v>83.447279614659038</v>
      </c>
      <c r="I16" s="291">
        <f>Иль!C6</f>
        <v>102.1</v>
      </c>
      <c r="J16" s="291">
        <f>Иль!D6</f>
        <v>78.681489999999997</v>
      </c>
      <c r="K16" s="187">
        <f t="shared" si="16"/>
        <v>77.063163565132214</v>
      </c>
      <c r="L16" s="187">
        <f>Иль!C8</f>
        <v>222.96</v>
      </c>
      <c r="M16" s="187">
        <f>Иль!D8</f>
        <v>257.28336000000002</v>
      </c>
      <c r="N16" s="184">
        <f t="shared" si="17"/>
        <v>115.39440258342304</v>
      </c>
      <c r="O16" s="184">
        <f>Иль!C9</f>
        <v>2.4</v>
      </c>
      <c r="P16" s="184">
        <f>Иль!D9</f>
        <v>2.4420999999999999</v>
      </c>
      <c r="Q16" s="184">
        <f t="shared" si="18"/>
        <v>101.75416666666668</v>
      </c>
      <c r="R16" s="184">
        <f>Иль!C10</f>
        <v>401.44346999999999</v>
      </c>
      <c r="S16" s="184">
        <f>Иль!D10</f>
        <v>376.42889000000002</v>
      </c>
      <c r="T16" s="184">
        <f t="shared" si="19"/>
        <v>93.768841226885584</v>
      </c>
      <c r="U16" s="184">
        <f>Иль!C11</f>
        <v>0</v>
      </c>
      <c r="V16" s="419">
        <f>Иль!D11</f>
        <v>-57.400089999999999</v>
      </c>
      <c r="W16" s="184" t="e">
        <f t="shared" si="20"/>
        <v>#DIV/0!</v>
      </c>
      <c r="X16" s="195">
        <f>Иль!C13</f>
        <v>10</v>
      </c>
      <c r="Y16" s="195">
        <f>Иль!D13</f>
        <v>3.5836100000000002</v>
      </c>
      <c r="Z16" s="187">
        <f t="shared" si="21"/>
        <v>35.836100000000002</v>
      </c>
      <c r="AA16" s="195">
        <f>Иль!C15</f>
        <v>183.4</v>
      </c>
      <c r="AB16" s="195">
        <f>Иль!D15</f>
        <v>109.41936</v>
      </c>
      <c r="AC16" s="187">
        <f t="shared" si="22"/>
        <v>59.661592148309708</v>
      </c>
      <c r="AD16" s="195">
        <f>Иль!C16</f>
        <v>785</v>
      </c>
      <c r="AE16" s="195">
        <f>Иль!D16</f>
        <v>641.28507000000002</v>
      </c>
      <c r="AF16" s="187">
        <f t="shared" si="4"/>
        <v>81.692365605095546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100</v>
      </c>
      <c r="AQ16" s="463">
        <f>Иль!D28</f>
        <v>89.231960000000001</v>
      </c>
      <c r="AR16" s="187">
        <f t="shared" si="24"/>
        <v>89.231960000000001</v>
      </c>
      <c r="AS16" s="188">
        <f>Иль!C29</f>
        <v>20</v>
      </c>
      <c r="AT16" s="417">
        <f>Иль!D29</f>
        <v>28.051649999999999</v>
      </c>
      <c r="AU16" s="187">
        <f t="shared" si="25"/>
        <v>140.25824999999998</v>
      </c>
      <c r="AV16" s="195"/>
      <c r="AW16" s="195"/>
      <c r="AX16" s="187" t="e">
        <f t="shared" si="26"/>
        <v>#DIV/0!</v>
      </c>
      <c r="AY16" s="187"/>
      <c r="AZ16" s="187"/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58">
        <f>Иль!D35</f>
        <v>0</v>
      </c>
      <c r="BP16" s="187" t="e">
        <f t="shared" si="30"/>
        <v>#DIV/0!</v>
      </c>
      <c r="BQ16" s="187"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9526.2997500000019</v>
      </c>
      <c r="CA16" s="186">
        <f t="shared" si="35"/>
        <v>8866.3858500000006</v>
      </c>
      <c r="CB16" s="187">
        <f>CA16/BZ16*100</f>
        <v>93.072715353093926</v>
      </c>
      <c r="CC16" s="187">
        <f>Иль!C42</f>
        <v>1972.912</v>
      </c>
      <c r="CD16" s="187">
        <f>Иль!D42</f>
        <v>1856.5930000000001</v>
      </c>
      <c r="CE16" s="187">
        <f t="shared" si="36"/>
        <v>94.104197247520418</v>
      </c>
      <c r="CF16" s="187">
        <f>Иль!C43</f>
        <v>570</v>
      </c>
      <c r="CG16" s="187">
        <f>Иль!D43</f>
        <v>150</v>
      </c>
      <c r="CH16" s="187">
        <f t="shared" si="37"/>
        <v>26.315789473684209</v>
      </c>
      <c r="CI16" s="184">
        <f>Иль!C44</f>
        <v>6692.0177700000004</v>
      </c>
      <c r="CJ16" s="187">
        <f>Иль!D44</f>
        <v>6595.5888500000001</v>
      </c>
      <c r="CK16" s="187">
        <f t="shared" si="7"/>
        <v>98.559045667327922</v>
      </c>
      <c r="CL16" s="187">
        <f>Иль!C46</f>
        <v>174.108</v>
      </c>
      <c r="CM16" s="187">
        <f>Иль!D46</f>
        <v>150.881</v>
      </c>
      <c r="CN16" s="187">
        <f t="shared" si="8"/>
        <v>86.659429779217504</v>
      </c>
      <c r="CO16" s="187">
        <f>Иль!C47</f>
        <v>3.9389799999999999</v>
      </c>
      <c r="CP16" s="187">
        <f>Иль!D47</f>
        <v>0</v>
      </c>
      <c r="CQ16" s="187"/>
      <c r="CR16" s="187">
        <f>Иль!C51</f>
        <v>113.32299999999999</v>
      </c>
      <c r="CS16" s="187">
        <f>Иль!D51</f>
        <v>113.32299999999999</v>
      </c>
      <c r="CT16" s="187">
        <f t="shared" si="9"/>
        <v>100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95">
        <f t="shared" si="39"/>
        <v>11469.421839999999</v>
      </c>
      <c r="DH16" s="195">
        <f t="shared" si="39"/>
        <v>9664.9749100000008</v>
      </c>
      <c r="DI16" s="187">
        <f t="shared" si="40"/>
        <v>84.267324411184106</v>
      </c>
      <c r="DJ16" s="195">
        <f t="shared" si="41"/>
        <v>1344.3119999999999</v>
      </c>
      <c r="DK16" s="195">
        <f t="shared" si="41"/>
        <v>1069.2775799999999</v>
      </c>
      <c r="DL16" s="187">
        <f t="shared" si="42"/>
        <v>79.540878903111775</v>
      </c>
      <c r="DM16" s="187">
        <f>Иль!C59</f>
        <v>1310.6289999999999</v>
      </c>
      <c r="DN16" s="187">
        <f>Иль!D59</f>
        <v>1044.24908</v>
      </c>
      <c r="DO16" s="187">
        <f t="shared" si="43"/>
        <v>79.675413866166551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28.683</v>
      </c>
      <c r="DW16" s="187">
        <f>Иль!D64</f>
        <v>25.028500000000001</v>
      </c>
      <c r="DX16" s="187">
        <f t="shared" si="46"/>
        <v>87.25900359097723</v>
      </c>
      <c r="DY16" s="187">
        <f>Иль!C66</f>
        <v>170.749</v>
      </c>
      <c r="DZ16" s="187">
        <f>Иль!D66</f>
        <v>141.27784</v>
      </c>
      <c r="EA16" s="187">
        <f t="shared" si="47"/>
        <v>82.740068755893162</v>
      </c>
      <c r="EB16" s="187">
        <f>Иль!C67</f>
        <v>32.86692</v>
      </c>
      <c r="EC16" s="187">
        <f>Иль!D67</f>
        <v>26.933920000000001</v>
      </c>
      <c r="ED16" s="187">
        <f t="shared" si="48"/>
        <v>81.948415002075038</v>
      </c>
      <c r="EE16" s="195">
        <f>Иль!C73</f>
        <v>2164.9298800000001</v>
      </c>
      <c r="EF16" s="195">
        <f>Иль!D73</f>
        <v>1336.24262</v>
      </c>
      <c r="EG16" s="187">
        <f t="shared" si="49"/>
        <v>61.72221245336592</v>
      </c>
      <c r="EH16" s="195">
        <f>Иль!C80</f>
        <v>6389.1640399999997</v>
      </c>
      <c r="EI16" s="195">
        <f>Иль!D80</f>
        <v>5949.9612999999999</v>
      </c>
      <c r="EJ16" s="187">
        <f t="shared" si="50"/>
        <v>93.125818381711184</v>
      </c>
      <c r="EK16" s="195">
        <f>Иль!C84</f>
        <v>1357.4</v>
      </c>
      <c r="EL16" s="197">
        <f>Иль!D84</f>
        <v>1133.5026499999999</v>
      </c>
      <c r="EM16" s="187">
        <f t="shared" si="10"/>
        <v>83.505425814056267</v>
      </c>
      <c r="EN16" s="187">
        <f>Иль!C86</f>
        <v>0</v>
      </c>
      <c r="EO16" s="187">
        <f>Иль!D86</f>
        <v>0</v>
      </c>
      <c r="EP16" s="187" t="e">
        <f t="shared" si="11"/>
        <v>#DIV/0!</v>
      </c>
      <c r="EQ16" s="198">
        <f>Иль!C91</f>
        <v>10</v>
      </c>
      <c r="ER16" s="198">
        <f>Иль!D91</f>
        <v>7.7789999999999999</v>
      </c>
      <c r="ES16" s="187">
        <f t="shared" si="51"/>
        <v>77.790000000000006</v>
      </c>
      <c r="ET16" s="187">
        <f>Иль!C97</f>
        <v>0</v>
      </c>
      <c r="EU16" s="187">
        <f>Иль!D97</f>
        <v>0</v>
      </c>
      <c r="EV16" s="184" t="e">
        <f t="shared" ref="EV16:EV29" si="52">EU16/ET16*100</f>
        <v>#DIV/0!</v>
      </c>
      <c r="EW16" s="191">
        <f t="shared" si="12"/>
        <v>-110.81861999999637</v>
      </c>
      <c r="EX16" s="191">
        <f t="shared" si="13"/>
        <v>730.41834000000017</v>
      </c>
      <c r="EY16" s="184">
        <f>EX16/EW16*100</f>
        <v>-659.11156446454947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413">
        <f t="shared" si="14"/>
        <v>6985.9599800000015</v>
      </c>
      <c r="D17" s="415">
        <f t="shared" si="0"/>
        <v>6074.4061799999999</v>
      </c>
      <c r="E17" s="187">
        <f t="shared" si="1"/>
        <v>86.95163152079779</v>
      </c>
      <c r="F17" s="185">
        <f t="shared" si="2"/>
        <v>4238.8600000000006</v>
      </c>
      <c r="G17" s="185">
        <f t="shared" si="3"/>
        <v>3451.9650799999999</v>
      </c>
      <c r="H17" s="187">
        <f t="shared" si="15"/>
        <v>81.436166327739045</v>
      </c>
      <c r="I17" s="195">
        <f>Кад!C6</f>
        <v>456.3</v>
      </c>
      <c r="J17" s="195">
        <f>Кад!D6</f>
        <v>390.92466000000002</v>
      </c>
      <c r="K17" s="187">
        <f t="shared" si="16"/>
        <v>85.672728468113078</v>
      </c>
      <c r="L17" s="187">
        <f>Кад!C8</f>
        <v>272.49</v>
      </c>
      <c r="M17" s="187">
        <f>Кад!D8</f>
        <v>306.90231</v>
      </c>
      <c r="N17" s="184">
        <f t="shared" si="17"/>
        <v>112.62883408565452</v>
      </c>
      <c r="O17" s="184">
        <f>Кад!C9</f>
        <v>2.85</v>
      </c>
      <c r="P17" s="184">
        <f>Кад!D9</f>
        <v>2.9130600000000002</v>
      </c>
      <c r="Q17" s="184">
        <f t="shared" si="18"/>
        <v>102.21263157894738</v>
      </c>
      <c r="R17" s="184">
        <f>Кад!C10</f>
        <v>444.22</v>
      </c>
      <c r="S17" s="184">
        <f>Кад!D10</f>
        <v>449.02591000000001</v>
      </c>
      <c r="T17" s="184">
        <f t="shared" si="19"/>
        <v>101.0818760974292</v>
      </c>
      <c r="U17" s="184">
        <f>Кад!C11</f>
        <v>0</v>
      </c>
      <c r="V17" s="419">
        <f>Кад!D11</f>
        <v>-68.470070000000007</v>
      </c>
      <c r="W17" s="184" t="e">
        <f t="shared" si="20"/>
        <v>#DIV/0!</v>
      </c>
      <c r="X17" s="195">
        <f>Кад!C13</f>
        <v>50</v>
      </c>
      <c r="Y17" s="195">
        <f>Кад!D13</f>
        <v>28.16273</v>
      </c>
      <c r="Z17" s="187">
        <f t="shared" si="21"/>
        <v>56.325460000000007</v>
      </c>
      <c r="AA17" s="195">
        <f>Кад!C15</f>
        <v>255</v>
      </c>
      <c r="AB17" s="195">
        <f>Кад!D15</f>
        <v>216.34602000000001</v>
      </c>
      <c r="AC17" s="187">
        <f t="shared" si="22"/>
        <v>84.841576470588237</v>
      </c>
      <c r="AD17" s="195">
        <f>Кад!C16</f>
        <v>2661</v>
      </c>
      <c r="AE17" s="195">
        <f>Кад!D16</f>
        <v>2323.9324499999998</v>
      </c>
      <c r="AF17" s="187">
        <f t="shared" si="4"/>
        <v>87.333049605411489</v>
      </c>
      <c r="AG17" s="187">
        <f>Кад!C18</f>
        <v>25</v>
      </c>
      <c r="AH17" s="187">
        <f>Кад!D18</f>
        <v>21.3</v>
      </c>
      <c r="AI17" s="187">
        <f t="shared" si="23"/>
        <v>85.2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70</v>
      </c>
      <c r="AQ17" s="463">
        <f>Кад!D27</f>
        <v>-277.74849999999998</v>
      </c>
      <c r="AR17" s="187">
        <f t="shared" si="24"/>
        <v>-396.78357142857141</v>
      </c>
      <c r="AS17" s="188">
        <f>Кад!C28</f>
        <v>2</v>
      </c>
      <c r="AT17" s="417">
        <f>Кад!D28</f>
        <v>10</v>
      </c>
      <c r="AU17" s="187">
        <f t="shared" si="25"/>
        <v>500</v>
      </c>
      <c r="AV17" s="195"/>
      <c r="AW17" s="195"/>
      <c r="AX17" s="187" t="e">
        <f t="shared" si="26"/>
        <v>#DIV/0!</v>
      </c>
      <c r="AY17" s="187">
        <f>Кад!C30</f>
        <v>0</v>
      </c>
      <c r="AZ17" s="187">
        <f>Кад!D30</f>
        <v>44.111130000000003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58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4.5653800000000002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2747.0999800000004</v>
      </c>
      <c r="CA17" s="186">
        <f t="shared" si="35"/>
        <v>2622.4410999999996</v>
      </c>
      <c r="CB17" s="187">
        <f>CA17/BZ17*100</f>
        <v>95.462164431306903</v>
      </c>
      <c r="CC17" s="187">
        <f>Кад!C41</f>
        <v>1128.914</v>
      </c>
      <c r="CD17" s="187">
        <f>Кад!D41</f>
        <v>1065.7239999999999</v>
      </c>
      <c r="CE17" s="187">
        <f t="shared" si="36"/>
        <v>94.4025851393463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1190.3929800000001</v>
      </c>
      <c r="CJ17" s="187">
        <f>Кад!D43</f>
        <v>1134.605</v>
      </c>
      <c r="CK17" s="187">
        <f t="shared" si="7"/>
        <v>95.313482107396169</v>
      </c>
      <c r="CL17" s="187">
        <f>Кад!C45</f>
        <v>177.46700000000001</v>
      </c>
      <c r="CM17" s="187">
        <f>Кад!D45</f>
        <v>171.7861</v>
      </c>
      <c r="CN17" s="187">
        <f t="shared" si="8"/>
        <v>96.798897823257278</v>
      </c>
      <c r="CO17" s="187"/>
      <c r="CP17" s="187"/>
      <c r="CQ17" s="187"/>
      <c r="CR17" s="187">
        <f>Кад!C47</f>
        <v>250.32599999999999</v>
      </c>
      <c r="CS17" s="187">
        <f>Кад!D47</f>
        <v>250.32599999999999</v>
      </c>
      <c r="CT17" s="187">
        <f t="shared" si="9"/>
        <v>100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95">
        <f t="shared" si="39"/>
        <v>7662.7936799999989</v>
      </c>
      <c r="DH17" s="195">
        <f t="shared" si="39"/>
        <v>6647.2306699999999</v>
      </c>
      <c r="DI17" s="187">
        <f t="shared" si="40"/>
        <v>86.746830824238003</v>
      </c>
      <c r="DJ17" s="195">
        <f t="shared" si="41"/>
        <v>1603.8999999999999</v>
      </c>
      <c r="DK17" s="195">
        <f t="shared" si="41"/>
        <v>1346.4918499999999</v>
      </c>
      <c r="DL17" s="187">
        <f t="shared" si="42"/>
        <v>83.951109794874995</v>
      </c>
      <c r="DM17" s="187">
        <f>Кад!C57</f>
        <v>1593.7139999999999</v>
      </c>
      <c r="DN17" s="187">
        <f>Кад!D57</f>
        <v>1341.3848499999999</v>
      </c>
      <c r="DO17" s="187">
        <f t="shared" si="43"/>
        <v>84.167225110653476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5.1859999999999999</v>
      </c>
      <c r="DW17" s="187">
        <f>Кад!D62</f>
        <v>5.1070000000000002</v>
      </c>
      <c r="DX17" s="187">
        <f t="shared" si="46"/>
        <v>98.476667952178957</v>
      </c>
      <c r="DY17" s="187">
        <f>Кад!C64</f>
        <v>170.749</v>
      </c>
      <c r="DZ17" s="187">
        <f>Кад!D64</f>
        <v>138.90102999999999</v>
      </c>
      <c r="EA17" s="187">
        <f t="shared" si="47"/>
        <v>81.348078173225019</v>
      </c>
      <c r="EB17" s="187">
        <f>Кад!C65</f>
        <v>2.4</v>
      </c>
      <c r="EC17" s="187">
        <f>Кад!D65</f>
        <v>1.8</v>
      </c>
      <c r="ED17" s="187">
        <f t="shared" si="48"/>
        <v>75</v>
      </c>
      <c r="EE17" s="195">
        <f>Кад!C70</f>
        <v>2668.8626799999997</v>
      </c>
      <c r="EF17" s="195">
        <f>Кад!D70</f>
        <v>2539.0915399999999</v>
      </c>
      <c r="EG17" s="187">
        <f t="shared" si="49"/>
        <v>95.137586471852501</v>
      </c>
      <c r="EH17" s="195">
        <f>Кад!C75</f>
        <v>1092.3820000000001</v>
      </c>
      <c r="EI17" s="195">
        <f>Кад!D75</f>
        <v>829.24625000000003</v>
      </c>
      <c r="EJ17" s="187">
        <f t="shared" si="50"/>
        <v>75.911746074175511</v>
      </c>
      <c r="EK17" s="195">
        <f>Кад!C79</f>
        <v>2124.5</v>
      </c>
      <c r="EL17" s="197">
        <f>Кад!D79</f>
        <v>1791.7</v>
      </c>
      <c r="EM17" s="187">
        <f t="shared" si="10"/>
        <v>84.335137679453993</v>
      </c>
      <c r="EN17" s="187">
        <f>Кад!C81</f>
        <v>0</v>
      </c>
      <c r="EO17" s="187">
        <f>Кад!D81</f>
        <v>0</v>
      </c>
      <c r="EP17" s="187" t="e">
        <f t="shared" si="11"/>
        <v>#DIV/0!</v>
      </c>
      <c r="EQ17" s="198">
        <f>Кад!C86</f>
        <v>0</v>
      </c>
      <c r="ER17" s="198">
        <f>Кад!D86</f>
        <v>0</v>
      </c>
      <c r="ES17" s="187" t="e">
        <f t="shared" si="51"/>
        <v>#DIV/0!</v>
      </c>
      <c r="ET17" s="187">
        <f>Кад!C92</f>
        <v>0</v>
      </c>
      <c r="EU17" s="187">
        <f>Кад!D92</f>
        <v>0</v>
      </c>
      <c r="EV17" s="184" t="e">
        <f t="shared" si="52"/>
        <v>#DIV/0!</v>
      </c>
      <c r="EW17" s="191">
        <f t="shared" si="12"/>
        <v>-676.83369999999741</v>
      </c>
      <c r="EX17" s="191">
        <f t="shared" si="13"/>
        <v>-572.82448999999997</v>
      </c>
      <c r="EY17" s="184">
        <f>EX17/EW17*100</f>
        <v>84.632974096887054</v>
      </c>
      <c r="EZ17" s="192"/>
      <c r="FA17" s="193"/>
      <c r="FC17" s="193"/>
    </row>
    <row r="18" spans="1:170" s="234" customFormat="1" ht="15" customHeight="1">
      <c r="A18" s="225">
        <v>5</v>
      </c>
      <c r="B18" s="226" t="s">
        <v>308</v>
      </c>
      <c r="C18" s="414">
        <f t="shared" si="14"/>
        <v>9206.0519999999997</v>
      </c>
      <c r="D18" s="416">
        <f t="shared" si="0"/>
        <v>8369.593429999999</v>
      </c>
      <c r="E18" s="227">
        <f t="shared" si="1"/>
        <v>90.914036005879609</v>
      </c>
      <c r="F18" s="228">
        <f t="shared" si="2"/>
        <v>4296.0099999999993</v>
      </c>
      <c r="G18" s="228">
        <f t="shared" si="3"/>
        <v>3830.8929399999993</v>
      </c>
      <c r="H18" s="227">
        <f t="shared" si="15"/>
        <v>89.173277995162948</v>
      </c>
      <c r="I18" s="292">
        <f>Мор!C6</f>
        <v>1624.2</v>
      </c>
      <c r="J18" s="292">
        <f>Мор!D6</f>
        <v>1518.1426899999999</v>
      </c>
      <c r="K18" s="227">
        <f t="shared" si="16"/>
        <v>93.470181627878333</v>
      </c>
      <c r="L18" s="227">
        <f>Мор!C8</f>
        <v>130.59</v>
      </c>
      <c r="M18" s="227">
        <f>Мор!D8</f>
        <v>150.69452999999999</v>
      </c>
      <c r="N18" s="227">
        <f t="shared" si="17"/>
        <v>115.39515276820582</v>
      </c>
      <c r="O18" s="227">
        <f>Мор!C9</f>
        <v>1.4</v>
      </c>
      <c r="P18" s="227">
        <f>Мор!D9</f>
        <v>1.4303600000000001</v>
      </c>
      <c r="Q18" s="227">
        <f t="shared" si="18"/>
        <v>102.16857142857143</v>
      </c>
      <c r="R18" s="227">
        <f>Мор!C10</f>
        <v>218.12</v>
      </c>
      <c r="S18" s="227">
        <f>Мор!D10</f>
        <v>220.47975</v>
      </c>
      <c r="T18" s="227">
        <f t="shared" si="19"/>
        <v>101.08185860993947</v>
      </c>
      <c r="U18" s="227">
        <f>Мор!C11</f>
        <v>0</v>
      </c>
      <c r="V18" s="420">
        <f>Мор!D11</f>
        <v>-33.620040000000003</v>
      </c>
      <c r="W18" s="227" t="e">
        <f t="shared" si="20"/>
        <v>#DIV/0!</v>
      </c>
      <c r="X18" s="188">
        <f>Мор!C13</f>
        <v>75</v>
      </c>
      <c r="Y18" s="188">
        <f>Мор!D13</f>
        <v>75.141949999999994</v>
      </c>
      <c r="Z18" s="227">
        <f t="shared" si="21"/>
        <v>100.18926666666665</v>
      </c>
      <c r="AA18" s="188">
        <f>Мор!C15</f>
        <v>550</v>
      </c>
      <c r="AB18" s="188">
        <f>Мор!D15</f>
        <v>576.99014</v>
      </c>
      <c r="AC18" s="227">
        <f t="shared" si="22"/>
        <v>104.90729818181819</v>
      </c>
      <c r="AD18" s="188">
        <f>Мор!C16</f>
        <v>1676.7</v>
      </c>
      <c r="AE18" s="188">
        <f>Мор!D16</f>
        <v>1300.65968</v>
      </c>
      <c r="AF18" s="227">
        <f t="shared" si="4"/>
        <v>77.572593785411811</v>
      </c>
      <c r="AG18" s="227">
        <f>Мор!C18</f>
        <v>0</v>
      </c>
      <c r="AH18" s="227">
        <f>Мор!D18</f>
        <v>0</v>
      </c>
      <c r="AI18" s="227" t="e">
        <f t="shared" si="23"/>
        <v>#DIV/0!</v>
      </c>
      <c r="AJ18" s="227">
        <f>Мор!C22</f>
        <v>0</v>
      </c>
      <c r="AK18" s="227">
        <f>Мор!D22</f>
        <v>0</v>
      </c>
      <c r="AL18" s="227" t="e">
        <f t="shared" si="5"/>
        <v>#DIV/0!</v>
      </c>
      <c r="AM18" s="188">
        <v>0</v>
      </c>
      <c r="AN18" s="188"/>
      <c r="AO18" s="227" t="e">
        <f t="shared" si="6"/>
        <v>#DIV/0!</v>
      </c>
      <c r="AP18" s="188">
        <f>Мор!C27</f>
        <v>0</v>
      </c>
      <c r="AQ18" s="463">
        <f>Мор!D27</f>
        <v>0.17016000000000001</v>
      </c>
      <c r="AR18" s="227" t="e">
        <f t="shared" si="24"/>
        <v>#DIV/0!</v>
      </c>
      <c r="AS18" s="188">
        <f>Мор!C28</f>
        <v>10</v>
      </c>
      <c r="AT18" s="418">
        <f>Мор!D28</f>
        <v>0</v>
      </c>
      <c r="AU18" s="227">
        <f t="shared" si="25"/>
        <v>0</v>
      </c>
      <c r="AV18" s="188"/>
      <c r="AW18" s="188"/>
      <c r="AX18" s="227" t="e">
        <f t="shared" si="26"/>
        <v>#DIV/0!</v>
      </c>
      <c r="AY18" s="227">
        <f>Мор!C29</f>
        <v>10</v>
      </c>
      <c r="AZ18" s="227">
        <f>Мор!D29</f>
        <v>8.3664100000000001</v>
      </c>
      <c r="BA18" s="227">
        <f t="shared" si="27"/>
        <v>83.664099999999991</v>
      </c>
      <c r="BB18" s="227"/>
      <c r="BC18" s="227"/>
      <c r="BD18" s="227"/>
      <c r="BE18" s="227">
        <f>Мор!C33</f>
        <v>0</v>
      </c>
      <c r="BF18" s="227">
        <f>Мор!D33</f>
        <v>0</v>
      </c>
      <c r="BG18" s="227" t="e">
        <f>Мор!E33</f>
        <v>#DIV/0!</v>
      </c>
      <c r="BH18" s="227">
        <f>Мор!F33</f>
        <v>0</v>
      </c>
      <c r="BI18" s="227">
        <f>Мор!G33</f>
        <v>0</v>
      </c>
      <c r="BJ18" s="227">
        <f>Мор!H33</f>
        <v>0</v>
      </c>
      <c r="BK18" s="227">
        <f>Мор!I33</f>
        <v>0</v>
      </c>
      <c r="BL18" s="227">
        <f>Мор!J33</f>
        <v>0</v>
      </c>
      <c r="BM18" s="227">
        <f>Мор!K33</f>
        <v>0</v>
      </c>
      <c r="BN18" s="227">
        <f>Мор!C35</f>
        <v>0</v>
      </c>
      <c r="BO18" s="359">
        <f>Мор!D34</f>
        <v>23.957180000000001</v>
      </c>
      <c r="BP18" s="227" t="e">
        <f t="shared" si="30"/>
        <v>#DIV/0!</v>
      </c>
      <c r="BQ18" s="227">
        <f>Мор!C36</f>
        <v>0</v>
      </c>
      <c r="BR18" s="227">
        <f>Мор!D36</f>
        <v>-11.519869999999999</v>
      </c>
      <c r="BS18" s="227" t="e">
        <f t="shared" si="31"/>
        <v>#DIV/0!</v>
      </c>
      <c r="BT18" s="227"/>
      <c r="BU18" s="227"/>
      <c r="BV18" s="229" t="e">
        <f t="shared" si="32"/>
        <v>#DIV/0!</v>
      </c>
      <c r="BW18" s="229"/>
      <c r="BX18" s="229"/>
      <c r="BY18" s="229" t="e">
        <f t="shared" si="33"/>
        <v>#DIV/0!</v>
      </c>
      <c r="BZ18" s="188">
        <f t="shared" si="34"/>
        <v>4910.0419999999995</v>
      </c>
      <c r="CA18" s="186">
        <f t="shared" si="35"/>
        <v>4538.7004900000002</v>
      </c>
      <c r="CB18" s="227">
        <f t="shared" ref="CB18:CB31" si="53">CA18/BZ18*100</f>
        <v>92.437101149032955</v>
      </c>
      <c r="CC18" s="227">
        <f>Мор!C41</f>
        <v>4512.616</v>
      </c>
      <c r="CD18" s="227">
        <f>Мор!D41</f>
        <v>4243.6350000000002</v>
      </c>
      <c r="CE18" s="227">
        <f t="shared" si="36"/>
        <v>94.039355442608013</v>
      </c>
      <c r="CF18" s="227">
        <f>Мор!C42</f>
        <v>0</v>
      </c>
      <c r="CG18" s="227">
        <f>Мор!D42</f>
        <v>0</v>
      </c>
      <c r="CH18" s="227" t="e">
        <f t="shared" si="37"/>
        <v>#DIV/0!</v>
      </c>
      <c r="CI18" s="227">
        <f>Мор!C43</f>
        <v>261.73</v>
      </c>
      <c r="CJ18" s="227">
        <f>Мор!D43</f>
        <v>171.66</v>
      </c>
      <c r="CK18" s="227">
        <f t="shared" si="7"/>
        <v>65.586673289267566</v>
      </c>
      <c r="CL18" s="227">
        <f>Мор!C45</f>
        <v>15.396000000000001</v>
      </c>
      <c r="CM18" s="227">
        <f>Мор!D45</f>
        <v>1.3828</v>
      </c>
      <c r="CN18" s="227">
        <f t="shared" si="8"/>
        <v>8.9815536502987783</v>
      </c>
      <c r="CO18" s="227">
        <f>Мор!C46</f>
        <v>0</v>
      </c>
      <c r="CP18" s="227">
        <f>Мор!D46</f>
        <v>0</v>
      </c>
      <c r="CQ18" s="227" t="e">
        <f>CP18/CO18*100</f>
        <v>#DIV/0!</v>
      </c>
      <c r="CR18" s="227">
        <f>Мор!C48</f>
        <v>120.3</v>
      </c>
      <c r="CS18" s="227">
        <f>Мор!D48</f>
        <v>122.02269</v>
      </c>
      <c r="CT18" s="227">
        <f t="shared" si="9"/>
        <v>101.43199501246882</v>
      </c>
      <c r="CU18" s="227"/>
      <c r="CV18" s="227"/>
      <c r="CW18" s="227"/>
      <c r="CX18" s="188"/>
      <c r="CY18" s="188"/>
      <c r="CZ18" s="227" t="e">
        <f t="shared" si="38"/>
        <v>#DIV/0!</v>
      </c>
      <c r="DA18" s="227"/>
      <c r="DB18" s="227"/>
      <c r="DC18" s="227"/>
      <c r="DD18" s="227"/>
      <c r="DE18" s="227"/>
      <c r="DF18" s="227"/>
      <c r="DG18" s="188">
        <f t="shared" si="39"/>
        <v>9256.5641699999996</v>
      </c>
      <c r="DH18" s="188">
        <f t="shared" si="39"/>
        <v>7845.1028299999998</v>
      </c>
      <c r="DI18" s="227">
        <f t="shared" si="40"/>
        <v>84.751779233870963</v>
      </c>
      <c r="DJ18" s="188">
        <f t="shared" si="41"/>
        <v>1928.9889599999999</v>
      </c>
      <c r="DK18" s="188">
        <f t="shared" si="41"/>
        <v>1627.1770299999998</v>
      </c>
      <c r="DL18" s="227">
        <f t="shared" si="42"/>
        <v>84.353879868757772</v>
      </c>
      <c r="DM18" s="227">
        <f>Мор!C58</f>
        <v>1814.94796</v>
      </c>
      <c r="DN18" s="227">
        <f>Мор!D58</f>
        <v>1522.6360299999999</v>
      </c>
      <c r="DO18" s="227">
        <f t="shared" si="43"/>
        <v>83.894197715729547</v>
      </c>
      <c r="DP18" s="227">
        <f>Мор!C61</f>
        <v>68.039000000000001</v>
      </c>
      <c r="DQ18" s="227">
        <f>Мор!D61</f>
        <v>68.039000000000001</v>
      </c>
      <c r="DR18" s="227">
        <f t="shared" si="44"/>
        <v>100</v>
      </c>
      <c r="DS18" s="227">
        <f>Мор!C62</f>
        <v>2</v>
      </c>
      <c r="DT18" s="227">
        <f>Мор!D62</f>
        <v>0</v>
      </c>
      <c r="DU18" s="227">
        <f t="shared" si="45"/>
        <v>0</v>
      </c>
      <c r="DV18" s="227">
        <f>Мор!C63</f>
        <v>44.002000000000002</v>
      </c>
      <c r="DW18" s="227">
        <f>Мор!D63</f>
        <v>36.502000000000002</v>
      </c>
      <c r="DX18" s="227">
        <f t="shared" si="46"/>
        <v>82.955320212717609</v>
      </c>
      <c r="DY18" s="227">
        <f>Мор!C64</f>
        <v>0</v>
      </c>
      <c r="DZ18" s="227">
        <f>Мор!D64</f>
        <v>0</v>
      </c>
      <c r="EA18" s="227" t="e">
        <f t="shared" si="47"/>
        <v>#DIV/0!</v>
      </c>
      <c r="EB18" s="227">
        <f>Мор!C66</f>
        <v>15</v>
      </c>
      <c r="EC18" s="227">
        <f>Мор!D66</f>
        <v>0</v>
      </c>
      <c r="ED18" s="227">
        <f t="shared" si="48"/>
        <v>0</v>
      </c>
      <c r="EE18" s="188">
        <f>Мор!C71</f>
        <v>1596.5611699999999</v>
      </c>
      <c r="EF18" s="188">
        <f>Мор!D71</f>
        <v>894.82475999999997</v>
      </c>
      <c r="EG18" s="227">
        <f t="shared" si="49"/>
        <v>56.047007581926842</v>
      </c>
      <c r="EH18" s="188">
        <f>Мор!C76</f>
        <v>3341.7140399999998</v>
      </c>
      <c r="EI18" s="188">
        <f>Мор!D76</f>
        <v>2948.8010399999998</v>
      </c>
      <c r="EJ18" s="227">
        <f t="shared" si="50"/>
        <v>88.2421716730735</v>
      </c>
      <c r="EK18" s="188">
        <f>Мор!C80</f>
        <v>2374.3000000000002</v>
      </c>
      <c r="EL18" s="230">
        <f>Мор!D80</f>
        <v>2374.3000000000002</v>
      </c>
      <c r="EM18" s="227">
        <f t="shared" si="10"/>
        <v>100</v>
      </c>
      <c r="EN18" s="227">
        <f>Мор!C83</f>
        <v>0</v>
      </c>
      <c r="EO18" s="227">
        <f>Мор!D83</f>
        <v>0</v>
      </c>
      <c r="EP18" s="227" t="e">
        <f t="shared" si="11"/>
        <v>#DIV/0!</v>
      </c>
      <c r="EQ18" s="228">
        <f>Мор!C88</f>
        <v>0</v>
      </c>
      <c r="ER18" s="228">
        <f>Мор!D88</f>
        <v>0</v>
      </c>
      <c r="ES18" s="227" t="e">
        <f t="shared" si="51"/>
        <v>#DIV/0!</v>
      </c>
      <c r="ET18" s="227">
        <f>Мор!C94</f>
        <v>0</v>
      </c>
      <c r="EU18" s="227">
        <f>Мор!D94</f>
        <v>0</v>
      </c>
      <c r="EV18" s="227" t="e">
        <f t="shared" si="52"/>
        <v>#DIV/0!</v>
      </c>
      <c r="EW18" s="231">
        <f t="shared" si="12"/>
        <v>-50.512169999999969</v>
      </c>
      <c r="EX18" s="231">
        <f t="shared" si="13"/>
        <v>524.49059999999918</v>
      </c>
      <c r="EY18" s="227">
        <f t="shared" ref="EY18:EY30" si="54">EX18/EW18*100</f>
        <v>-1038.3450166563809</v>
      </c>
      <c r="EZ18" s="232"/>
      <c r="FA18" s="233"/>
      <c r="FC18" s="233"/>
    </row>
    <row r="19" spans="1:170" s="432" customFormat="1" ht="15" customHeight="1">
      <c r="A19" s="427">
        <v>6</v>
      </c>
      <c r="B19" s="194" t="s">
        <v>309</v>
      </c>
      <c r="C19" s="413">
        <f t="shared" si="14"/>
        <v>6754.9879999999994</v>
      </c>
      <c r="D19" s="415">
        <f t="shared" si="0"/>
        <v>5759.0455499999998</v>
      </c>
      <c r="E19" s="187">
        <f t="shared" si="1"/>
        <v>85.256192164960183</v>
      </c>
      <c r="F19" s="198">
        <f t="shared" si="2"/>
        <v>4833.7</v>
      </c>
      <c r="G19" s="198">
        <f t="shared" si="3"/>
        <v>4299.1956799999998</v>
      </c>
      <c r="H19" s="187">
        <f t="shared" si="15"/>
        <v>88.942128804021763</v>
      </c>
      <c r="I19" s="195">
        <f>Мос!C6</f>
        <v>1309.9000000000001</v>
      </c>
      <c r="J19" s="195">
        <f>Мос!D6</f>
        <v>1112.40716</v>
      </c>
      <c r="K19" s="187">
        <f t="shared" si="16"/>
        <v>84.923059775555373</v>
      </c>
      <c r="L19" s="187">
        <f>Мос!C8</f>
        <v>246.85</v>
      </c>
      <c r="M19" s="187">
        <f>Мос!D8</f>
        <v>284.84944000000002</v>
      </c>
      <c r="N19" s="187">
        <f t="shared" si="17"/>
        <v>115.39373708729998</v>
      </c>
      <c r="O19" s="187">
        <f>Мос!C9</f>
        <v>2.65</v>
      </c>
      <c r="P19" s="187">
        <f>Мос!D9</f>
        <v>2.7037300000000002</v>
      </c>
      <c r="Q19" s="187">
        <f t="shared" si="18"/>
        <v>102.02754716981133</v>
      </c>
      <c r="R19" s="187">
        <f>Мос!C10</f>
        <v>412.3</v>
      </c>
      <c r="S19" s="187">
        <f>Мос!D10</f>
        <v>416.76051000000001</v>
      </c>
      <c r="T19" s="187">
        <f t="shared" si="19"/>
        <v>101.08186029590105</v>
      </c>
      <c r="U19" s="187">
        <f>Мос!C11</f>
        <v>0</v>
      </c>
      <c r="V19" s="428">
        <f>Мос!D11</f>
        <v>-63.550069999999998</v>
      </c>
      <c r="W19" s="187" t="e">
        <f t="shared" si="20"/>
        <v>#DIV/0!</v>
      </c>
      <c r="X19" s="195">
        <f>Мос!C13</f>
        <v>10</v>
      </c>
      <c r="Y19" s="195">
        <f>Мос!D13</f>
        <v>28.442399999999999</v>
      </c>
      <c r="Z19" s="187">
        <f t="shared" si="21"/>
        <v>284.42400000000004</v>
      </c>
      <c r="AA19" s="195">
        <f>Мос!C15</f>
        <v>190</v>
      </c>
      <c r="AB19" s="195">
        <f>Мос!D15</f>
        <v>151.89312000000001</v>
      </c>
      <c r="AC19" s="187">
        <f t="shared" si="22"/>
        <v>79.943747368421057</v>
      </c>
      <c r="AD19" s="195">
        <f>Мос!C16</f>
        <v>2650</v>
      </c>
      <c r="AE19" s="195">
        <f>Мос!D16</f>
        <v>2357.5927799999999</v>
      </c>
      <c r="AF19" s="187">
        <f t="shared" si="4"/>
        <v>88.965765283018854</v>
      </c>
      <c r="AG19" s="187">
        <f>Мос!C18</f>
        <v>10</v>
      </c>
      <c r="AH19" s="187">
        <f>Мос!D18</f>
        <v>8.35</v>
      </c>
      <c r="AI19" s="187">
        <f t="shared" si="23"/>
        <v>83.5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463">
        <f>Мос!D27</f>
        <v>0</v>
      </c>
      <c r="AR19" s="187" t="e">
        <f t="shared" si="24"/>
        <v>#DIV/0!</v>
      </c>
      <c r="AS19" s="195">
        <f>Мос!C26</f>
        <v>2</v>
      </c>
      <c r="AT19" s="417">
        <f>Мос!D28</f>
        <v>0</v>
      </c>
      <c r="AU19" s="187">
        <f t="shared" si="25"/>
        <v>0</v>
      </c>
      <c r="AV19" s="195"/>
      <c r="AW19" s="195"/>
      <c r="AX19" s="187" t="e">
        <f t="shared" si="26"/>
        <v>#DIV/0!</v>
      </c>
      <c r="AY19" s="187">
        <f>Мос!C30</f>
        <v>0</v>
      </c>
      <c r="AZ19" s="187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58">
        <f>Мос!D35</f>
        <v>0</v>
      </c>
      <c r="BP19" s="187" t="e">
        <f t="shared" si="30"/>
        <v>#DIV/0!</v>
      </c>
      <c r="BQ19" s="187">
        <f>Мос!C36</f>
        <v>0</v>
      </c>
      <c r="BR19" s="187">
        <f>Мос!D36</f>
        <v>-0.25339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95">
        <f t="shared" si="34"/>
        <v>1921.288</v>
      </c>
      <c r="CA19" s="195">
        <f t="shared" si="35"/>
        <v>1459.84987</v>
      </c>
      <c r="CB19" s="187">
        <f t="shared" si="53"/>
        <v>75.982875550151775</v>
      </c>
      <c r="CC19" s="187">
        <f>Мос!C41</f>
        <v>35.76</v>
      </c>
      <c r="CD19" s="187">
        <f>Мос!D41</f>
        <v>35.453000000000003</v>
      </c>
      <c r="CE19" s="187">
        <f>CD19/CC19*100</f>
        <v>99.141498881431772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7">
        <f>Мос!C43</f>
        <v>1336.52</v>
      </c>
      <c r="CJ19" s="187">
        <f>Мос!D43</f>
        <v>978.74787000000003</v>
      </c>
      <c r="CK19" s="187">
        <f t="shared" si="7"/>
        <v>73.231067997486008</v>
      </c>
      <c r="CL19" s="187">
        <f>Мос!C45</f>
        <v>174.108</v>
      </c>
      <c r="CM19" s="187">
        <f>Мос!D45</f>
        <v>170.749</v>
      </c>
      <c r="CN19" s="187">
        <f t="shared" si="8"/>
        <v>98.070737703034894</v>
      </c>
      <c r="CO19" s="187">
        <f>Мос!C47</f>
        <v>100</v>
      </c>
      <c r="CP19" s="187">
        <f>Мос!D46</f>
        <v>0</v>
      </c>
      <c r="CQ19" s="187">
        <f>CP19/CO19*100</f>
        <v>0</v>
      </c>
      <c r="CR19" s="187">
        <f>Мос!C50</f>
        <v>274.89999999999998</v>
      </c>
      <c r="CS19" s="187">
        <f>Мос!D50</f>
        <v>274.89999999999998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95">
        <f t="shared" si="39"/>
        <v>7083.2340100000001</v>
      </c>
      <c r="DH19" s="195">
        <f t="shared" si="39"/>
        <v>5348.1270199999999</v>
      </c>
      <c r="DI19" s="187">
        <f t="shared" si="40"/>
        <v>75.504028420486975</v>
      </c>
      <c r="DJ19" s="195">
        <f t="shared" si="41"/>
        <v>1836.9563800000001</v>
      </c>
      <c r="DK19" s="195">
        <f t="shared" si="41"/>
        <v>1631.7192500000001</v>
      </c>
      <c r="DL19" s="187">
        <f t="shared" si="42"/>
        <v>88.827326972238723</v>
      </c>
      <c r="DM19" s="187">
        <f>Мос!C58</f>
        <v>1808.37538</v>
      </c>
      <c r="DN19" s="187">
        <f>Мос!D58</f>
        <v>1610.22279</v>
      </c>
      <c r="DO19" s="187">
        <f t="shared" si="43"/>
        <v>89.042507866923088</v>
      </c>
      <c r="DP19" s="187">
        <f>Мос!C61</f>
        <v>16.698</v>
      </c>
      <c r="DQ19" s="187">
        <f>Мос!D61</f>
        <v>16.698</v>
      </c>
      <c r="DR19" s="187">
        <f t="shared" si="44"/>
        <v>100</v>
      </c>
      <c r="DS19" s="187">
        <f>Мос!C62</f>
        <v>5</v>
      </c>
      <c r="DT19" s="187">
        <f>Мос!D62</f>
        <v>0</v>
      </c>
      <c r="DU19" s="187">
        <f t="shared" si="45"/>
        <v>0</v>
      </c>
      <c r="DV19" s="187">
        <f>Мос!C63</f>
        <v>6.883</v>
      </c>
      <c r="DW19" s="187">
        <f>Мос!D63</f>
        <v>4.7984600000000004</v>
      </c>
      <c r="DX19" s="187">
        <f t="shared" si="46"/>
        <v>69.714659305535392</v>
      </c>
      <c r="DY19" s="187">
        <f>Мос!C65</f>
        <v>170.749</v>
      </c>
      <c r="DZ19" s="187">
        <f>Мос!D65</f>
        <v>139.81990999999999</v>
      </c>
      <c r="EA19" s="187">
        <f t="shared" si="47"/>
        <v>81.886224809515724</v>
      </c>
      <c r="EB19" s="187">
        <f>Мос!C66</f>
        <v>11</v>
      </c>
      <c r="EC19" s="187">
        <f>Мос!D66</f>
        <v>2.4</v>
      </c>
      <c r="ED19" s="187">
        <f t="shared" si="48"/>
        <v>21.818181818181817</v>
      </c>
      <c r="EE19" s="195">
        <f>Мос!C71</f>
        <v>2935.5740100000003</v>
      </c>
      <c r="EF19" s="195">
        <f>Мос!D71</f>
        <v>2140.2371499999999</v>
      </c>
      <c r="EG19" s="187">
        <f t="shared" si="49"/>
        <v>72.906938905621388</v>
      </c>
      <c r="EH19" s="195">
        <f>Мос!C76</f>
        <v>991.35461999999995</v>
      </c>
      <c r="EI19" s="195">
        <f>Мос!D76</f>
        <v>590.55070999999998</v>
      </c>
      <c r="EJ19" s="187">
        <f t="shared" si="50"/>
        <v>59.570076951878228</v>
      </c>
      <c r="EK19" s="195">
        <f>Мос!C81</f>
        <v>1107.5999999999999</v>
      </c>
      <c r="EL19" s="197">
        <f>Мос!D81</f>
        <v>833.4</v>
      </c>
      <c r="EM19" s="187">
        <f t="shared" si="10"/>
        <v>75.243770314192844</v>
      </c>
      <c r="EN19" s="187">
        <f>Мос!C89</f>
        <v>0</v>
      </c>
      <c r="EO19" s="187">
        <f>Мос!D89</f>
        <v>0</v>
      </c>
      <c r="EP19" s="187" t="e">
        <f t="shared" si="11"/>
        <v>#DIV/0!</v>
      </c>
      <c r="EQ19" s="198">
        <f>Мос!C91</f>
        <v>30</v>
      </c>
      <c r="ER19" s="198">
        <f>Мос!D91</f>
        <v>10</v>
      </c>
      <c r="ES19" s="187">
        <f t="shared" si="51"/>
        <v>33.333333333333329</v>
      </c>
      <c r="ET19" s="187">
        <f>Мос!C97</f>
        <v>0</v>
      </c>
      <c r="EU19" s="187">
        <f>Мос!D97</f>
        <v>0</v>
      </c>
      <c r="EV19" s="187" t="e">
        <f t="shared" si="52"/>
        <v>#DIV/0!</v>
      </c>
      <c r="EW19" s="429">
        <f t="shared" si="12"/>
        <v>-328.24601000000075</v>
      </c>
      <c r="EX19" s="429">
        <f t="shared" si="13"/>
        <v>410.91852999999992</v>
      </c>
      <c r="EY19" s="187">
        <f t="shared" si="54"/>
        <v>-125.18614620783934</v>
      </c>
      <c r="EZ19" s="430"/>
      <c r="FA19" s="431"/>
      <c r="FC19" s="431"/>
    </row>
    <row r="20" spans="1:170" s="169" customFormat="1" ht="15" customHeight="1">
      <c r="A20" s="181">
        <v>7</v>
      </c>
      <c r="B20" s="194" t="s">
        <v>310</v>
      </c>
      <c r="C20" s="412">
        <f t="shared" si="14"/>
        <v>6012.7780000000002</v>
      </c>
      <c r="D20" s="415">
        <f t="shared" si="0"/>
        <v>5370.8560500000003</v>
      </c>
      <c r="E20" s="187">
        <f t="shared" si="1"/>
        <v>89.324037075707778</v>
      </c>
      <c r="F20" s="185">
        <f t="shared" si="2"/>
        <v>2702.3</v>
      </c>
      <c r="G20" s="185">
        <f t="shared" si="3"/>
        <v>2278.9437000000003</v>
      </c>
      <c r="H20" s="187">
        <f t="shared" si="15"/>
        <v>84.333482588905753</v>
      </c>
      <c r="I20" s="291">
        <f>Ори!C6</f>
        <v>262.3</v>
      </c>
      <c r="J20" s="291">
        <f>Ори!D6</f>
        <v>205.84043</v>
      </c>
      <c r="K20" s="187">
        <f t="shared" si="16"/>
        <v>78.475192527640104</v>
      </c>
      <c r="L20" s="187">
        <f>Ори!C8</f>
        <v>157.66999999999999</v>
      </c>
      <c r="M20" s="187">
        <f>Ори!D8</f>
        <v>181.93608</v>
      </c>
      <c r="N20" s="184">
        <f t="shared" si="17"/>
        <v>115.39042303545382</v>
      </c>
      <c r="O20" s="184">
        <f>Ори!C9</f>
        <v>1.7</v>
      </c>
      <c r="P20" s="184">
        <f>Ори!D9</f>
        <v>1.7269300000000001</v>
      </c>
      <c r="Q20" s="184">
        <f t="shared" si="18"/>
        <v>101.58411764705883</v>
      </c>
      <c r="R20" s="184">
        <f>Ори!C10</f>
        <v>263.33</v>
      </c>
      <c r="S20" s="184">
        <f>Ори!D10</f>
        <v>266.18900000000002</v>
      </c>
      <c r="T20" s="184">
        <f t="shared" si="19"/>
        <v>101.08570994569553</v>
      </c>
      <c r="U20" s="184">
        <f>Ори!C11</f>
        <v>0</v>
      </c>
      <c r="V20" s="419">
        <f>Ори!D11</f>
        <v>-40.590020000000003</v>
      </c>
      <c r="W20" s="184" t="e">
        <f t="shared" si="20"/>
        <v>#DIV/0!</v>
      </c>
      <c r="X20" s="195">
        <f>Ори!C13</f>
        <v>40</v>
      </c>
      <c r="Y20" s="195">
        <f>Ори!D13</f>
        <v>35.71604</v>
      </c>
      <c r="Z20" s="187">
        <f t="shared" si="21"/>
        <v>89.290099999999995</v>
      </c>
      <c r="AA20" s="195">
        <f>Ори!C15</f>
        <v>160</v>
      </c>
      <c r="AB20" s="195">
        <f>Ори!D15</f>
        <v>241.38332</v>
      </c>
      <c r="AC20" s="187">
        <f t="shared" si="22"/>
        <v>150.864575</v>
      </c>
      <c r="AD20" s="195">
        <f>Ори!C16</f>
        <v>1620</v>
      </c>
      <c r="AE20" s="195">
        <f>Ори!D16</f>
        <v>1272.2407900000001</v>
      </c>
      <c r="AF20" s="187">
        <f t="shared" si="4"/>
        <v>78.533382098765429</v>
      </c>
      <c r="AG20" s="187">
        <f>Ори!C18</f>
        <v>10</v>
      </c>
      <c r="AH20" s="187">
        <f>Ори!D18</f>
        <v>7.2850000000000001</v>
      </c>
      <c r="AI20" s="187">
        <f t="shared" si="23"/>
        <v>72.850000000000009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107.3</v>
      </c>
      <c r="AQ20" s="463">
        <f>Ори!D27</f>
        <v>38.791519999999998</v>
      </c>
      <c r="AR20" s="187">
        <f t="shared" si="24"/>
        <v>36.152395153774464</v>
      </c>
      <c r="AS20" s="188">
        <f>Ори!C28</f>
        <v>30</v>
      </c>
      <c r="AT20" s="417">
        <f>Ори!D28</f>
        <v>49.5</v>
      </c>
      <c r="AU20" s="187">
        <f t="shared" si="25"/>
        <v>165</v>
      </c>
      <c r="AV20" s="195"/>
      <c r="AW20" s="195"/>
      <c r="AX20" s="187" t="e">
        <f t="shared" si="26"/>
        <v>#DIV/0!</v>
      </c>
      <c r="AY20" s="187">
        <f>Ори!C30</f>
        <v>50</v>
      </c>
      <c r="AZ20" s="187">
        <f>Ори!D30</f>
        <v>2.26797</v>
      </c>
      <c r="BA20" s="187">
        <f t="shared" si="27"/>
        <v>4.5359400000000001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58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16.656639999999999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3310.4779999999996</v>
      </c>
      <c r="CA20" s="186">
        <f t="shared" si="35"/>
        <v>3091.9123499999996</v>
      </c>
      <c r="CB20" s="187">
        <f t="shared" si="53"/>
        <v>93.397761592132611</v>
      </c>
      <c r="CC20" s="187">
        <f>Ори!C41</f>
        <v>1357.7539999999999</v>
      </c>
      <c r="CD20" s="187">
        <f>Ори!D41</f>
        <v>1279.2349999999999</v>
      </c>
      <c r="CE20" s="187">
        <f t="shared" si="36"/>
        <v>94.216993652753004</v>
      </c>
      <c r="CF20" s="187">
        <f>Ори!C42</f>
        <v>420</v>
      </c>
      <c r="CG20" s="187">
        <f>Ори!D42</f>
        <v>420</v>
      </c>
      <c r="CH20" s="187">
        <f t="shared" si="37"/>
        <v>100</v>
      </c>
      <c r="CI20" s="187">
        <f>Ори!C43</f>
        <v>1047.7360000000001</v>
      </c>
      <c r="CJ20" s="187">
        <f>Ори!D43</f>
        <v>912.74599999999998</v>
      </c>
      <c r="CK20" s="187">
        <f t="shared" si="7"/>
        <v>87.116029228737005</v>
      </c>
      <c r="CL20" s="187">
        <f>Ори!C45</f>
        <v>175.78800000000001</v>
      </c>
      <c r="CM20" s="187">
        <f>Ори!D45</f>
        <v>170.749</v>
      </c>
      <c r="CN20" s="187">
        <f t="shared" si="8"/>
        <v>97.133478963296696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187">
        <f>Ори!C47</f>
        <v>309.2</v>
      </c>
      <c r="CS20" s="187">
        <f>Ори!D47</f>
        <v>309.18234999999999</v>
      </c>
      <c r="CT20" s="187">
        <f t="shared" si="9"/>
        <v>99.994291720569208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95">
        <f t="shared" si="39"/>
        <v>6124.5115100000003</v>
      </c>
      <c r="DH20" s="195">
        <f t="shared" si="39"/>
        <v>5146.2987599999997</v>
      </c>
      <c r="DI20" s="187">
        <f t="shared" si="40"/>
        <v>84.027905761907846</v>
      </c>
      <c r="DJ20" s="195">
        <f t="shared" si="41"/>
        <v>1330.0975000000001</v>
      </c>
      <c r="DK20" s="195">
        <f t="shared" si="41"/>
        <v>1072.3603700000001</v>
      </c>
      <c r="DL20" s="187">
        <f t="shared" si="42"/>
        <v>80.622688938216939</v>
      </c>
      <c r="DM20" s="187">
        <f>Ори!C58</f>
        <v>1313.154</v>
      </c>
      <c r="DN20" s="187">
        <f>Ори!D58</f>
        <v>1060.41687</v>
      </c>
      <c r="DO20" s="187">
        <f t="shared" si="43"/>
        <v>80.753428006159226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11.9435</v>
      </c>
      <c r="DW20" s="187">
        <f>Ори!D63</f>
        <v>11.9435</v>
      </c>
      <c r="DX20" s="187">
        <f t="shared" si="46"/>
        <v>100</v>
      </c>
      <c r="DY20" s="187">
        <f>Ори!C65</f>
        <v>170.749</v>
      </c>
      <c r="DZ20" s="187">
        <f>Ори!D65</f>
        <v>130.82066</v>
      </c>
      <c r="EA20" s="187">
        <f t="shared" si="47"/>
        <v>76.615769345647706</v>
      </c>
      <c r="EB20" s="187">
        <f>Ори!C66</f>
        <v>9.4405000000000001</v>
      </c>
      <c r="EC20" s="187">
        <f>Ори!D66</f>
        <v>9.4396599999999999</v>
      </c>
      <c r="ED20" s="187">
        <f t="shared" si="48"/>
        <v>99.991102166198814</v>
      </c>
      <c r="EE20" s="195">
        <f>Ори!C71</f>
        <v>2173.4105099999997</v>
      </c>
      <c r="EF20" s="195">
        <f>Ори!D71</f>
        <v>1894.2783399999998</v>
      </c>
      <c r="EG20" s="187">
        <f t="shared" si="49"/>
        <v>87.156951311512714</v>
      </c>
      <c r="EH20" s="195">
        <f>Ори!C76</f>
        <v>908.81399999999996</v>
      </c>
      <c r="EI20" s="195">
        <f>Ори!D76</f>
        <v>808.48572999999999</v>
      </c>
      <c r="EJ20" s="187">
        <f t="shared" si="50"/>
        <v>88.960527676730337</v>
      </c>
      <c r="EK20" s="195">
        <f>Ори!C81</f>
        <v>1530</v>
      </c>
      <c r="EL20" s="197">
        <f>Ори!D81</f>
        <v>1228.914</v>
      </c>
      <c r="EM20" s="187">
        <f t="shared" si="10"/>
        <v>80.321176470588227</v>
      </c>
      <c r="EN20" s="187">
        <f>Ори!C83</f>
        <v>0</v>
      </c>
      <c r="EO20" s="187">
        <f>Ори!D83</f>
        <v>0</v>
      </c>
      <c r="EP20" s="187" t="e">
        <f t="shared" si="11"/>
        <v>#DIV/0!</v>
      </c>
      <c r="EQ20" s="198">
        <f>Ори!C88</f>
        <v>2</v>
      </c>
      <c r="ER20" s="198">
        <f>Ори!D88</f>
        <v>2</v>
      </c>
      <c r="ES20" s="187">
        <f t="shared" si="51"/>
        <v>100</v>
      </c>
      <c r="ET20" s="187">
        <f>Ори!C94</f>
        <v>0</v>
      </c>
      <c r="EU20" s="187">
        <f>Ори!D94</f>
        <v>0</v>
      </c>
      <c r="EV20" s="184" t="e">
        <f t="shared" si="52"/>
        <v>#DIV/0!</v>
      </c>
      <c r="EW20" s="191">
        <f t="shared" si="12"/>
        <v>-111.73351000000002</v>
      </c>
      <c r="EX20" s="191">
        <f t="shared" si="13"/>
        <v>224.55729000000065</v>
      </c>
      <c r="EY20" s="184">
        <f t="shared" si="54"/>
        <v>-200.97577709677302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412">
        <f t="shared" si="14"/>
        <v>6456.5765599999986</v>
      </c>
      <c r="D21" s="415">
        <f t="shared" si="0"/>
        <v>5549.3463199999997</v>
      </c>
      <c r="E21" s="187">
        <f t="shared" si="1"/>
        <v>85.948741851517681</v>
      </c>
      <c r="F21" s="185">
        <f t="shared" si="2"/>
        <v>1908.9538999999997</v>
      </c>
      <c r="G21" s="185">
        <f t="shared" si="3"/>
        <v>1719.1519899999998</v>
      </c>
      <c r="H21" s="187">
        <f t="shared" si="15"/>
        <v>90.057281634721505</v>
      </c>
      <c r="I21" s="195">
        <f>Сят!C6</f>
        <v>108.1</v>
      </c>
      <c r="J21" s="195">
        <f>Сят!D6</f>
        <v>113.69768999999999</v>
      </c>
      <c r="K21" s="187">
        <f t="shared" si="16"/>
        <v>105.17825161887143</v>
      </c>
      <c r="L21" s="187">
        <f>Сят!C8</f>
        <v>194.3</v>
      </c>
      <c r="M21" s="187">
        <f>Сят!D8</f>
        <v>224.20406</v>
      </c>
      <c r="N21" s="184">
        <f t="shared" si="17"/>
        <v>115.39066392177044</v>
      </c>
      <c r="O21" s="184">
        <f>Сят!C9</f>
        <v>2.1</v>
      </c>
      <c r="P21" s="184">
        <f>Сят!D9</f>
        <v>2.1281300000000001</v>
      </c>
      <c r="Q21" s="184">
        <f t="shared" si="18"/>
        <v>101.3395238095238</v>
      </c>
      <c r="R21" s="184">
        <f>Сят!C10</f>
        <v>324.5</v>
      </c>
      <c r="S21" s="184">
        <f>Сят!D10</f>
        <v>328.03086999999999</v>
      </c>
      <c r="T21" s="184">
        <f t="shared" si="19"/>
        <v>101.08809553158706</v>
      </c>
      <c r="U21" s="184">
        <f>Сят!C11</f>
        <v>0</v>
      </c>
      <c r="V21" s="419">
        <f>Сят!D11</f>
        <v>-50.020049999999998</v>
      </c>
      <c r="W21" s="184" t="e">
        <f t="shared" si="20"/>
        <v>#DIV/0!</v>
      </c>
      <c r="X21" s="195">
        <f>Сят!C13</f>
        <v>40</v>
      </c>
      <c r="Y21" s="195">
        <f>Сят!D13</f>
        <v>43.00244</v>
      </c>
      <c r="Z21" s="187">
        <f t="shared" si="21"/>
        <v>107.5061</v>
      </c>
      <c r="AA21" s="195">
        <f>Сят!C15</f>
        <v>130</v>
      </c>
      <c r="AB21" s="195">
        <f>Сят!D15</f>
        <v>114.53677</v>
      </c>
      <c r="AC21" s="187">
        <f t="shared" si="22"/>
        <v>88.105207692307701</v>
      </c>
      <c r="AD21" s="195">
        <f>Сят!C16</f>
        <v>930</v>
      </c>
      <c r="AE21" s="195">
        <f>Сят!D16</f>
        <v>854.42345999999998</v>
      </c>
      <c r="AF21" s="187">
        <f t="shared" si="4"/>
        <v>91.873490322580636</v>
      </c>
      <c r="AG21" s="187">
        <f>Сят!C18</f>
        <v>10</v>
      </c>
      <c r="AH21" s="187">
        <f>Сят!D18</f>
        <v>3.7250000000000001</v>
      </c>
      <c r="AI21" s="187">
        <f t="shared" si="23"/>
        <v>37.25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160</v>
      </c>
      <c r="AQ21" s="463">
        <f>Сят!D27</f>
        <v>171.16</v>
      </c>
      <c r="AR21" s="187">
        <f t="shared" si="24"/>
        <v>106.97499999999999</v>
      </c>
      <c r="AS21" s="188">
        <f>Сят!C28</f>
        <v>6</v>
      </c>
      <c r="AT21" s="417">
        <f>Сят!D28</f>
        <v>6.2092799999999997</v>
      </c>
      <c r="AU21" s="187">
        <f t="shared" si="25"/>
        <v>103.488</v>
      </c>
      <c r="AV21" s="195"/>
      <c r="AW21" s="195"/>
      <c r="AX21" s="187" t="e">
        <f t="shared" si="26"/>
        <v>#DIV/0!</v>
      </c>
      <c r="AY21" s="187">
        <f>Сят!C30</f>
        <v>0</v>
      </c>
      <c r="AZ21" s="187">
        <f>Сят!D30</f>
        <v>3.0543399999999998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>
        <f>Сят!C34</f>
        <v>3.9539</v>
      </c>
      <c r="BO21" s="358">
        <f>Сят!D34</f>
        <v>0</v>
      </c>
      <c r="BP21" s="187">
        <f t="shared" si="30"/>
        <v>0</v>
      </c>
      <c r="BQ21" s="187">
        <f>Сят!C36</f>
        <v>0</v>
      </c>
      <c r="BR21" s="187">
        <f>Сят!D36</f>
        <v>-95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4547.6226599999991</v>
      </c>
      <c r="CA21" s="186">
        <f t="shared" si="35"/>
        <v>3830.1943299999998</v>
      </c>
      <c r="CB21" s="187">
        <f t="shared" si="53"/>
        <v>84.22410161004872</v>
      </c>
      <c r="CC21" s="187">
        <f>Сят!C41</f>
        <v>2768.8539999999998</v>
      </c>
      <c r="CD21" s="187">
        <f>Сят!D41</f>
        <v>2576.3670000000002</v>
      </c>
      <c r="CE21" s="187">
        <f t="shared" si="36"/>
        <v>93.048134715662158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1314.29766</v>
      </c>
      <c r="CJ21" s="187">
        <f>Сят!D43</f>
        <v>901.31866000000002</v>
      </c>
      <c r="CK21" s="187">
        <f t="shared" si="7"/>
        <v>68.577970381534428</v>
      </c>
      <c r="CL21" s="187">
        <f>Сят!C44</f>
        <v>177.46700000000001</v>
      </c>
      <c r="CM21" s="187">
        <f>Сят!D44</f>
        <v>171.7861</v>
      </c>
      <c r="CN21" s="187">
        <f t="shared" si="8"/>
        <v>96.798897823257278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187">
        <f>Сят!C49</f>
        <v>287.00400000000002</v>
      </c>
      <c r="CS21" s="187">
        <f>Сят!D49</f>
        <v>287.00457</v>
      </c>
      <c r="CT21" s="187">
        <f t="shared" si="9"/>
        <v>100.00019860350378</v>
      </c>
      <c r="CU21" s="187"/>
      <c r="CV21" s="187">
        <f>Сят!D50</f>
        <v>-106.282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95">
        <f t="shared" si="39"/>
        <v>6906.0825800000002</v>
      </c>
      <c r="DH21" s="195">
        <f t="shared" si="39"/>
        <v>5472.3387099999991</v>
      </c>
      <c r="DI21" s="187">
        <f t="shared" si="40"/>
        <v>79.239404490294973</v>
      </c>
      <c r="DJ21" s="195">
        <f t="shared" si="41"/>
        <v>1470.8029999999999</v>
      </c>
      <c r="DK21" s="195">
        <f>Сят!D56</f>
        <v>1201.9613199999999</v>
      </c>
      <c r="DL21" s="187">
        <f t="shared" si="42"/>
        <v>81.721435161609008</v>
      </c>
      <c r="DM21" s="187">
        <f>Сят!C58</f>
        <v>1410.7539999999999</v>
      </c>
      <c r="DN21" s="187">
        <f>Сят!D58</f>
        <v>1161.9223199999999</v>
      </c>
      <c r="DO21" s="187">
        <f t="shared" si="43"/>
        <v>82.361795181867279</v>
      </c>
      <c r="DP21" s="187">
        <f>Сят!C61</f>
        <v>19.635999999999999</v>
      </c>
      <c r="DQ21" s="187">
        <f>Сят!D61</f>
        <v>19.635999999999999</v>
      </c>
      <c r="DR21" s="187">
        <f t="shared" si="44"/>
        <v>100</v>
      </c>
      <c r="DS21" s="187">
        <f>Сят!C62</f>
        <v>20.010000000000002</v>
      </c>
      <c r="DT21" s="187">
        <f>Сят!D62</f>
        <v>0</v>
      </c>
      <c r="DU21" s="187">
        <f t="shared" si="45"/>
        <v>0</v>
      </c>
      <c r="DV21" s="187">
        <f>Сят!C63</f>
        <v>20.402999999999999</v>
      </c>
      <c r="DW21" s="187">
        <f>Сят!D63</f>
        <v>20.402999999999999</v>
      </c>
      <c r="DX21" s="187">
        <f t="shared" si="46"/>
        <v>100</v>
      </c>
      <c r="DY21" s="187">
        <f>Сят!C65</f>
        <v>170.749</v>
      </c>
      <c r="DZ21" s="187">
        <f>Сят!D65</f>
        <v>139.81729000000001</v>
      </c>
      <c r="EA21" s="187">
        <f t="shared" si="47"/>
        <v>81.884690393501586</v>
      </c>
      <c r="EB21" s="187">
        <f>Сят!C66</f>
        <v>1.46</v>
      </c>
      <c r="EC21" s="187">
        <f>Сят!D66</f>
        <v>0</v>
      </c>
      <c r="ED21" s="187">
        <f t="shared" si="48"/>
        <v>0</v>
      </c>
      <c r="EE21" s="195">
        <f>Сят!C71</f>
        <v>2299.6881600000002</v>
      </c>
      <c r="EF21" s="195">
        <f>Сят!D71</f>
        <v>1641.4518699999999</v>
      </c>
      <c r="EG21" s="187">
        <f t="shared" si="49"/>
        <v>71.377150108908666</v>
      </c>
      <c r="EH21" s="195">
        <f>Сят!C76</f>
        <v>826.53242</v>
      </c>
      <c r="EI21" s="195">
        <f>Сят!D76</f>
        <v>653.17400999999995</v>
      </c>
      <c r="EJ21" s="187">
        <f t="shared" si="50"/>
        <v>79.025818491185134</v>
      </c>
      <c r="EK21" s="195">
        <f>Сят!C80</f>
        <v>2099.85</v>
      </c>
      <c r="EL21" s="197">
        <f>Сят!D80</f>
        <v>1809.61922</v>
      </c>
      <c r="EM21" s="187">
        <f t="shared" si="10"/>
        <v>86.178499416625002</v>
      </c>
      <c r="EN21" s="187">
        <f>Сят!C82</f>
        <v>0</v>
      </c>
      <c r="EO21" s="187">
        <f>Сят!D82</f>
        <v>0</v>
      </c>
      <c r="EP21" s="187" t="e">
        <f t="shared" si="11"/>
        <v>#DIV/0!</v>
      </c>
      <c r="EQ21" s="198">
        <f>Сят!C87</f>
        <v>37</v>
      </c>
      <c r="ER21" s="198">
        <f>Сят!D87</f>
        <v>26.315000000000001</v>
      </c>
      <c r="ES21" s="187">
        <f t="shared" si="51"/>
        <v>71.121621621621628</v>
      </c>
      <c r="ET21" s="187">
        <f>Сят!C93</f>
        <v>0</v>
      </c>
      <c r="EU21" s="187">
        <f>Сят!D93</f>
        <v>0</v>
      </c>
      <c r="EV21" s="184" t="e">
        <f t="shared" si="52"/>
        <v>#DIV/0!</v>
      </c>
      <c r="EW21" s="191">
        <f t="shared" si="12"/>
        <v>-449.50602000000163</v>
      </c>
      <c r="EX21" s="191">
        <f t="shared" si="13"/>
        <v>77.007610000000568</v>
      </c>
      <c r="EY21" s="184">
        <f t="shared" si="54"/>
        <v>-17.131608159552634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4" customFormat="1" ht="15" customHeight="1">
      <c r="A22" s="225">
        <v>9</v>
      </c>
      <c r="B22" s="226" t="s">
        <v>312</v>
      </c>
      <c r="C22" s="414">
        <f>F22+BZ22</f>
        <v>5156.6059999999998</v>
      </c>
      <c r="D22" s="416">
        <f t="shared" si="0"/>
        <v>4625.3302299999996</v>
      </c>
      <c r="E22" s="227">
        <f t="shared" si="1"/>
        <v>89.697181246734772</v>
      </c>
      <c r="F22" s="228">
        <f>I22+X22+AA22+AD22+AG22+AM22+AS22+BE22+BQ22+BN22+AJ22+AY22+L22+R22+O22+U22+AP22</f>
        <v>1873.5</v>
      </c>
      <c r="G22" s="228">
        <f t="shared" si="3"/>
        <v>1762.2491300000002</v>
      </c>
      <c r="H22" s="227">
        <f t="shared" si="15"/>
        <v>94.061869762476661</v>
      </c>
      <c r="I22" s="188">
        <f>Тор!C6</f>
        <v>104.8</v>
      </c>
      <c r="J22" s="188">
        <f>Тор!D6</f>
        <v>94.437269999999998</v>
      </c>
      <c r="K22" s="227">
        <f t="shared" si="16"/>
        <v>90.111898854961836</v>
      </c>
      <c r="L22" s="227">
        <f>Тор!C8</f>
        <v>269.94</v>
      </c>
      <c r="M22" s="227">
        <f>Тор!D8</f>
        <v>311.49664000000001</v>
      </c>
      <c r="N22" s="227">
        <f t="shared" si="17"/>
        <v>115.39476920797216</v>
      </c>
      <c r="O22" s="227">
        <f>Тор!C9</f>
        <v>2.9</v>
      </c>
      <c r="P22" s="227">
        <f>Тор!D9</f>
        <v>2.9566400000000002</v>
      </c>
      <c r="Q22" s="227">
        <f t="shared" si="18"/>
        <v>101.95310344827587</v>
      </c>
      <c r="R22" s="227">
        <f>Тор!C10</f>
        <v>450.86</v>
      </c>
      <c r="S22" s="227">
        <f>Тор!D10</f>
        <v>455.74781000000002</v>
      </c>
      <c r="T22" s="227">
        <f t="shared" si="19"/>
        <v>101.08410814887105</v>
      </c>
      <c r="U22" s="227">
        <f>Тор!C11</f>
        <v>0</v>
      </c>
      <c r="V22" s="420">
        <f>Тор!D11</f>
        <v>-69.495050000000006</v>
      </c>
      <c r="W22" s="227" t="e">
        <f t="shared" si="20"/>
        <v>#DIV/0!</v>
      </c>
      <c r="X22" s="188">
        <f>Тор!C13</f>
        <v>15</v>
      </c>
      <c r="Y22" s="188">
        <f>Тор!D13</f>
        <v>26.056799999999999</v>
      </c>
      <c r="Z22" s="227">
        <f t="shared" si="21"/>
        <v>173.71199999999999</v>
      </c>
      <c r="AA22" s="188">
        <f>Тор!C15</f>
        <v>160</v>
      </c>
      <c r="AB22" s="188">
        <f>Тор!D15</f>
        <v>69.849000000000004</v>
      </c>
      <c r="AC22" s="227">
        <f t="shared" si="22"/>
        <v>43.655625000000001</v>
      </c>
      <c r="AD22" s="188">
        <f>Тор!C16</f>
        <v>470</v>
      </c>
      <c r="AE22" s="188">
        <f>Тор!D16</f>
        <v>426.48457999999999</v>
      </c>
      <c r="AF22" s="227">
        <f t="shared" si="4"/>
        <v>90.741399999999999</v>
      </c>
      <c r="AG22" s="227">
        <f>Тор!C18</f>
        <v>10</v>
      </c>
      <c r="AH22" s="227">
        <f>Тор!D18</f>
        <v>5.0999999999999996</v>
      </c>
      <c r="AI22" s="227">
        <f t="shared" si="23"/>
        <v>51</v>
      </c>
      <c r="AJ22" s="227"/>
      <c r="AK22" s="227">
        <f>Тор!D20</f>
        <v>0</v>
      </c>
      <c r="AL22" s="227" t="e">
        <f t="shared" si="5"/>
        <v>#DIV/0!</v>
      </c>
      <c r="AM22" s="188">
        <v>0</v>
      </c>
      <c r="AN22" s="188">
        <v>0</v>
      </c>
      <c r="AO22" s="227" t="e">
        <f t="shared" si="6"/>
        <v>#DIV/0!</v>
      </c>
      <c r="AP22" s="188">
        <f>Тор!C27</f>
        <v>300</v>
      </c>
      <c r="AQ22" s="464">
        <f>Тор!D27</f>
        <v>305.50894</v>
      </c>
      <c r="AR22" s="227">
        <f t="shared" si="24"/>
        <v>101.83631333333334</v>
      </c>
      <c r="AS22" s="188">
        <f>Тор!C28</f>
        <v>40</v>
      </c>
      <c r="AT22" s="418">
        <f>Тор!D28</f>
        <v>58.86598</v>
      </c>
      <c r="AU22" s="227">
        <f t="shared" si="25"/>
        <v>147.16495</v>
      </c>
      <c r="AV22" s="188"/>
      <c r="AW22" s="188"/>
      <c r="AX22" s="227" t="e">
        <f t="shared" si="26"/>
        <v>#DIV/0!</v>
      </c>
      <c r="AY22" s="227">
        <f>Тор!C29</f>
        <v>50</v>
      </c>
      <c r="AZ22" s="227">
        <f>Тор!D29</f>
        <v>75.498149999999995</v>
      </c>
      <c r="BA22" s="227">
        <f t="shared" si="27"/>
        <v>150.99629999999999</v>
      </c>
      <c r="BB22" s="227"/>
      <c r="BC22" s="227"/>
      <c r="BD22" s="227"/>
      <c r="BE22" s="227">
        <f>Тор!C34+Тор!C33</f>
        <v>0</v>
      </c>
      <c r="BF22" s="227">
        <f>Тор!D32</f>
        <v>0</v>
      </c>
      <c r="BG22" s="227" t="e">
        <f t="shared" si="28"/>
        <v>#DIV/0!</v>
      </c>
      <c r="BH22" s="227"/>
      <c r="BI22" s="227"/>
      <c r="BJ22" s="227" t="e">
        <f t="shared" si="29"/>
        <v>#DIV/0!</v>
      </c>
      <c r="BK22" s="227"/>
      <c r="BL22" s="227"/>
      <c r="BM22" s="227"/>
      <c r="BN22" s="227"/>
      <c r="BO22" s="359">
        <f>Тор!D35</f>
        <v>0</v>
      </c>
      <c r="BP22" s="227" t="e">
        <f t="shared" si="30"/>
        <v>#DIV/0!</v>
      </c>
      <c r="BQ22" s="227">
        <f>Тор!C37</f>
        <v>0</v>
      </c>
      <c r="BR22" s="227">
        <f>Тор!D37</f>
        <v>-0.25763000000000003</v>
      </c>
      <c r="BS22" s="227" t="e">
        <f t="shared" si="31"/>
        <v>#DIV/0!</v>
      </c>
      <c r="BT22" s="227"/>
      <c r="BU22" s="227"/>
      <c r="BV22" s="229" t="e">
        <f t="shared" si="32"/>
        <v>#DIV/0!</v>
      </c>
      <c r="BW22" s="229"/>
      <c r="BX22" s="229"/>
      <c r="BY22" s="229" t="e">
        <f t="shared" si="33"/>
        <v>#DIV/0!</v>
      </c>
      <c r="BZ22" s="188">
        <f t="shared" si="34"/>
        <v>3283.1060000000002</v>
      </c>
      <c r="CA22" s="186">
        <f t="shared" si="35"/>
        <v>2863.0810999999999</v>
      </c>
      <c r="CB22" s="227">
        <f t="shared" si="53"/>
        <v>87.206477646472564</v>
      </c>
      <c r="CC22" s="227">
        <f>Тор!C42</f>
        <v>1351.8630000000001</v>
      </c>
      <c r="CD22" s="227">
        <f>Тор!D42</f>
        <v>1271.4939999999999</v>
      </c>
      <c r="CE22" s="227">
        <f t="shared" si="36"/>
        <v>94.054944916755616</v>
      </c>
      <c r="CF22" s="227">
        <f>Тор!C43</f>
        <v>902</v>
      </c>
      <c r="CG22" s="227">
        <f>Тор!D43</f>
        <v>627.47230000000002</v>
      </c>
      <c r="CH22" s="227">
        <f t="shared" si="37"/>
        <v>69.564556541019968</v>
      </c>
      <c r="CI22" s="227">
        <f>Тор!C44</f>
        <v>682.53499999999997</v>
      </c>
      <c r="CJ22" s="227">
        <f>Тор!D44</f>
        <v>650.56500000000005</v>
      </c>
      <c r="CK22" s="227">
        <f t="shared" si="7"/>
        <v>95.315991121334449</v>
      </c>
      <c r="CL22" s="227">
        <f>Тор!C45</f>
        <v>174.108</v>
      </c>
      <c r="CM22" s="227">
        <f>Тор!D45</f>
        <v>170.749</v>
      </c>
      <c r="CN22" s="227">
        <f t="shared" si="8"/>
        <v>98.070737703034894</v>
      </c>
      <c r="CO22" s="227">
        <f>Тор!C46</f>
        <v>120</v>
      </c>
      <c r="CP22" s="227">
        <f>Тор!D46</f>
        <v>120</v>
      </c>
      <c r="CQ22" s="227"/>
      <c r="CR22" s="227">
        <f>Тор!C48</f>
        <v>52.6</v>
      </c>
      <c r="CS22" s="227">
        <f>Тор!D48</f>
        <v>52.6</v>
      </c>
      <c r="CT22" s="227">
        <f t="shared" si="9"/>
        <v>100</v>
      </c>
      <c r="CU22" s="227"/>
      <c r="CV22" s="227">
        <f>Тор!D49</f>
        <v>-29.799199999999999</v>
      </c>
      <c r="CW22" s="227"/>
      <c r="CX22" s="188"/>
      <c r="CY22" s="188"/>
      <c r="CZ22" s="227" t="e">
        <f t="shared" si="38"/>
        <v>#DIV/0!</v>
      </c>
      <c r="DA22" s="227"/>
      <c r="DB22" s="227"/>
      <c r="DC22" s="227"/>
      <c r="DD22" s="227"/>
      <c r="DE22" s="227"/>
      <c r="DF22" s="227"/>
      <c r="DG22" s="188">
        <f t="shared" si="39"/>
        <v>5463.6432299999997</v>
      </c>
      <c r="DH22" s="188">
        <f t="shared" si="39"/>
        <v>4457.7133300000005</v>
      </c>
      <c r="DI22" s="227">
        <f t="shared" si="40"/>
        <v>81.588660575848053</v>
      </c>
      <c r="DJ22" s="188">
        <f t="shared" si="41"/>
        <v>1126.56</v>
      </c>
      <c r="DK22" s="188">
        <f t="shared" si="41"/>
        <v>952.00297</v>
      </c>
      <c r="DL22" s="227">
        <f t="shared" si="42"/>
        <v>84.505305531884673</v>
      </c>
      <c r="DM22" s="227">
        <f>Тор!C58</f>
        <v>1096.463</v>
      </c>
      <c r="DN22" s="227">
        <f>Тор!D58</f>
        <v>926.90597000000002</v>
      </c>
      <c r="DO22" s="227">
        <f t="shared" si="43"/>
        <v>84.536000758803539</v>
      </c>
      <c r="DP22" s="227">
        <f>Тор!C61</f>
        <v>16.561</v>
      </c>
      <c r="DQ22" s="227">
        <f>Тор!D61</f>
        <v>16.561</v>
      </c>
      <c r="DR22" s="227">
        <f t="shared" si="44"/>
        <v>100</v>
      </c>
      <c r="DS22" s="227">
        <f>Тор!C62</f>
        <v>5</v>
      </c>
      <c r="DT22" s="227">
        <f>Тор!D62</f>
        <v>0</v>
      </c>
      <c r="DU22" s="227">
        <f t="shared" si="45"/>
        <v>0</v>
      </c>
      <c r="DV22" s="227">
        <f>Тор!C63</f>
        <v>8.5359999999999996</v>
      </c>
      <c r="DW22" s="227">
        <f>Тор!D63</f>
        <v>8.5359999999999996</v>
      </c>
      <c r="DX22" s="227">
        <f t="shared" si="46"/>
        <v>100</v>
      </c>
      <c r="DY22" s="227">
        <f>Тор!C65</f>
        <v>170.749</v>
      </c>
      <c r="DZ22" s="227">
        <f>+Тор!D64</f>
        <v>139.26421999999999</v>
      </c>
      <c r="EA22" s="227">
        <f t="shared" si="47"/>
        <v>81.560782200774241</v>
      </c>
      <c r="EB22" s="227">
        <f>Тор!C66</f>
        <v>19.606000000000002</v>
      </c>
      <c r="EC22" s="227">
        <f>Тор!D66</f>
        <v>0</v>
      </c>
      <c r="ED22" s="227">
        <f t="shared" si="48"/>
        <v>0</v>
      </c>
      <c r="EE22" s="188">
        <f>Тор!C71</f>
        <v>2358.4306699999997</v>
      </c>
      <c r="EF22" s="188">
        <f>Тор!D71</f>
        <v>2030.7471399999999</v>
      </c>
      <c r="EG22" s="227">
        <f t="shared" si="49"/>
        <v>86.105865473671102</v>
      </c>
      <c r="EH22" s="188">
        <f>Тор!C77</f>
        <v>541.99955999999997</v>
      </c>
      <c r="EI22" s="188">
        <f>Тор!D77</f>
        <v>276.20100000000002</v>
      </c>
      <c r="EJ22" s="227">
        <f t="shared" si="50"/>
        <v>50.959635465386732</v>
      </c>
      <c r="EK22" s="188">
        <f>Тор!C81</f>
        <v>1236.298</v>
      </c>
      <c r="EL22" s="230">
        <f>Тор!D81</f>
        <v>1049.498</v>
      </c>
      <c r="EM22" s="227">
        <f t="shared" si="10"/>
        <v>84.890374327225317</v>
      </c>
      <c r="EN22" s="227">
        <f>Тор!C83</f>
        <v>0</v>
      </c>
      <c r="EO22" s="227">
        <f>Тор!D83</f>
        <v>0</v>
      </c>
      <c r="EP22" s="227" t="e">
        <f t="shared" si="11"/>
        <v>#DIV/0!</v>
      </c>
      <c r="EQ22" s="228">
        <f>Тор!C96</f>
        <v>10</v>
      </c>
      <c r="ER22" s="228">
        <f>Тор!D96</f>
        <v>10</v>
      </c>
      <c r="ES22" s="227">
        <f t="shared" si="51"/>
        <v>100</v>
      </c>
      <c r="ET22" s="227">
        <f>Тор!C94</f>
        <v>0</v>
      </c>
      <c r="EU22" s="227">
        <f>Тор!D94</f>
        <v>0</v>
      </c>
      <c r="EV22" s="227" t="e">
        <f t="shared" si="52"/>
        <v>#DIV/0!</v>
      </c>
      <c r="EW22" s="231">
        <f t="shared" si="12"/>
        <v>-307.03722999999991</v>
      </c>
      <c r="EX22" s="231">
        <f t="shared" si="13"/>
        <v>167.61689999999908</v>
      </c>
      <c r="EY22" s="227">
        <f t="shared" si="54"/>
        <v>-54.591718404963174</v>
      </c>
      <c r="EZ22" s="232"/>
      <c r="FA22" s="233"/>
      <c r="FC22" s="233"/>
      <c r="FF22" s="325"/>
      <c r="FG22" s="325"/>
      <c r="FH22" s="325"/>
      <c r="FI22" s="325"/>
      <c r="FJ22" s="325"/>
      <c r="FK22" s="325"/>
      <c r="FL22" s="325"/>
      <c r="FM22" s="325"/>
      <c r="FN22" s="325"/>
    </row>
    <row r="23" spans="1:170" s="169" customFormat="1" ht="15" customHeight="1">
      <c r="A23" s="181">
        <v>10</v>
      </c>
      <c r="B23" s="194" t="s">
        <v>313</v>
      </c>
      <c r="C23" s="412">
        <f t="shared" si="14"/>
        <v>3816.335</v>
      </c>
      <c r="D23" s="415">
        <f t="shared" si="0"/>
        <v>3477.02837</v>
      </c>
      <c r="E23" s="187">
        <f t="shared" si="1"/>
        <v>91.109097340773275</v>
      </c>
      <c r="F23" s="185">
        <f t="shared" si="2"/>
        <v>967.7</v>
      </c>
      <c r="G23" s="185">
        <f t="shared" si="3"/>
        <v>798.38542000000007</v>
      </c>
      <c r="H23" s="187">
        <f t="shared" si="15"/>
        <v>82.503401880748171</v>
      </c>
      <c r="I23" s="195">
        <f>Хор!C6</f>
        <v>85.8</v>
      </c>
      <c r="J23" s="195">
        <f>Хор!D6</f>
        <v>83.810720000000003</v>
      </c>
      <c r="K23" s="187">
        <f t="shared" si="16"/>
        <v>97.681491841491848</v>
      </c>
      <c r="L23" s="187">
        <f>Хор!C8</f>
        <v>123.43</v>
      </c>
      <c r="M23" s="187">
        <f>Хор!D8</f>
        <v>142.42472000000001</v>
      </c>
      <c r="N23" s="184">
        <f t="shared" si="17"/>
        <v>115.38906262658996</v>
      </c>
      <c r="O23" s="184">
        <f>Хор!C9</f>
        <v>1.32</v>
      </c>
      <c r="P23" s="184">
        <f>Хор!D9</f>
        <v>1.35189</v>
      </c>
      <c r="Q23" s="184">
        <f t="shared" si="18"/>
        <v>102.4159090909091</v>
      </c>
      <c r="R23" s="184">
        <f>Хор!C10</f>
        <v>206.15</v>
      </c>
      <c r="S23" s="184">
        <f>Хор!D10</f>
        <v>208.38027</v>
      </c>
      <c r="T23" s="184">
        <f t="shared" si="19"/>
        <v>101.0818675721562</v>
      </c>
      <c r="U23" s="184">
        <f>Хор!C11</f>
        <v>0</v>
      </c>
      <c r="V23" s="419">
        <f>Хор!D11</f>
        <v>-31.775010000000002</v>
      </c>
      <c r="W23" s="184" t="e">
        <f t="shared" si="20"/>
        <v>#DIV/0!</v>
      </c>
      <c r="X23" s="195">
        <f>Хор!C13</f>
        <v>10</v>
      </c>
      <c r="Y23" s="195">
        <f>Хор!D13</f>
        <v>4.3319999999999999</v>
      </c>
      <c r="Z23" s="187">
        <f t="shared" si="21"/>
        <v>43.32</v>
      </c>
      <c r="AA23" s="195">
        <f>Хор!C15</f>
        <v>98</v>
      </c>
      <c r="AB23" s="195">
        <f>Хор!D15</f>
        <v>31.882370000000002</v>
      </c>
      <c r="AC23" s="187">
        <f t="shared" si="22"/>
        <v>32.5330306122449</v>
      </c>
      <c r="AD23" s="195">
        <f>Хор!C16</f>
        <v>390</v>
      </c>
      <c r="AE23" s="195">
        <f>Хор!D16</f>
        <v>331.74155999999999</v>
      </c>
      <c r="AF23" s="187">
        <f t="shared" si="4"/>
        <v>85.06193846153846</v>
      </c>
      <c r="AG23" s="187">
        <f>Хор!C18</f>
        <v>20</v>
      </c>
      <c r="AH23" s="187">
        <f>Хор!D18</f>
        <v>21.2</v>
      </c>
      <c r="AI23" s="187">
        <f t="shared" si="23"/>
        <v>106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33</v>
      </c>
      <c r="AQ23" s="463">
        <f>Хор!D27</f>
        <v>5.0369000000000002</v>
      </c>
      <c r="AR23" s="187">
        <f t="shared" si="24"/>
        <v>15.263333333333334</v>
      </c>
      <c r="AS23" s="188">
        <f>Хор!C28</f>
        <v>0</v>
      </c>
      <c r="AT23" s="417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/>
      <c r="AZ23" s="187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58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2848.6350000000002</v>
      </c>
      <c r="CA23" s="186">
        <f t="shared" si="35"/>
        <v>2678.6429499999999</v>
      </c>
      <c r="CB23" s="187">
        <f t="shared" si="53"/>
        <v>94.032508552341724</v>
      </c>
      <c r="CC23" s="187">
        <f>Хор!C39</f>
        <v>1258.9960000000001</v>
      </c>
      <c r="CD23" s="187">
        <f>Хор!D39</f>
        <v>1185.8820000000001</v>
      </c>
      <c r="CE23" s="187">
        <f t="shared" si="36"/>
        <v>94.192674162586698</v>
      </c>
      <c r="CF23" s="187">
        <f>Хор!C41</f>
        <v>930</v>
      </c>
      <c r="CG23" s="187">
        <f>Хор!D41</f>
        <v>672.25</v>
      </c>
      <c r="CH23" s="187">
        <f t="shared" si="37"/>
        <v>72.284946236559151</v>
      </c>
      <c r="CI23" s="187">
        <f>Хор!C42</f>
        <v>480.904</v>
      </c>
      <c r="CJ23" s="187">
        <f>Хор!D42</f>
        <v>435.16199999999998</v>
      </c>
      <c r="CK23" s="187">
        <f t="shared" si="7"/>
        <v>90.48833031124714</v>
      </c>
      <c r="CL23" s="187">
        <f>Хор!C43</f>
        <v>88.734999999999999</v>
      </c>
      <c r="CM23" s="187">
        <f>Хор!D43</f>
        <v>85.376000000000005</v>
      </c>
      <c r="CN23" s="187">
        <f t="shared" si="8"/>
        <v>96.214571476869338</v>
      </c>
      <c r="CO23" s="187">
        <f>Хор!C44</f>
        <v>0</v>
      </c>
      <c r="CP23" s="187">
        <f>Хор!D44</f>
        <v>0</v>
      </c>
      <c r="CQ23" s="187"/>
      <c r="CR23" s="187">
        <f>Хор!C45</f>
        <v>90</v>
      </c>
      <c r="CS23" s="187">
        <f>Хор!D45</f>
        <v>299.97295000000003</v>
      </c>
      <c r="CT23" s="187">
        <f t="shared" si="9"/>
        <v>333.30327777777779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95">
        <f t="shared" si="39"/>
        <v>3799.57456</v>
      </c>
      <c r="DH23" s="195">
        <f t="shared" si="39"/>
        <v>2822.4338399999997</v>
      </c>
      <c r="DI23" s="187">
        <f t="shared" si="40"/>
        <v>74.282891292966227</v>
      </c>
      <c r="DJ23" s="195">
        <f t="shared" si="41"/>
        <v>1135.8050000000001</v>
      </c>
      <c r="DK23" s="195">
        <f t="shared" si="41"/>
        <v>798.45017999999993</v>
      </c>
      <c r="DL23" s="187">
        <f t="shared" si="42"/>
        <v>70.298174422546111</v>
      </c>
      <c r="DM23" s="187">
        <f>Хор!C56</f>
        <v>1128.096</v>
      </c>
      <c r="DN23" s="187">
        <f>Хор!D56</f>
        <v>795.74167999999997</v>
      </c>
      <c r="DO23" s="187">
        <f t="shared" si="43"/>
        <v>70.538471903100444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2.7090000000000001</v>
      </c>
      <c r="DW23" s="187">
        <f>Хор!D61</f>
        <v>2.7084999999999999</v>
      </c>
      <c r="DX23" s="187">
        <f t="shared" si="46"/>
        <v>99.981543004798809</v>
      </c>
      <c r="DY23" s="187">
        <f>Хор!C63</f>
        <v>85.376000000000005</v>
      </c>
      <c r="DZ23" s="187">
        <f>Хор!D63</f>
        <v>60.185580000000002</v>
      </c>
      <c r="EA23" s="187">
        <f t="shared" si="47"/>
        <v>70.494729197901052</v>
      </c>
      <c r="EB23" s="187">
        <f>Хор!C64</f>
        <v>4.8029999999999999</v>
      </c>
      <c r="EC23" s="187">
        <f>Хор!D64</f>
        <v>2</v>
      </c>
      <c r="ED23" s="187">
        <f t="shared" si="48"/>
        <v>41.640641265875495</v>
      </c>
      <c r="EE23" s="195">
        <f>Хор!C69</f>
        <v>906.68255999999997</v>
      </c>
      <c r="EF23" s="195">
        <f>Хор!D69</f>
        <v>782.76676999999995</v>
      </c>
      <c r="EG23" s="187">
        <f t="shared" si="49"/>
        <v>86.333056852885747</v>
      </c>
      <c r="EH23" s="195">
        <f>Хор!C74</f>
        <v>186.208</v>
      </c>
      <c r="EI23" s="195">
        <f>Хор!D74</f>
        <v>128.03130999999999</v>
      </c>
      <c r="EJ23" s="187">
        <f t="shared" si="50"/>
        <v>68.757147920604908</v>
      </c>
      <c r="EK23" s="195">
        <f>Хор!C78</f>
        <v>1477.7</v>
      </c>
      <c r="EL23" s="197">
        <f>Хор!D78</f>
        <v>1049</v>
      </c>
      <c r="EM23" s="187">
        <f t="shared" si="10"/>
        <v>70.988698653312582</v>
      </c>
      <c r="EN23" s="187">
        <f>Хор!C80</f>
        <v>0</v>
      </c>
      <c r="EO23" s="187">
        <f>Хор!D80</f>
        <v>0</v>
      </c>
      <c r="EP23" s="187" t="e">
        <f t="shared" si="11"/>
        <v>#DIV/0!</v>
      </c>
      <c r="EQ23" s="198">
        <f>Хор!C85</f>
        <v>3</v>
      </c>
      <c r="ER23" s="198">
        <f>Хор!D85</f>
        <v>2</v>
      </c>
      <c r="ES23" s="187">
        <f t="shared" si="51"/>
        <v>66.666666666666657</v>
      </c>
      <c r="ET23" s="187">
        <f>Хор!C91</f>
        <v>0</v>
      </c>
      <c r="EU23" s="187">
        <f>Хор!D91</f>
        <v>0</v>
      </c>
      <c r="EV23" s="184" t="e">
        <f t="shared" si="52"/>
        <v>#DIV/0!</v>
      </c>
      <c r="EW23" s="191">
        <f t="shared" si="12"/>
        <v>16.760440000000017</v>
      </c>
      <c r="EX23" s="191">
        <f t="shared" si="13"/>
        <v>654.5945300000003</v>
      </c>
      <c r="EY23" s="184">
        <f t="shared" si="54"/>
        <v>3905.5927529348851</v>
      </c>
      <c r="EZ23" s="192"/>
      <c r="FA23" s="193"/>
      <c r="FC23" s="193"/>
    </row>
    <row r="24" spans="1:170" s="432" customFormat="1" ht="15" customHeight="1">
      <c r="A24" s="427">
        <v>11</v>
      </c>
      <c r="B24" s="194" t="s">
        <v>314</v>
      </c>
      <c r="C24" s="413">
        <f t="shared" si="14"/>
        <v>3728.4079999999999</v>
      </c>
      <c r="D24" s="415">
        <f t="shared" si="0"/>
        <v>3095.5008500000004</v>
      </c>
      <c r="E24" s="187">
        <f t="shared" si="1"/>
        <v>83.024734685688912</v>
      </c>
      <c r="F24" s="198">
        <f t="shared" si="2"/>
        <v>1126.1199999999999</v>
      </c>
      <c r="G24" s="198">
        <f t="shared" si="3"/>
        <v>1040.9037500000002</v>
      </c>
      <c r="H24" s="187">
        <f t="shared" si="15"/>
        <v>92.432755834191767</v>
      </c>
      <c r="I24" s="195">
        <f>Чум!C6</f>
        <v>95.3</v>
      </c>
      <c r="J24" s="195">
        <f>Чум!D6</f>
        <v>74.941079999999999</v>
      </c>
      <c r="K24" s="187">
        <f t="shared" si="16"/>
        <v>78.637019937040932</v>
      </c>
      <c r="L24" s="187">
        <f>Чум!C8</f>
        <v>117.05</v>
      </c>
      <c r="M24" s="187">
        <f>Чум!D8</f>
        <v>135.07371000000001</v>
      </c>
      <c r="N24" s="187">
        <f t="shared" si="17"/>
        <v>115.39829987184964</v>
      </c>
      <c r="O24" s="187">
        <f>Чум!C9</f>
        <v>1.26</v>
      </c>
      <c r="P24" s="187">
        <f>Чум!D9</f>
        <v>1.2820499999999999</v>
      </c>
      <c r="Q24" s="187">
        <f t="shared" si="18"/>
        <v>101.74999999999999</v>
      </c>
      <c r="R24" s="187">
        <f>Чум!C10</f>
        <v>195.51</v>
      </c>
      <c r="S24" s="187">
        <f>Чум!D10</f>
        <v>197.62513999999999</v>
      </c>
      <c r="T24" s="187">
        <f t="shared" si="19"/>
        <v>101.0818577054882</v>
      </c>
      <c r="U24" s="187">
        <f>Чум!C11</f>
        <v>0</v>
      </c>
      <c r="V24" s="428">
        <f>Чум!D11</f>
        <v>-30.135000000000002</v>
      </c>
      <c r="W24" s="187" t="e">
        <f t="shared" si="20"/>
        <v>#DIV/0!</v>
      </c>
      <c r="X24" s="195">
        <f>Чум!C13</f>
        <v>65</v>
      </c>
      <c r="Y24" s="195">
        <f>Чум!D13</f>
        <v>82.355969999999999</v>
      </c>
      <c r="Z24" s="187">
        <f t="shared" si="21"/>
        <v>126.70149230769229</v>
      </c>
      <c r="AA24" s="195">
        <f>Чум!C15</f>
        <v>75</v>
      </c>
      <c r="AB24" s="195">
        <f>Чум!D15</f>
        <v>79.407480000000007</v>
      </c>
      <c r="AC24" s="187">
        <f t="shared" si="22"/>
        <v>105.87664000000001</v>
      </c>
      <c r="AD24" s="195">
        <f>Чум!C16</f>
        <v>460</v>
      </c>
      <c r="AE24" s="195">
        <f>Чум!D16</f>
        <v>422.46688</v>
      </c>
      <c r="AF24" s="187">
        <f t="shared" si="4"/>
        <v>91.840626086956519</v>
      </c>
      <c r="AG24" s="187">
        <f>Чум!C18</f>
        <v>10</v>
      </c>
      <c r="AH24" s="187">
        <f>Чум!D18</f>
        <v>8.9</v>
      </c>
      <c r="AI24" s="187">
        <f t="shared" si="23"/>
        <v>89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80</v>
      </c>
      <c r="AQ24" s="463">
        <f>Чум!D27</f>
        <v>33.747</v>
      </c>
      <c r="AR24" s="187">
        <f t="shared" si="24"/>
        <v>42.183749999999996</v>
      </c>
      <c r="AS24" s="195">
        <f>Чум!C28</f>
        <v>2</v>
      </c>
      <c r="AT24" s="417">
        <f>Чум!D28</f>
        <v>0</v>
      </c>
      <c r="AU24" s="187">
        <f t="shared" si="25"/>
        <v>0</v>
      </c>
      <c r="AV24" s="195"/>
      <c r="AW24" s="195"/>
      <c r="AX24" s="187" t="e">
        <f t="shared" si="26"/>
        <v>#DIV/0!</v>
      </c>
      <c r="AY24" s="187">
        <f>Чум!C30</f>
        <v>25</v>
      </c>
      <c r="AZ24" s="187">
        <f>Чум!D30</f>
        <v>35.240600000000001</v>
      </c>
      <c r="BA24" s="187">
        <f t="shared" si="27"/>
        <v>140.9624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58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-1.16E-3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95">
        <f t="shared" si="34"/>
        <v>2602.288</v>
      </c>
      <c r="CA24" s="195">
        <f t="shared" si="35"/>
        <v>2054.5971</v>
      </c>
      <c r="CB24" s="187">
        <f t="shared" si="53"/>
        <v>78.953486316656722</v>
      </c>
      <c r="CC24" s="187">
        <f>Чум!C42</f>
        <v>1906.663</v>
      </c>
      <c r="CD24" s="187">
        <f>Чум!D42</f>
        <v>1793.086</v>
      </c>
      <c r="CE24" s="187">
        <f t="shared" si="36"/>
        <v>94.043152880189112</v>
      </c>
      <c r="CF24" s="187">
        <f>Чум!C43</f>
        <v>0</v>
      </c>
      <c r="CG24" s="187">
        <f>Чум!D43</f>
        <v>0</v>
      </c>
      <c r="CH24" s="187" t="e">
        <f t="shared" si="37"/>
        <v>#DIV/0!</v>
      </c>
      <c r="CI24" s="187">
        <f>Чум!C44</f>
        <v>573.79</v>
      </c>
      <c r="CJ24" s="187">
        <f>Чум!D44</f>
        <v>142.03800000000001</v>
      </c>
      <c r="CK24" s="187">
        <f t="shared" si="7"/>
        <v>24.754352637724605</v>
      </c>
      <c r="CL24" s="187">
        <f>Чум!C45</f>
        <v>88.734999999999999</v>
      </c>
      <c r="CM24" s="187">
        <f>Чум!D45</f>
        <v>86.4131</v>
      </c>
      <c r="CN24" s="187">
        <f t="shared" si="8"/>
        <v>97.383332394207471</v>
      </c>
      <c r="CO24" s="187">
        <f>Чум!C46</f>
        <v>0</v>
      </c>
      <c r="CP24" s="187">
        <f>Чум!D46</f>
        <v>0</v>
      </c>
      <c r="CQ24" s="187"/>
      <c r="CR24" s="187">
        <f>Чум!C50</f>
        <v>33.1</v>
      </c>
      <c r="CS24" s="187">
        <f>Чум!D50</f>
        <v>33.06</v>
      </c>
      <c r="CT24" s="187">
        <f t="shared" si="9"/>
        <v>99.879154078549846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95">
        <f t="shared" si="39"/>
        <v>3802.0745299999999</v>
      </c>
      <c r="DH24" s="195">
        <f t="shared" si="39"/>
        <v>2836.3804600000003</v>
      </c>
      <c r="DI24" s="187">
        <f t="shared" si="40"/>
        <v>74.600864281321705</v>
      </c>
      <c r="DJ24" s="195">
        <f t="shared" si="41"/>
        <v>1306.2660000000001</v>
      </c>
      <c r="DK24" s="195">
        <f t="shared" si="41"/>
        <v>1118.0492800000002</v>
      </c>
      <c r="DL24" s="187">
        <f t="shared" si="42"/>
        <v>85.591240987670204</v>
      </c>
      <c r="DM24" s="187">
        <f>Чум!C58</f>
        <v>1286.3630000000001</v>
      </c>
      <c r="DN24" s="187">
        <f>Чум!D58</f>
        <v>1103.2017800000001</v>
      </c>
      <c r="DO24" s="187">
        <f t="shared" si="43"/>
        <v>85.761311542698294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14.903</v>
      </c>
      <c r="DW24" s="187">
        <f>Чум!D63</f>
        <v>14.8475</v>
      </c>
      <c r="DX24" s="187">
        <f t="shared" si="46"/>
        <v>99.627591760048304</v>
      </c>
      <c r="DY24" s="187">
        <f>Чум!C65</f>
        <v>85.376000000000005</v>
      </c>
      <c r="DZ24" s="187">
        <f>Чум!D65</f>
        <v>70.594639999999998</v>
      </c>
      <c r="EA24" s="187">
        <f t="shared" si="47"/>
        <v>82.68675037481259</v>
      </c>
      <c r="EB24" s="187">
        <f>Чум!C66</f>
        <v>4.25</v>
      </c>
      <c r="EC24" s="187">
        <f>Чум!D66</f>
        <v>2.0499999999999998</v>
      </c>
      <c r="ED24" s="187">
        <f t="shared" si="48"/>
        <v>48.235294117647051</v>
      </c>
      <c r="EE24" s="195">
        <f>Чум!C71</f>
        <v>1005.73253</v>
      </c>
      <c r="EF24" s="195">
        <f>Чум!D71</f>
        <v>439.53649999999999</v>
      </c>
      <c r="EG24" s="187">
        <f t="shared" si="49"/>
        <v>43.703120550351493</v>
      </c>
      <c r="EH24" s="195">
        <f>Чум!C76</f>
        <v>525.65</v>
      </c>
      <c r="EI24" s="195">
        <f>Чум!D76</f>
        <v>404.96303999999998</v>
      </c>
      <c r="EJ24" s="187">
        <f t="shared" si="50"/>
        <v>77.040433748692095</v>
      </c>
      <c r="EK24" s="195">
        <f>Чум!C80</f>
        <v>872.8</v>
      </c>
      <c r="EL24" s="197">
        <f>Чум!D80</f>
        <v>800.47199999999998</v>
      </c>
      <c r="EM24" s="187">
        <f t="shared" si="10"/>
        <v>91.713107241063256</v>
      </c>
      <c r="EN24" s="187">
        <f>Чум!C82</f>
        <v>0</v>
      </c>
      <c r="EO24" s="187">
        <f>Чум!D82</f>
        <v>0</v>
      </c>
      <c r="EP24" s="187" t="e">
        <f t="shared" si="11"/>
        <v>#DIV/0!</v>
      </c>
      <c r="EQ24" s="198">
        <f>Чум!C87</f>
        <v>2</v>
      </c>
      <c r="ER24" s="198">
        <f>Чум!D87</f>
        <v>0.71499999999999997</v>
      </c>
      <c r="ES24" s="187">
        <f t="shared" si="51"/>
        <v>35.75</v>
      </c>
      <c r="ET24" s="187">
        <f>Чум!C93</f>
        <v>0</v>
      </c>
      <c r="EU24" s="187">
        <f>Чум!D93</f>
        <v>0</v>
      </c>
      <c r="EV24" s="187" t="e">
        <f t="shared" si="52"/>
        <v>#DIV/0!</v>
      </c>
      <c r="EW24" s="429">
        <f t="shared" si="12"/>
        <v>-73.666529999999966</v>
      </c>
      <c r="EX24" s="429">
        <f t="shared" si="13"/>
        <v>259.12039000000004</v>
      </c>
      <c r="EY24" s="187">
        <f t="shared" si="54"/>
        <v>-351.74778831037673</v>
      </c>
      <c r="EZ24" s="430"/>
      <c r="FA24" s="431"/>
      <c r="FC24" s="431"/>
    </row>
    <row r="25" spans="1:170" s="234" customFormat="1" ht="15" customHeight="1">
      <c r="A25" s="225">
        <v>12</v>
      </c>
      <c r="B25" s="226" t="s">
        <v>315</v>
      </c>
      <c r="C25" s="414">
        <f t="shared" si="14"/>
        <v>3742.8500000000004</v>
      </c>
      <c r="D25" s="416">
        <f t="shared" si="0"/>
        <v>2993.6630799999998</v>
      </c>
      <c r="E25" s="227">
        <f t="shared" si="1"/>
        <v>79.983517373124741</v>
      </c>
      <c r="F25" s="228">
        <f t="shared" si="2"/>
        <v>909.76</v>
      </c>
      <c r="G25" s="228">
        <f t="shared" si="3"/>
        <v>670.05798000000004</v>
      </c>
      <c r="H25" s="227">
        <f t="shared" si="15"/>
        <v>73.652169803024975</v>
      </c>
      <c r="I25" s="188">
        <f>Шать!C6</f>
        <v>33.4</v>
      </c>
      <c r="J25" s="188">
        <f>Шать!D6</f>
        <v>32.898099999999999</v>
      </c>
      <c r="K25" s="227">
        <f t="shared" si="16"/>
        <v>98.497305389221552</v>
      </c>
      <c r="L25" s="227">
        <f>Шать!C8</f>
        <v>120.24</v>
      </c>
      <c r="M25" s="227">
        <f>Шать!D8</f>
        <v>138.74923999999999</v>
      </c>
      <c r="N25" s="227">
        <f t="shared" si="17"/>
        <v>115.39357950765137</v>
      </c>
      <c r="O25" s="227">
        <f>Шать!C9</f>
        <v>1.29</v>
      </c>
      <c r="P25" s="227">
        <f>Шать!D9</f>
        <v>1.3169500000000001</v>
      </c>
      <c r="Q25" s="227">
        <f t="shared" si="18"/>
        <v>102.0891472868217</v>
      </c>
      <c r="R25" s="227">
        <f>Шать!C10</f>
        <v>200.83</v>
      </c>
      <c r="S25" s="227">
        <f>Шать!D10</f>
        <v>203.00273000000001</v>
      </c>
      <c r="T25" s="227">
        <f t="shared" si="19"/>
        <v>101.08187521784593</v>
      </c>
      <c r="U25" s="227">
        <f>Шать!C11</f>
        <v>0</v>
      </c>
      <c r="V25" s="420">
        <f>Шать!D11</f>
        <v>-30.955079999999999</v>
      </c>
      <c r="W25" s="227" t="e">
        <f t="shared" si="20"/>
        <v>#DIV/0!</v>
      </c>
      <c r="X25" s="188">
        <f>Шать!C13</f>
        <v>10</v>
      </c>
      <c r="Y25" s="188">
        <f>Шать!D13</f>
        <v>9.2697500000000002</v>
      </c>
      <c r="Z25" s="227">
        <f t="shared" si="21"/>
        <v>92.697500000000005</v>
      </c>
      <c r="AA25" s="188">
        <f>Шать!C15</f>
        <v>40</v>
      </c>
      <c r="AB25" s="188">
        <f>Шать!D15</f>
        <v>32.592329999999997</v>
      </c>
      <c r="AC25" s="227">
        <f t="shared" si="22"/>
        <v>81.480824999999996</v>
      </c>
      <c r="AD25" s="188">
        <f>Шать!C16</f>
        <v>315</v>
      </c>
      <c r="AE25" s="188">
        <f>Шать!D16</f>
        <v>223.85283999999999</v>
      </c>
      <c r="AF25" s="227">
        <f t="shared" si="4"/>
        <v>71.064393650793647</v>
      </c>
      <c r="AG25" s="227">
        <f>Шать!C18</f>
        <v>7</v>
      </c>
      <c r="AH25" s="227">
        <f>Шать!D18</f>
        <v>1.4</v>
      </c>
      <c r="AI25" s="227">
        <f t="shared" si="23"/>
        <v>20</v>
      </c>
      <c r="AJ25" s="227"/>
      <c r="AK25" s="227"/>
      <c r="AL25" s="227" t="e">
        <f>AJ25/AK25*100</f>
        <v>#DIV/0!</v>
      </c>
      <c r="AM25" s="188">
        <v>0</v>
      </c>
      <c r="AN25" s="188">
        <f>0</f>
        <v>0</v>
      </c>
      <c r="AO25" s="227" t="e">
        <f t="shared" si="6"/>
        <v>#DIV/0!</v>
      </c>
      <c r="AP25" s="188">
        <f>Шать!C27</f>
        <v>115</v>
      </c>
      <c r="AQ25" s="463">
        <f>Шать!D27</f>
        <v>6.5140000000000002</v>
      </c>
      <c r="AR25" s="227">
        <f t="shared" si="24"/>
        <v>5.6643478260869564</v>
      </c>
      <c r="AS25" s="188">
        <f>Шать!C28</f>
        <v>17</v>
      </c>
      <c r="AT25" s="418">
        <f>Шать!D28</f>
        <v>23.843599999999999</v>
      </c>
      <c r="AU25" s="227">
        <f t="shared" si="25"/>
        <v>140.25647058823529</v>
      </c>
      <c r="AV25" s="188"/>
      <c r="AW25" s="188"/>
      <c r="AX25" s="227" t="e">
        <f t="shared" si="26"/>
        <v>#DIV/0!</v>
      </c>
      <c r="AY25" s="227">
        <f>Шать!C29</f>
        <v>50</v>
      </c>
      <c r="AZ25" s="227">
        <f>Шать!D29</f>
        <v>21.386410000000001</v>
      </c>
      <c r="BA25" s="227">
        <f t="shared" si="27"/>
        <v>42.772820000000003</v>
      </c>
      <c r="BB25" s="227"/>
      <c r="BC25" s="227"/>
      <c r="BD25" s="227"/>
      <c r="BE25" s="227">
        <f>Шать!C33</f>
        <v>0</v>
      </c>
      <c r="BF25" s="227">
        <f>Шать!D33</f>
        <v>0</v>
      </c>
      <c r="BG25" s="227" t="e">
        <f t="shared" si="28"/>
        <v>#DIV/0!</v>
      </c>
      <c r="BH25" s="227"/>
      <c r="BI25" s="227"/>
      <c r="BJ25" s="227" t="e">
        <f t="shared" si="29"/>
        <v>#DIV/0!</v>
      </c>
      <c r="BK25" s="227"/>
      <c r="BL25" s="227"/>
      <c r="BM25" s="227"/>
      <c r="BN25" s="227">
        <f>Шать!C34</f>
        <v>0</v>
      </c>
      <c r="BO25" s="359">
        <f>Шать!D34</f>
        <v>8.7899999999999992E-3</v>
      </c>
      <c r="BP25" s="227" t="e">
        <f t="shared" si="30"/>
        <v>#DIV/0!</v>
      </c>
      <c r="BQ25" s="227">
        <f>Шать!C37</f>
        <v>0</v>
      </c>
      <c r="BR25" s="227">
        <f>Шать!D39</f>
        <v>6.1783200000000003</v>
      </c>
      <c r="BS25" s="227" t="e">
        <f t="shared" si="31"/>
        <v>#DIV/0!</v>
      </c>
      <c r="BT25" s="227"/>
      <c r="BU25" s="227"/>
      <c r="BV25" s="229" t="e">
        <f t="shared" si="32"/>
        <v>#DIV/0!</v>
      </c>
      <c r="BW25" s="229"/>
      <c r="BX25" s="229"/>
      <c r="BY25" s="229" t="e">
        <f t="shared" si="33"/>
        <v>#DIV/0!</v>
      </c>
      <c r="BZ25" s="188">
        <f t="shared" si="34"/>
        <v>2833.09</v>
      </c>
      <c r="CA25" s="186">
        <f t="shared" si="35"/>
        <v>2323.6050999999998</v>
      </c>
      <c r="CB25" s="227">
        <f t="shared" si="53"/>
        <v>82.016635546346905</v>
      </c>
      <c r="CC25" s="227">
        <f>Шать!C42</f>
        <v>1243.7660000000001</v>
      </c>
      <c r="CD25" s="227">
        <f>Шать!D42</f>
        <v>1171.3679999999999</v>
      </c>
      <c r="CE25" s="227">
        <f t="shared" si="36"/>
        <v>94.179130157923581</v>
      </c>
      <c r="CF25" s="227">
        <f>Шать!C43</f>
        <v>400</v>
      </c>
      <c r="CG25" s="227">
        <f>Шать!D43</f>
        <v>400</v>
      </c>
      <c r="CH25" s="227">
        <f t="shared" si="37"/>
        <v>100</v>
      </c>
      <c r="CI25" s="227">
        <f>Шать!C44</f>
        <v>1004.188</v>
      </c>
      <c r="CJ25" s="227">
        <f>Шать!D44</f>
        <v>568.72299999999996</v>
      </c>
      <c r="CK25" s="227">
        <f t="shared" si="7"/>
        <v>56.635112150314484</v>
      </c>
      <c r="CL25" s="227">
        <f>Шать!C45</f>
        <v>88.036000000000001</v>
      </c>
      <c r="CM25" s="227">
        <f>Шать!D45</f>
        <v>86.414100000000005</v>
      </c>
      <c r="CN25" s="227">
        <f t="shared" si="8"/>
        <v>98.157685492298612</v>
      </c>
      <c r="CO25" s="227">
        <f>Шать!C46</f>
        <v>0</v>
      </c>
      <c r="CP25" s="227">
        <f>Шать!D46</f>
        <v>0</v>
      </c>
      <c r="CQ25" s="227"/>
      <c r="CR25" s="227">
        <f>Шать!C50</f>
        <v>97.1</v>
      </c>
      <c r="CS25" s="227">
        <f>Шать!D50</f>
        <v>97.1</v>
      </c>
      <c r="CT25" s="227">
        <f t="shared" si="9"/>
        <v>100</v>
      </c>
      <c r="CU25" s="227"/>
      <c r="CV25" s="227"/>
      <c r="CW25" s="227"/>
      <c r="CX25" s="188"/>
      <c r="CY25" s="188"/>
      <c r="CZ25" s="227" t="e">
        <f t="shared" si="38"/>
        <v>#DIV/0!</v>
      </c>
      <c r="DA25" s="227"/>
      <c r="DB25" s="227"/>
      <c r="DC25" s="227"/>
      <c r="DD25" s="227"/>
      <c r="DE25" s="227"/>
      <c r="DF25" s="227"/>
      <c r="DG25" s="188">
        <f t="shared" si="39"/>
        <v>3689.4565299999995</v>
      </c>
      <c r="DH25" s="188">
        <f t="shared" si="39"/>
        <v>2837.3886800000005</v>
      </c>
      <c r="DI25" s="227">
        <f>DH25/DG25*100</f>
        <v>76.905328926588567</v>
      </c>
      <c r="DJ25" s="188">
        <f t="shared" si="41"/>
        <v>1139.7604999999999</v>
      </c>
      <c r="DK25" s="188">
        <f t="shared" si="41"/>
        <v>978.56824000000006</v>
      </c>
      <c r="DL25" s="227">
        <f t="shared" si="42"/>
        <v>85.857356874536379</v>
      </c>
      <c r="DM25" s="227">
        <f>Шать!C58</f>
        <v>1100.9659999999999</v>
      </c>
      <c r="DN25" s="227">
        <f>Шать!D58</f>
        <v>940.77373999999998</v>
      </c>
      <c r="DO25" s="227">
        <f t="shared" si="43"/>
        <v>85.449844954340108</v>
      </c>
      <c r="DP25" s="227">
        <f>Шать!C61</f>
        <v>32.152000000000001</v>
      </c>
      <c r="DQ25" s="227">
        <f>Шать!D61</f>
        <v>32.152000000000001</v>
      </c>
      <c r="DR25" s="227">
        <f t="shared" si="44"/>
        <v>100</v>
      </c>
      <c r="DS25" s="227">
        <f>Шать!C62</f>
        <v>1</v>
      </c>
      <c r="DT25" s="227">
        <f>Шать!D62</f>
        <v>0</v>
      </c>
      <c r="DU25" s="227">
        <f t="shared" si="45"/>
        <v>0</v>
      </c>
      <c r="DV25" s="227">
        <f>Шать!C63</f>
        <v>5.6425000000000001</v>
      </c>
      <c r="DW25" s="227">
        <f>Шать!D63</f>
        <v>5.6425000000000001</v>
      </c>
      <c r="DX25" s="227">
        <f t="shared" si="46"/>
        <v>100</v>
      </c>
      <c r="DY25" s="227">
        <f>Шать!C65</f>
        <v>85.376999999999995</v>
      </c>
      <c r="DZ25" s="227">
        <f>Шать!D65</f>
        <v>70.173770000000005</v>
      </c>
      <c r="EA25" s="227">
        <f t="shared" si="47"/>
        <v>82.192827108003343</v>
      </c>
      <c r="EB25" s="227">
        <f>Шать!C66</f>
        <v>8</v>
      </c>
      <c r="EC25" s="227">
        <f>Шать!D66</f>
        <v>7.931</v>
      </c>
      <c r="ED25" s="227">
        <f t="shared" si="48"/>
        <v>99.137500000000003</v>
      </c>
      <c r="EE25" s="188">
        <f>Шать!C71</f>
        <v>1549.45453</v>
      </c>
      <c r="EF25" s="188">
        <f>Шать!D71</f>
        <v>956.91382999999996</v>
      </c>
      <c r="EG25" s="227">
        <f t="shared" si="49"/>
        <v>61.758109803970818</v>
      </c>
      <c r="EH25" s="188">
        <f>Шать!C76</f>
        <v>208.36099999999999</v>
      </c>
      <c r="EI25" s="188">
        <f>Шать!D76</f>
        <v>125.30083999999999</v>
      </c>
      <c r="EJ25" s="227">
        <f t="shared" si="50"/>
        <v>60.136417083811267</v>
      </c>
      <c r="EK25" s="188">
        <f>Шать!C80</f>
        <v>689.50350000000003</v>
      </c>
      <c r="EL25" s="230">
        <f>Шать!D80</f>
        <v>689.50300000000004</v>
      </c>
      <c r="EM25" s="227">
        <f t="shared" si="10"/>
        <v>99.999927484051938</v>
      </c>
      <c r="EN25" s="227">
        <f>Шать!C82</f>
        <v>5</v>
      </c>
      <c r="EO25" s="227">
        <f>Шать!D82</f>
        <v>5</v>
      </c>
      <c r="EP25" s="227">
        <f t="shared" si="11"/>
        <v>100</v>
      </c>
      <c r="EQ25" s="228">
        <f>Шать!C87</f>
        <v>4</v>
      </c>
      <c r="ER25" s="228">
        <f>Шать!D87</f>
        <v>3.9980000000000002</v>
      </c>
      <c r="ES25" s="227">
        <f t="shared" si="51"/>
        <v>99.95</v>
      </c>
      <c r="ET25" s="227">
        <f>Шать!C93</f>
        <v>0</v>
      </c>
      <c r="EU25" s="227">
        <f>Шать!D93</f>
        <v>0</v>
      </c>
      <c r="EV25" s="227" t="e">
        <f t="shared" si="52"/>
        <v>#DIV/0!</v>
      </c>
      <c r="EW25" s="231">
        <f t="shared" si="12"/>
        <v>53.393470000000889</v>
      </c>
      <c r="EX25" s="231">
        <f t="shared" si="13"/>
        <v>156.27439999999933</v>
      </c>
      <c r="EY25" s="227">
        <f t="shared" si="54"/>
        <v>292.6844799560634</v>
      </c>
      <c r="EZ25" s="232"/>
      <c r="FA25" s="233"/>
      <c r="FC25" s="233"/>
    </row>
    <row r="26" spans="1:170" s="432" customFormat="1" ht="15" customHeight="1">
      <c r="A26" s="433">
        <v>13</v>
      </c>
      <c r="B26" s="194" t="s">
        <v>316</v>
      </c>
      <c r="C26" s="413">
        <f t="shared" si="14"/>
        <v>5608.1810000000005</v>
      </c>
      <c r="D26" s="415">
        <f t="shared" si="0"/>
        <v>3924.9900600000001</v>
      </c>
      <c r="E26" s="187">
        <f t="shared" si="1"/>
        <v>69.986864903254713</v>
      </c>
      <c r="F26" s="198">
        <f t="shared" si="2"/>
        <v>2725.4100000000003</v>
      </c>
      <c r="G26" s="198">
        <f t="shared" si="3"/>
        <v>2637.79306</v>
      </c>
      <c r="H26" s="187">
        <f t="shared" si="15"/>
        <v>96.785183146755898</v>
      </c>
      <c r="I26" s="195">
        <f>Юнг!C6</f>
        <v>114.5</v>
      </c>
      <c r="J26" s="195">
        <f>Юнг!D6</f>
        <v>109.05306</v>
      </c>
      <c r="K26" s="187">
        <f t="shared" si="16"/>
        <v>95.242847161572058</v>
      </c>
      <c r="L26" s="187">
        <f>Юнг!C8</f>
        <v>185.53</v>
      </c>
      <c r="M26" s="187">
        <f>Юнг!D8</f>
        <v>214.09650999999999</v>
      </c>
      <c r="N26" s="187">
        <f t="shared" si="17"/>
        <v>115.39724572845363</v>
      </c>
      <c r="O26" s="187">
        <f>Юнг!C9</f>
        <v>2</v>
      </c>
      <c r="P26" s="187">
        <f>Юнг!D9</f>
        <v>2.0321500000000001</v>
      </c>
      <c r="Q26" s="187">
        <f t="shared" si="18"/>
        <v>101.6075</v>
      </c>
      <c r="R26" s="187">
        <f>Юнг!C10</f>
        <v>309.88</v>
      </c>
      <c r="S26" s="187">
        <f>Юнг!D10</f>
        <v>313.24257999999998</v>
      </c>
      <c r="T26" s="187">
        <f t="shared" si="19"/>
        <v>101.08512327352524</v>
      </c>
      <c r="U26" s="187">
        <f>Юнг!C11</f>
        <v>0</v>
      </c>
      <c r="V26" s="428">
        <f>Юнг!D11</f>
        <v>-47.765050000000002</v>
      </c>
      <c r="W26" s="187" t="e">
        <f t="shared" si="20"/>
        <v>#DIV/0!</v>
      </c>
      <c r="X26" s="195">
        <f>Юнг!C13</f>
        <v>40</v>
      </c>
      <c r="Y26" s="195">
        <f>Юнг!D13</f>
        <v>42.170999999999999</v>
      </c>
      <c r="Z26" s="187">
        <f t="shared" si="21"/>
        <v>105.42750000000001</v>
      </c>
      <c r="AA26" s="195">
        <f>Юнг!C15</f>
        <v>150</v>
      </c>
      <c r="AB26" s="195">
        <f>Юнг!D15</f>
        <v>221.18362999999999</v>
      </c>
      <c r="AC26" s="187">
        <f t="shared" si="22"/>
        <v>147.45575333333335</v>
      </c>
      <c r="AD26" s="195">
        <f>Юнг!C16</f>
        <v>1611.5</v>
      </c>
      <c r="AE26" s="195">
        <f>Юнг!D16</f>
        <v>1520.19343</v>
      </c>
      <c r="AF26" s="187">
        <f t="shared" si="4"/>
        <v>94.334063295066699</v>
      </c>
      <c r="AG26" s="187">
        <f>Юнг!C18</f>
        <v>12</v>
      </c>
      <c r="AH26" s="187">
        <f>Юнг!D18</f>
        <v>8.4499999999999993</v>
      </c>
      <c r="AI26" s="187">
        <f t="shared" si="23"/>
        <v>70.416666666666657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220</v>
      </c>
      <c r="AQ26" s="463">
        <f>Юнг!D27</f>
        <v>132.49381</v>
      </c>
      <c r="AR26" s="187">
        <f t="shared" si="24"/>
        <v>60.224459090909086</v>
      </c>
      <c r="AS26" s="195">
        <f>Юнг!C28</f>
        <v>30</v>
      </c>
      <c r="AT26" s="417">
        <f>Юнг!D28</f>
        <v>38.277250000000002</v>
      </c>
      <c r="AU26" s="187">
        <f t="shared" si="25"/>
        <v>127.59083333333334</v>
      </c>
      <c r="AV26" s="195"/>
      <c r="AW26" s="195"/>
      <c r="AX26" s="187" t="e">
        <f t="shared" si="26"/>
        <v>#DIV/0!</v>
      </c>
      <c r="AY26" s="187">
        <f>Юнг!C30</f>
        <v>50</v>
      </c>
      <c r="AZ26" s="187">
        <f>Юнг!D30</f>
        <v>61.185720000000003</v>
      </c>
      <c r="BA26" s="187">
        <f t="shared" si="27"/>
        <v>122.37143999999999</v>
      </c>
      <c r="BB26" s="187"/>
      <c r="BC26" s="187"/>
      <c r="BD26" s="187"/>
      <c r="BE26" s="187">
        <f>Юнг!C33</f>
        <v>0</v>
      </c>
      <c r="BF26" s="187">
        <f>Юнг!D31</f>
        <v>18.815999999999999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58">
        <f>Юнг!D34</f>
        <v>1.17597</v>
      </c>
      <c r="BP26" s="187" t="e">
        <f t="shared" si="30"/>
        <v>#DIV/0!</v>
      </c>
      <c r="BQ26" s="187">
        <f>Юнг!C36</f>
        <v>0</v>
      </c>
      <c r="BR26" s="187">
        <f>Юнг!D36</f>
        <v>3.1869999999999998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95">
        <f t="shared" si="34"/>
        <v>2882.7709999999997</v>
      </c>
      <c r="CA26" s="195">
        <f t="shared" si="35"/>
        <v>1287.1970000000001</v>
      </c>
      <c r="CB26" s="187">
        <f t="shared" si="53"/>
        <v>44.651378829605278</v>
      </c>
      <c r="CC26" s="187">
        <f>Юнг!C41</f>
        <v>859.154</v>
      </c>
      <c r="CD26" s="187">
        <f>Юнг!D41</f>
        <v>853.60799999999995</v>
      </c>
      <c r="CE26" s="187">
        <f t="shared" si="36"/>
        <v>99.354481268783005</v>
      </c>
      <c r="CF26" s="187">
        <f>Юнг!C42</f>
        <v>600</v>
      </c>
      <c r="CG26" s="187">
        <f>Юнг!D42</f>
        <v>99.042000000000002</v>
      </c>
      <c r="CH26" s="187">
        <f t="shared" si="37"/>
        <v>16.506999999999998</v>
      </c>
      <c r="CI26" s="187">
        <f>Юнг!C43</f>
        <v>457.16199999999998</v>
      </c>
      <c r="CJ26" s="187">
        <f>Юнг!D43</f>
        <v>439.43700000000001</v>
      </c>
      <c r="CK26" s="187">
        <f t="shared" si="7"/>
        <v>96.122818606970839</v>
      </c>
      <c r="CL26" s="187">
        <f>Юнг!C44</f>
        <v>86.355000000000004</v>
      </c>
      <c r="CM26" s="187">
        <f>Юнг!D44</f>
        <v>85.376000000000005</v>
      </c>
      <c r="CN26" s="187">
        <f t="shared" si="8"/>
        <v>98.866307683399924</v>
      </c>
      <c r="CO26" s="187">
        <f>Юнг!C45</f>
        <v>840</v>
      </c>
      <c r="CP26" s="187">
        <f>Юнг!D45</f>
        <v>120</v>
      </c>
      <c r="CQ26" s="187"/>
      <c r="CR26" s="187">
        <f>Юнг!C48</f>
        <v>40.1</v>
      </c>
      <c r="CS26" s="187">
        <f>Юнг!D48</f>
        <v>40.055</v>
      </c>
      <c r="CT26" s="187">
        <f t="shared" si="9"/>
        <v>99.887780548628427</v>
      </c>
      <c r="CU26" s="187"/>
      <c r="CV26" s="187">
        <f>Юнг!D47</f>
        <v>-350.32100000000003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95">
        <f t="shared" si="39"/>
        <v>6254.829920000001</v>
      </c>
      <c r="DH26" s="195">
        <f t="shared" si="39"/>
        <v>3887.9306000000001</v>
      </c>
      <c r="DI26" s="187">
        <f t="shared" si="40"/>
        <v>62.158854033236445</v>
      </c>
      <c r="DJ26" s="195">
        <f t="shared" si="41"/>
        <v>1542.0800000000002</v>
      </c>
      <c r="DK26" s="195">
        <f t="shared" si="41"/>
        <v>1204.4703099999999</v>
      </c>
      <c r="DL26" s="187">
        <f t="shared" si="42"/>
        <v>78.106862808673981</v>
      </c>
      <c r="DM26" s="187">
        <f>Юнг!C57</f>
        <v>1526.854</v>
      </c>
      <c r="DN26" s="187">
        <f>Юнг!D57</f>
        <v>1194.27181</v>
      </c>
      <c r="DO26" s="187">
        <f t="shared" si="43"/>
        <v>78.217813229031719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10.226000000000001</v>
      </c>
      <c r="DW26" s="187">
        <f>Юнг!D62</f>
        <v>10.198499999999999</v>
      </c>
      <c r="DX26" s="187">
        <f t="shared" si="46"/>
        <v>99.731077645218065</v>
      </c>
      <c r="DY26" s="187">
        <f>Юнг!C64</f>
        <v>85.376000000000005</v>
      </c>
      <c r="DZ26" s="187">
        <f>Юнг!D64</f>
        <v>67.317959999999999</v>
      </c>
      <c r="EA26" s="187">
        <f t="shared" si="47"/>
        <v>78.848809970014983</v>
      </c>
      <c r="EB26" s="187">
        <f>Юнг!C65</f>
        <v>193.8</v>
      </c>
      <c r="EC26" s="187">
        <f>Юнг!D65</f>
        <v>165.29274000000001</v>
      </c>
      <c r="ED26" s="187">
        <f t="shared" si="48"/>
        <v>85.290371517027864</v>
      </c>
      <c r="EE26" s="195">
        <f>Юнг!C70</f>
        <v>2555.1359200000002</v>
      </c>
      <c r="EF26" s="195">
        <f>Юнг!D70</f>
        <v>1243.7748100000001</v>
      </c>
      <c r="EG26" s="187">
        <f t="shared" si="49"/>
        <v>48.677442176931237</v>
      </c>
      <c r="EH26" s="195">
        <f>Юнг!C75</f>
        <v>928.19799999999998</v>
      </c>
      <c r="EI26" s="195">
        <f>Юнг!D75</f>
        <v>501.77381000000003</v>
      </c>
      <c r="EJ26" s="187">
        <f t="shared" si="50"/>
        <v>54.058919540873831</v>
      </c>
      <c r="EK26" s="195">
        <f>Юнг!C79</f>
        <v>945.6</v>
      </c>
      <c r="EL26" s="197">
        <f>Юнг!D79</f>
        <v>700.66097000000002</v>
      </c>
      <c r="EM26" s="187">
        <f t="shared" si="10"/>
        <v>74.096972292724189</v>
      </c>
      <c r="EN26" s="187">
        <f>Юнг!C81</f>
        <v>0</v>
      </c>
      <c r="EO26" s="187">
        <f>Юнг!D81</f>
        <v>0</v>
      </c>
      <c r="EP26" s="187" t="e">
        <f t="shared" si="11"/>
        <v>#DIV/0!</v>
      </c>
      <c r="EQ26" s="198">
        <f>Юнг!C86</f>
        <v>4.6399999999999997</v>
      </c>
      <c r="ER26" s="198">
        <f>Юнг!D86</f>
        <v>4.6399999999999997</v>
      </c>
      <c r="ES26" s="187">
        <f t="shared" si="51"/>
        <v>100</v>
      </c>
      <c r="ET26" s="187">
        <f>Юнг!C92</f>
        <v>0</v>
      </c>
      <c r="EU26" s="187">
        <f>Юнг!D92</f>
        <v>0</v>
      </c>
      <c r="EV26" s="187" t="e">
        <f t="shared" si="52"/>
        <v>#DIV/0!</v>
      </c>
      <c r="EW26" s="429">
        <f t="shared" si="12"/>
        <v>-646.64892000000054</v>
      </c>
      <c r="EX26" s="429">
        <f t="shared" si="13"/>
        <v>37.059459999999945</v>
      </c>
      <c r="EY26" s="187">
        <f t="shared" si="54"/>
        <v>-5.7310016074874</v>
      </c>
      <c r="EZ26" s="430"/>
      <c r="FA26" s="431"/>
      <c r="FC26" s="431"/>
    </row>
    <row r="27" spans="1:170" s="169" customFormat="1" ht="15" customHeight="1">
      <c r="A27" s="181">
        <v>14</v>
      </c>
      <c r="B27" s="194" t="s">
        <v>317</v>
      </c>
      <c r="C27" s="412">
        <f t="shared" si="14"/>
        <v>7296.9101000000001</v>
      </c>
      <c r="D27" s="415">
        <f t="shared" si="0"/>
        <v>7109.0708400000003</v>
      </c>
      <c r="E27" s="187">
        <f t="shared" si="1"/>
        <v>97.425769847431738</v>
      </c>
      <c r="F27" s="185">
        <f>I27+X27+AA27+AD27+AG27+AM27+AS27+BE27+BQ27+BN27+AJ27+AY27+L27+R27+O27+U27+AP27</f>
        <v>1723.5400000000002</v>
      </c>
      <c r="G27" s="185">
        <f t="shared" si="3"/>
        <v>1582.8302399999998</v>
      </c>
      <c r="H27" s="187">
        <f t="shared" si="15"/>
        <v>91.836002645717514</v>
      </c>
      <c r="I27" s="195">
        <f>Юсь!C6</f>
        <v>130.19999999999999</v>
      </c>
      <c r="J27" s="195">
        <f>Юсь!D6</f>
        <v>113.92931</v>
      </c>
      <c r="K27" s="187">
        <f t="shared" si="16"/>
        <v>87.503310291858682</v>
      </c>
      <c r="L27" s="187">
        <f>Юсь!C8</f>
        <v>250.04</v>
      </c>
      <c r="M27" s="187">
        <f>Юсь!D8</f>
        <v>288.5249</v>
      </c>
      <c r="N27" s="184">
        <f t="shared" si="17"/>
        <v>115.39149736042233</v>
      </c>
      <c r="O27" s="184">
        <f>Юсь!C9</f>
        <v>2.68</v>
      </c>
      <c r="P27" s="184">
        <f>Юсь!D9</f>
        <v>2.7386200000000001</v>
      </c>
      <c r="Q27" s="184">
        <f t="shared" si="18"/>
        <v>102.18731343283582</v>
      </c>
      <c r="R27" s="184">
        <f>Юсь!C10</f>
        <v>417.62</v>
      </c>
      <c r="S27" s="184">
        <f>Юсь!D10</f>
        <v>422.13808</v>
      </c>
      <c r="T27" s="184">
        <f t="shared" si="19"/>
        <v>101.0818638954073</v>
      </c>
      <c r="U27" s="184">
        <f>Юсь!C11</f>
        <v>0</v>
      </c>
      <c r="V27" s="419">
        <f>Юсь!D11</f>
        <v>-64.370019999999997</v>
      </c>
      <c r="W27" s="184" t="e">
        <f t="shared" si="20"/>
        <v>#DIV/0!</v>
      </c>
      <c r="X27" s="195">
        <f>Юсь!C13</f>
        <v>30</v>
      </c>
      <c r="Y27" s="195">
        <f>Юсь!D13</f>
        <v>1.6573199999999999</v>
      </c>
      <c r="Z27" s="187">
        <f t="shared" si="21"/>
        <v>5.5243999999999991</v>
      </c>
      <c r="AA27" s="195">
        <f>Юсь!C15</f>
        <v>105</v>
      </c>
      <c r="AB27" s="195">
        <f>Юсь!D15</f>
        <v>121.60030999999999</v>
      </c>
      <c r="AC27" s="187">
        <f t="shared" si="22"/>
        <v>115.80981904761904</v>
      </c>
      <c r="AD27" s="195">
        <f>Юсь!C16</f>
        <v>420</v>
      </c>
      <c r="AE27" s="195">
        <f>Юсь!D16</f>
        <v>276.91235</v>
      </c>
      <c r="AF27" s="187">
        <f t="shared" si="4"/>
        <v>65.931511904761905</v>
      </c>
      <c r="AG27" s="187">
        <f>Юсь!C18</f>
        <v>8</v>
      </c>
      <c r="AH27" s="187">
        <f>Юсь!D18</f>
        <v>6.25</v>
      </c>
      <c r="AI27" s="187">
        <f t="shared" si="23"/>
        <v>78.125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463">
        <f>Юсь!D27</f>
        <v>0</v>
      </c>
      <c r="AR27" s="187" t="e">
        <f t="shared" si="24"/>
        <v>#DIV/0!</v>
      </c>
      <c r="AS27" s="188">
        <f>Юсь!C28</f>
        <v>60</v>
      </c>
      <c r="AT27" s="417">
        <f>Юсь!D28</f>
        <v>61.5</v>
      </c>
      <c r="AU27" s="187">
        <f t="shared" si="25"/>
        <v>102.49999999999999</v>
      </c>
      <c r="AV27" s="195"/>
      <c r="AW27" s="195"/>
      <c r="AX27" s="187" t="e">
        <f t="shared" si="26"/>
        <v>#DIV/0!</v>
      </c>
      <c r="AY27" s="187">
        <f>Юсь!C30</f>
        <v>300</v>
      </c>
      <c r="AZ27" s="187">
        <f>Юсь!D30</f>
        <v>352.18946999999997</v>
      </c>
      <c r="BA27" s="187">
        <f t="shared" si="27"/>
        <v>117.39648999999999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58"/>
      <c r="BP27" s="187" t="e">
        <f t="shared" si="30"/>
        <v>#DIV/0!</v>
      </c>
      <c r="BQ27" s="187">
        <f>Юсь!C34</f>
        <v>0</v>
      </c>
      <c r="BR27" s="187">
        <f>Юсь!D34</f>
        <v>-0.24010000000000001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5573.3701000000001</v>
      </c>
      <c r="CA27" s="186">
        <f t="shared" si="35"/>
        <v>5526.240600000001</v>
      </c>
      <c r="CB27" s="187">
        <f t="shared" si="53"/>
        <v>99.154380578458273</v>
      </c>
      <c r="CC27" s="187">
        <f>Юсь!C39</f>
        <v>2768.5630000000001</v>
      </c>
      <c r="CD27" s="187">
        <f>Юсь!D39</f>
        <v>2768.5630000000001</v>
      </c>
      <c r="CE27" s="187">
        <f t="shared" si="36"/>
        <v>100</v>
      </c>
      <c r="CF27" s="358">
        <f>Юсь!C41</f>
        <v>1046.8801000000001</v>
      </c>
      <c r="CG27" s="187">
        <f>Юсь!D41</f>
        <v>1046.8801000000001</v>
      </c>
      <c r="CH27" s="187">
        <f t="shared" si="37"/>
        <v>100</v>
      </c>
      <c r="CI27" s="187">
        <f>Юсь!C42</f>
        <v>1502.36</v>
      </c>
      <c r="CJ27" s="187">
        <f>Юсь!D42</f>
        <v>1460.22</v>
      </c>
      <c r="CK27" s="187">
        <f t="shared" si="7"/>
        <v>97.195079741207181</v>
      </c>
      <c r="CL27" s="187">
        <f>Юсь!C43</f>
        <v>177.46700000000001</v>
      </c>
      <c r="CM27" s="187">
        <f>Юсь!D43</f>
        <v>172.47749999999999</v>
      </c>
      <c r="CN27" s="187">
        <f t="shared" si="8"/>
        <v>97.188491381496263</v>
      </c>
      <c r="CO27" s="187">
        <f>Юсь!C50</f>
        <v>0</v>
      </c>
      <c r="CP27" s="187">
        <f>Юсь!D50</f>
        <v>0</v>
      </c>
      <c r="CQ27" s="187"/>
      <c r="CR27" s="187">
        <f>Юсь!C51</f>
        <v>78.099999999999994</v>
      </c>
      <c r="CS27" s="187">
        <f>Юсь!D51</f>
        <v>78.099999999999994</v>
      </c>
      <c r="CT27" s="187">
        <f t="shared" si="9"/>
        <v>100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95">
        <f t="shared" si="39"/>
        <v>7496.7264799999994</v>
      </c>
      <c r="DH27" s="195">
        <f t="shared" si="39"/>
        <v>6611.6633600000005</v>
      </c>
      <c r="DI27" s="187">
        <f t="shared" si="40"/>
        <v>88.19400544542745</v>
      </c>
      <c r="DJ27" s="195">
        <f t="shared" si="41"/>
        <v>1315.7334999999998</v>
      </c>
      <c r="DK27" s="195">
        <f t="shared" si="41"/>
        <v>1139.6824999999999</v>
      </c>
      <c r="DL27" s="187">
        <f t="shared" si="42"/>
        <v>86.619554795861021</v>
      </c>
      <c r="DM27" s="187">
        <f>Юсь!C59</f>
        <v>1290.7629999999999</v>
      </c>
      <c r="DN27" s="187">
        <f>Юсь!D59</f>
        <v>1119.712</v>
      </c>
      <c r="DO27" s="187">
        <f t="shared" si="43"/>
        <v>86.748070714763287</v>
      </c>
      <c r="DP27" s="187">
        <f>Юсь!C62</f>
        <v>15.714</v>
      </c>
      <c r="DQ27" s="187">
        <f>Юсь!D62</f>
        <v>15.714</v>
      </c>
      <c r="DR27" s="187">
        <f t="shared" si="44"/>
        <v>100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4.2565</v>
      </c>
      <c r="DW27" s="187">
        <f>Юсь!D64</f>
        <v>4.2565</v>
      </c>
      <c r="DX27" s="187">
        <f t="shared" si="46"/>
        <v>100</v>
      </c>
      <c r="DY27" s="187">
        <f>Юсь!C66</f>
        <v>170.749</v>
      </c>
      <c r="DZ27" s="187">
        <f>Юсь!D66</f>
        <v>137.83233000000001</v>
      </c>
      <c r="EA27" s="187">
        <f t="shared" si="47"/>
        <v>80.722188709743548</v>
      </c>
      <c r="EB27" s="187">
        <f>Юсь!C67</f>
        <v>3</v>
      </c>
      <c r="EC27" s="187">
        <f>Юсь!D67</f>
        <v>0</v>
      </c>
      <c r="ED27" s="187">
        <f t="shared" si="48"/>
        <v>0</v>
      </c>
      <c r="EE27" s="195">
        <f>Юсь!C72</f>
        <v>1575.7813799999999</v>
      </c>
      <c r="EF27" s="195">
        <f>Юсь!D72</f>
        <v>1345.69823</v>
      </c>
      <c r="EG27" s="187">
        <f t="shared" si="49"/>
        <v>85.398789900665022</v>
      </c>
      <c r="EH27" s="195">
        <f>Юсь!C77</f>
        <v>713.04</v>
      </c>
      <c r="EI27" s="195">
        <f>Юсь!D77</f>
        <v>662.20764999999994</v>
      </c>
      <c r="EJ27" s="187">
        <f t="shared" si="50"/>
        <v>92.871038090429707</v>
      </c>
      <c r="EK27" s="195">
        <f>Юсь!C81</f>
        <v>3714.4225999999999</v>
      </c>
      <c r="EL27" s="197">
        <f>Юсь!D81</f>
        <v>3326.2426500000001</v>
      </c>
      <c r="EM27" s="187">
        <f t="shared" si="10"/>
        <v>89.549386491456303</v>
      </c>
      <c r="EN27" s="187">
        <f>Юсь!C83</f>
        <v>0</v>
      </c>
      <c r="EO27" s="187">
        <f>Юсь!D83</f>
        <v>0</v>
      </c>
      <c r="EP27" s="187" t="e">
        <f t="shared" si="11"/>
        <v>#DIV/0!</v>
      </c>
      <c r="EQ27" s="198">
        <f>Юсь!C88</f>
        <v>4</v>
      </c>
      <c r="ER27" s="198">
        <f>Юсь!D88</f>
        <v>0</v>
      </c>
      <c r="ES27" s="187">
        <f t="shared" si="51"/>
        <v>0</v>
      </c>
      <c r="ET27" s="187">
        <f>Юсь!C94</f>
        <v>0</v>
      </c>
      <c r="EU27" s="187">
        <f>Юсь!D94</f>
        <v>0</v>
      </c>
      <c r="EV27" s="184" t="e">
        <f t="shared" si="52"/>
        <v>#DIV/0!</v>
      </c>
      <c r="EW27" s="191">
        <f t="shared" si="12"/>
        <v>-199.8163799999993</v>
      </c>
      <c r="EX27" s="191">
        <f t="shared" si="13"/>
        <v>497.40747999999985</v>
      </c>
      <c r="EY27" s="184">
        <f t="shared" si="54"/>
        <v>-248.93228473061194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413">
        <f t="shared" si="14"/>
        <v>8800.1514900000002</v>
      </c>
      <c r="D28" s="415">
        <f>G28+CA28+CY28</f>
        <v>7433.6415500000003</v>
      </c>
      <c r="E28" s="187">
        <f>D28/C28*100</f>
        <v>84.471745269921485</v>
      </c>
      <c r="F28" s="185">
        <f t="shared" si="2"/>
        <v>2660.75</v>
      </c>
      <c r="G28" s="185">
        <f>J28+Y28+AB28+AE28+AH28+AN28+AT28+BF28+AK28+BR28+BO28+AZ28+M28+S28+P28+V28+AQ28</f>
        <v>2172.8456200000001</v>
      </c>
      <c r="H28" s="187">
        <f>G28/F28*100</f>
        <v>81.662900310062952</v>
      </c>
      <c r="I28" s="195">
        <f>Яра!C6</f>
        <v>121.5</v>
      </c>
      <c r="J28" s="195">
        <f>Яра!D6</f>
        <v>122.40165</v>
      </c>
      <c r="K28" s="187">
        <f t="shared" si="16"/>
        <v>100.7420987654321</v>
      </c>
      <c r="L28" s="187">
        <f>Яра!C8</f>
        <v>273.13</v>
      </c>
      <c r="M28" s="187">
        <f>Яра!D8</f>
        <v>315.17214000000001</v>
      </c>
      <c r="N28" s="184">
        <f t="shared" si="17"/>
        <v>115.39272141471095</v>
      </c>
      <c r="O28" s="184">
        <f>Яра!C9</f>
        <v>2.93</v>
      </c>
      <c r="P28" s="184">
        <f>Яра!D9</f>
        <v>2.9915799999999999</v>
      </c>
      <c r="Q28" s="184">
        <f t="shared" si="18"/>
        <v>102.10170648464162</v>
      </c>
      <c r="R28" s="184">
        <f>Яра!C10</f>
        <v>456.19</v>
      </c>
      <c r="S28" s="184">
        <f>Яра!D10</f>
        <v>461.12536</v>
      </c>
      <c r="T28" s="184">
        <f t="shared" si="19"/>
        <v>101.08186501238518</v>
      </c>
      <c r="U28" s="184">
        <f>Яра!C11</f>
        <v>0</v>
      </c>
      <c r="V28" s="419">
        <f>Яра!D11</f>
        <v>-70.315160000000006</v>
      </c>
      <c r="W28" s="184" t="e">
        <f t="shared" si="20"/>
        <v>#DIV/0!</v>
      </c>
      <c r="X28" s="195">
        <f>Яра!C13</f>
        <v>25</v>
      </c>
      <c r="Y28" s="195">
        <f>Яра!D13</f>
        <v>21.5001</v>
      </c>
      <c r="Z28" s="187">
        <f t="shared" si="21"/>
        <v>86.000399999999999</v>
      </c>
      <c r="AA28" s="195">
        <f>Яра!C15</f>
        <v>155</v>
      </c>
      <c r="AB28" s="195">
        <f>Яра!D15</f>
        <v>138.60238000000001</v>
      </c>
      <c r="AC28" s="187">
        <f t="shared" si="22"/>
        <v>89.420890322580647</v>
      </c>
      <c r="AD28" s="195">
        <f>Яра!C16</f>
        <v>1500</v>
      </c>
      <c r="AE28" s="195">
        <f>Яра!D16</f>
        <v>1051.82312</v>
      </c>
      <c r="AF28" s="187">
        <f t="shared" si="4"/>
        <v>70.12154133333334</v>
      </c>
      <c r="AG28" s="187">
        <f>Яра!C18</f>
        <v>12</v>
      </c>
      <c r="AH28" s="187">
        <f>Яра!D18</f>
        <v>13.63721</v>
      </c>
      <c r="AI28" s="187">
        <f t="shared" si="23"/>
        <v>113.64341666666667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30</v>
      </c>
      <c r="AQ28" s="463">
        <f>Яра!D27</f>
        <v>8.5763599999999993</v>
      </c>
      <c r="AR28" s="187">
        <f t="shared" si="24"/>
        <v>28.587866666666667</v>
      </c>
      <c r="AS28" s="188">
        <f>Яра!C28</f>
        <v>55</v>
      </c>
      <c r="AT28" s="417">
        <f>Яра!D28</f>
        <v>53.003459999999997</v>
      </c>
      <c r="AU28" s="187">
        <f t="shared" si="25"/>
        <v>96.369927272727267</v>
      </c>
      <c r="AV28" s="195"/>
      <c r="AW28" s="195"/>
      <c r="AX28" s="187" t="e">
        <f t="shared" si="26"/>
        <v>#DIV/0!</v>
      </c>
      <c r="AY28" s="187">
        <f>Яра!C31</f>
        <v>30</v>
      </c>
      <c r="AZ28" s="187">
        <f>Яра!D31</f>
        <v>41.379269999999998</v>
      </c>
      <c r="BA28" s="187">
        <f t="shared" si="27"/>
        <v>137.93089999999998</v>
      </c>
      <c r="BB28" s="187"/>
      <c r="BC28" s="187"/>
      <c r="BD28" s="187"/>
      <c r="BE28" s="187"/>
      <c r="BF28" s="187">
        <v>0</v>
      </c>
      <c r="BG28" s="187" t="e">
        <f t="shared" si="28"/>
        <v>#DIV/0!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58">
        <f>Яра!D35</f>
        <v>12.99113</v>
      </c>
      <c r="BP28" s="187" t="e">
        <f t="shared" si="30"/>
        <v>#DIV/0!</v>
      </c>
      <c r="BQ28" s="187">
        <f>Яра!C37</f>
        <v>0</v>
      </c>
      <c r="BR28" s="187">
        <f>Яра!D37</f>
        <v>-4.2979999999999997E-2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6139.4014900000002</v>
      </c>
      <c r="CA28" s="186">
        <f t="shared" si="35"/>
        <v>5260.7959300000002</v>
      </c>
      <c r="CB28" s="187">
        <f t="shared" si="53"/>
        <v>85.689068202640058</v>
      </c>
      <c r="CC28" s="187">
        <f>Яра!C42</f>
        <v>1821.173</v>
      </c>
      <c r="CD28" s="187">
        <f>Яра!D42</f>
        <v>1685.8910000000001</v>
      </c>
      <c r="CE28" s="187">
        <f t="shared" si="36"/>
        <v>92.571710650223793</v>
      </c>
      <c r="CF28" s="187">
        <f>Яра!C43</f>
        <v>239.46700000000001</v>
      </c>
      <c r="CG28" s="187">
        <f>Яра!D43</f>
        <v>0</v>
      </c>
      <c r="CH28" s="187">
        <f t="shared" si="37"/>
        <v>0</v>
      </c>
      <c r="CI28" s="187">
        <f>Яра!C44</f>
        <v>3239.2814899999998</v>
      </c>
      <c r="CJ28" s="187">
        <f>Яра!D44</f>
        <v>2465.4258300000001</v>
      </c>
      <c r="CK28" s="187">
        <f t="shared" si="7"/>
        <v>76.110268206422532</v>
      </c>
      <c r="CL28" s="187">
        <f>Яра!C45</f>
        <v>175.78700000000001</v>
      </c>
      <c r="CM28" s="187">
        <f>Яра!D45</f>
        <v>171.7861</v>
      </c>
      <c r="CN28" s="187">
        <f t="shared" si="8"/>
        <v>97.724006894707799</v>
      </c>
      <c r="CO28" s="187">
        <f>Яра!C47</f>
        <v>0</v>
      </c>
      <c r="CP28" s="187">
        <f>Яра!D47</f>
        <v>0</v>
      </c>
      <c r="CQ28" s="187"/>
      <c r="CR28" s="187">
        <f>Яра!C51</f>
        <v>663.69299999999998</v>
      </c>
      <c r="CS28" s="187">
        <f>Яра!D51</f>
        <v>937.69299999999998</v>
      </c>
      <c r="CT28" s="187">
        <f t="shared" si="9"/>
        <v>141.28414794189484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95">
        <f t="shared" si="39"/>
        <v>10998.73682</v>
      </c>
      <c r="DH28" s="195">
        <f t="shared" si="39"/>
        <v>8549.1344900000004</v>
      </c>
      <c r="DI28" s="187">
        <f t="shared" si="40"/>
        <v>77.728330352030369</v>
      </c>
      <c r="DJ28" s="195">
        <f t="shared" si="41"/>
        <v>1309.998</v>
      </c>
      <c r="DK28" s="195">
        <f t="shared" si="41"/>
        <v>1006.71091</v>
      </c>
      <c r="DL28" s="187">
        <f t="shared" si="42"/>
        <v>76.848278394318157</v>
      </c>
      <c r="DM28" s="187">
        <f>Яра!C59</f>
        <v>1283.673</v>
      </c>
      <c r="DN28" s="187">
        <f>Яра!D59</f>
        <v>986.40391</v>
      </c>
      <c r="DO28" s="187">
        <f t="shared" si="43"/>
        <v>76.842304075882254</v>
      </c>
      <c r="DP28" s="187">
        <f>Яра!C62</f>
        <v>0</v>
      </c>
      <c r="DQ28" s="187">
        <f>Яра!D62</f>
        <v>0</v>
      </c>
      <c r="DR28" s="187" t="e">
        <f t="shared" si="44"/>
        <v>#DIV/0!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21.324999999999999</v>
      </c>
      <c r="DW28" s="187">
        <f>Яра!D64</f>
        <v>20.306999999999999</v>
      </c>
      <c r="DX28" s="187">
        <f t="shared" si="46"/>
        <v>95.226260257913239</v>
      </c>
      <c r="DY28" s="187">
        <f>Яра!C66</f>
        <v>170.749</v>
      </c>
      <c r="DZ28" s="187">
        <f>Яра!D65</f>
        <v>142.11234999999999</v>
      </c>
      <c r="EA28" s="187">
        <f t="shared" si="47"/>
        <v>83.228803682598425</v>
      </c>
      <c r="EB28" s="187">
        <f>Яра!C67</f>
        <v>41.530230000000003</v>
      </c>
      <c r="EC28" s="187">
        <f>Яра!D67</f>
        <v>39.530230000000003</v>
      </c>
      <c r="ED28" s="187">
        <f t="shared" si="48"/>
        <v>95.18423086026732</v>
      </c>
      <c r="EE28" s="195">
        <f>Яра!C73</f>
        <v>5712.3555900000001</v>
      </c>
      <c r="EF28" s="195">
        <f>Яра!D73</f>
        <v>4351.0243300000002</v>
      </c>
      <c r="EG28" s="187">
        <f t="shared" si="49"/>
        <v>76.168653394352162</v>
      </c>
      <c r="EH28" s="195">
        <f>Яра!C78</f>
        <v>583.77499999999998</v>
      </c>
      <c r="EI28" s="195">
        <f>Яра!D78</f>
        <v>456.90724</v>
      </c>
      <c r="EJ28" s="187">
        <f t="shared" si="50"/>
        <v>78.267695601901423</v>
      </c>
      <c r="EK28" s="195">
        <f>Яра!C82</f>
        <v>3124.8290000000002</v>
      </c>
      <c r="EL28" s="197">
        <f>Яра!D82</f>
        <v>2504.2824300000002</v>
      </c>
      <c r="EM28" s="187">
        <f t="shared" si="10"/>
        <v>80.141423098671964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55.5</v>
      </c>
      <c r="ER28" s="198">
        <f>Яра!D89</f>
        <v>48.567</v>
      </c>
      <c r="ES28" s="187">
        <f t="shared" si="51"/>
        <v>87.508108108108104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-2198.5853299999999</v>
      </c>
      <c r="EX28" s="191">
        <f t="shared" si="13"/>
        <v>-1115.4929400000001</v>
      </c>
      <c r="EY28" s="184">
        <f t="shared" si="54"/>
        <v>50.7368499543295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412">
        <f t="shared" si="14"/>
        <v>9374.128999999999</v>
      </c>
      <c r="D29" s="415">
        <f t="shared" si="0"/>
        <v>8356.5774099999999</v>
      </c>
      <c r="E29" s="184">
        <f t="shared" si="1"/>
        <v>89.145107881489579</v>
      </c>
      <c r="F29" s="185">
        <f t="shared" si="2"/>
        <v>1870.1619999999998</v>
      </c>
      <c r="G29" s="185">
        <f t="shared" si="3"/>
        <v>1515.3511799999999</v>
      </c>
      <c r="H29" s="184">
        <f t="shared" si="15"/>
        <v>81.027802938996729</v>
      </c>
      <c r="I29" s="186">
        <f>Яро!C6</f>
        <v>101.6</v>
      </c>
      <c r="J29" s="195">
        <f>Яро!D6</f>
        <v>91.125690000000006</v>
      </c>
      <c r="K29" s="184">
        <f t="shared" si="16"/>
        <v>89.690639763779529</v>
      </c>
      <c r="L29" s="184">
        <f>Яро!C8</f>
        <v>156.87</v>
      </c>
      <c r="M29" s="184">
        <f>Яро!D8</f>
        <v>181.01722000000001</v>
      </c>
      <c r="N29" s="184">
        <f t="shared" si="17"/>
        <v>115.3931408172372</v>
      </c>
      <c r="O29" s="184">
        <f>Яро!C9</f>
        <v>1.68</v>
      </c>
      <c r="P29" s="184">
        <f>Яро!D9</f>
        <v>1.7182500000000001</v>
      </c>
      <c r="Q29" s="184">
        <f t="shared" si="18"/>
        <v>102.27678571428571</v>
      </c>
      <c r="R29" s="184">
        <f>Яро!C10</f>
        <v>262.01</v>
      </c>
      <c r="S29" s="184">
        <f>Яро!D10</f>
        <v>264.84458999999998</v>
      </c>
      <c r="T29" s="184">
        <f t="shared" si="19"/>
        <v>101.08186328766078</v>
      </c>
      <c r="U29" s="184">
        <f>Яро!C11</f>
        <v>0</v>
      </c>
      <c r="V29" s="419">
        <f>Яро!D11</f>
        <v>-40.385080000000002</v>
      </c>
      <c r="W29" s="184" t="e">
        <f t="shared" si="20"/>
        <v>#DIV/0!</v>
      </c>
      <c r="X29" s="186">
        <f>Яро!C13</f>
        <v>5</v>
      </c>
      <c r="Y29" s="186">
        <f>Яро!D13</f>
        <v>0.1038</v>
      </c>
      <c r="Z29" s="184">
        <f t="shared" si="21"/>
        <v>2.0760000000000001</v>
      </c>
      <c r="AA29" s="186">
        <f>Яро!C15</f>
        <v>235</v>
      </c>
      <c r="AB29" s="186">
        <f>Яро!D15</f>
        <v>76.696910000000003</v>
      </c>
      <c r="AC29" s="184">
        <f t="shared" si="22"/>
        <v>32.636982978723402</v>
      </c>
      <c r="AD29" s="186">
        <f>Яро!C16</f>
        <v>1000</v>
      </c>
      <c r="AE29" s="186">
        <f>Яро!D16</f>
        <v>801.77916000000005</v>
      </c>
      <c r="AF29" s="184">
        <f t="shared" si="4"/>
        <v>80.17791600000001</v>
      </c>
      <c r="AG29" s="184">
        <f>Яро!C18</f>
        <v>8.0020000000000007</v>
      </c>
      <c r="AH29" s="184">
        <f>Яро!D18</f>
        <v>3.931</v>
      </c>
      <c r="AI29" s="184">
        <f t="shared" si="23"/>
        <v>49.125218695326168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100</v>
      </c>
      <c r="AQ29" s="462">
        <f>Яро!D27</f>
        <v>134.51964000000001</v>
      </c>
      <c r="AR29" s="184">
        <f t="shared" si="24"/>
        <v>134.51964000000001</v>
      </c>
      <c r="AS29" s="188">
        <v>0</v>
      </c>
      <c r="AT29" s="203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184"/>
      <c r="BA29" s="184" t="e">
        <f t="shared" si="27"/>
        <v>#DIV/0!</v>
      </c>
      <c r="BB29" s="184"/>
      <c r="BC29" s="184"/>
      <c r="BD29" s="184"/>
      <c r="BE29" s="184">
        <f>Яро!C33</f>
        <v>0</v>
      </c>
      <c r="BF29" s="184">
        <f>Яро!D31</f>
        <v>0</v>
      </c>
      <c r="BG29" s="184" t="e">
        <f t="shared" si="28"/>
        <v>#DIV/0!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7503.9669999999996</v>
      </c>
      <c r="CA29" s="186">
        <f t="shared" si="35"/>
        <v>6841.2262300000002</v>
      </c>
      <c r="CB29" s="184">
        <f t="shared" si="53"/>
        <v>91.168127871564479</v>
      </c>
      <c r="CC29" s="187">
        <f>Яро!C39</f>
        <v>975.07100000000003</v>
      </c>
      <c r="CD29" s="187">
        <f>Яро!D39</f>
        <v>918.803</v>
      </c>
      <c r="CE29" s="184">
        <f t="shared" si="36"/>
        <v>94.229343299103334</v>
      </c>
      <c r="CF29" s="184">
        <f>Яро!C40</f>
        <v>682</v>
      </c>
      <c r="CG29" s="184">
        <f>Яро!D40</f>
        <v>584</v>
      </c>
      <c r="CH29" s="184">
        <f t="shared" si="37"/>
        <v>85.630498533724335</v>
      </c>
      <c r="CI29" s="184">
        <f>Яро!C41</f>
        <v>5457.0300900000002</v>
      </c>
      <c r="CJ29" s="184">
        <f>Яро!D41</f>
        <v>5003.0500300000003</v>
      </c>
      <c r="CK29" s="184">
        <f t="shared" si="7"/>
        <v>91.680821756289788</v>
      </c>
      <c r="CL29" s="184">
        <f>Яро!C42</f>
        <v>88.876999999999995</v>
      </c>
      <c r="CM29" s="184">
        <f>Яро!D42</f>
        <v>87.4512</v>
      </c>
      <c r="CN29" s="184">
        <f t="shared" si="8"/>
        <v>98.395760432957914</v>
      </c>
      <c r="CO29" s="184">
        <f>Яро!C44</f>
        <v>46.06691</v>
      </c>
      <c r="CP29" s="184">
        <f>Яро!D44</f>
        <v>0</v>
      </c>
      <c r="CQ29" s="184">
        <f>Яро!E44</f>
        <v>0</v>
      </c>
      <c r="CR29" s="184">
        <f>Яро!C45</f>
        <v>254.922</v>
      </c>
      <c r="CS29" s="184">
        <f>Яро!D45</f>
        <v>247.922</v>
      </c>
      <c r="CT29" s="184">
        <f t="shared" si="9"/>
        <v>97.254062026816044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6">
        <f t="shared" si="39"/>
        <v>9427.7888700000003</v>
      </c>
      <c r="DH29" s="186">
        <f t="shared" si="39"/>
        <v>8217.6351399999985</v>
      </c>
      <c r="DI29" s="184">
        <f t="shared" si="40"/>
        <v>87.163970824051745</v>
      </c>
      <c r="DJ29" s="186">
        <f t="shared" si="41"/>
        <v>1313.3093799999999</v>
      </c>
      <c r="DK29" s="186">
        <f t="shared" si="41"/>
        <v>1132.3674899999999</v>
      </c>
      <c r="DL29" s="184">
        <f t="shared" si="42"/>
        <v>86.22244744798823</v>
      </c>
      <c r="DM29" s="184">
        <f>Яро!C55</f>
        <v>1300.05538</v>
      </c>
      <c r="DN29" s="184">
        <f>Яро!D55</f>
        <v>1124.11349</v>
      </c>
      <c r="DO29" s="184">
        <f t="shared" si="43"/>
        <v>86.466584985018088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8.2539999999999996</v>
      </c>
      <c r="DW29" s="184">
        <f>Яро!D60</f>
        <v>8.2539999999999996</v>
      </c>
      <c r="DX29" s="184">
        <f t="shared" si="46"/>
        <v>100</v>
      </c>
      <c r="DY29" s="184">
        <f>Яро!C61</f>
        <v>85.376999999999995</v>
      </c>
      <c r="DZ29" s="184">
        <f>Яро!D61</f>
        <v>69.299880000000002</v>
      </c>
      <c r="EA29" s="184">
        <f t="shared" si="47"/>
        <v>81.169261042201072</v>
      </c>
      <c r="EB29" s="184">
        <f>Яро!C63</f>
        <v>15.635999999999999</v>
      </c>
      <c r="EC29" s="184">
        <f>Яро!D63</f>
        <v>15.635999999999999</v>
      </c>
      <c r="ED29" s="184">
        <f t="shared" si="48"/>
        <v>100</v>
      </c>
      <c r="EE29" s="186">
        <f>Яро!C68</f>
        <v>2190.9008699999999</v>
      </c>
      <c r="EF29" s="186">
        <f>Яро!D68</f>
        <v>1918.9057499999999</v>
      </c>
      <c r="EG29" s="184">
        <f t="shared" si="49"/>
        <v>87.585238395564645</v>
      </c>
      <c r="EH29" s="186">
        <f>Яро!C73</f>
        <v>476.05061999999998</v>
      </c>
      <c r="EI29" s="186">
        <f>Яро!D73</f>
        <v>326.24901999999997</v>
      </c>
      <c r="EJ29" s="184">
        <f t="shared" si="50"/>
        <v>68.532422035286928</v>
      </c>
      <c r="EK29" s="186">
        <f>Яро!C78</f>
        <v>5344.5</v>
      </c>
      <c r="EL29" s="190">
        <f>Яро!D77</f>
        <v>4753.1620000000003</v>
      </c>
      <c r="EM29" s="184">
        <f t="shared" si="10"/>
        <v>88.935578632238759</v>
      </c>
      <c r="EN29" s="184">
        <f>Яро!C79</f>
        <v>0</v>
      </c>
      <c r="EO29" s="184">
        <f>Яро!D79</f>
        <v>0</v>
      </c>
      <c r="EP29" s="184" t="e">
        <f t="shared" si="11"/>
        <v>#DIV/0!</v>
      </c>
      <c r="EQ29" s="185">
        <f>Яро!C84</f>
        <v>2.0150000000000001</v>
      </c>
      <c r="ER29" s="185">
        <f>Яро!D84</f>
        <v>2.0150000000000001</v>
      </c>
      <c r="ES29" s="184">
        <f t="shared" si="51"/>
        <v>100</v>
      </c>
      <c r="ET29" s="184">
        <f>Яро!C90</f>
        <v>0</v>
      </c>
      <c r="EU29" s="184">
        <f>Яро!D90</f>
        <v>0</v>
      </c>
      <c r="EV29" s="184" t="e">
        <f t="shared" si="52"/>
        <v>#DIV/0!</v>
      </c>
      <c r="EW29" s="191">
        <f t="shared" si="12"/>
        <v>-53.65987000000132</v>
      </c>
      <c r="EX29" s="191">
        <f t="shared" si="13"/>
        <v>138.94227000000137</v>
      </c>
      <c r="EY29" s="184">
        <f t="shared" si="54"/>
        <v>-258.93143237208358</v>
      </c>
      <c r="EZ29" s="192"/>
      <c r="FA29" s="193"/>
      <c r="FC29" s="193"/>
    </row>
    <row r="30" spans="1:170" s="169" customFormat="1" ht="17.25" customHeight="1">
      <c r="A30" s="201"/>
      <c r="B30" s="202"/>
      <c r="C30" s="183"/>
      <c r="D30" s="286"/>
      <c r="E30" s="184"/>
      <c r="F30" s="185"/>
      <c r="G30" s="186"/>
      <c r="H30" s="184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419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203"/>
      <c r="AU30" s="184"/>
      <c r="AV30" s="186"/>
      <c r="AW30" s="186"/>
      <c r="AX30" s="184"/>
      <c r="AY30" s="184"/>
      <c r="AZ30" s="18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3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3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2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5" customFormat="1" ht="17.25" customHeight="1">
      <c r="A31" s="499" t="s">
        <v>180</v>
      </c>
      <c r="B31" s="500"/>
      <c r="C31" s="287">
        <f>SUM(C14:C29)</f>
        <v>108354.66757999999</v>
      </c>
      <c r="D31" s="287">
        <f>SUM(D14:D29)</f>
        <v>94700.707219999997</v>
      </c>
      <c r="E31" s="204">
        <f>D31/C31*100</f>
        <v>87.398825851300728</v>
      </c>
      <c r="F31" s="236">
        <f>SUM(F14:F29)</f>
        <v>38226.002599999993</v>
      </c>
      <c r="G31" s="235">
        <f>SUM(G14:G29)</f>
        <v>33599.208070000001</v>
      </c>
      <c r="H31" s="238">
        <f>G31/F31*100</f>
        <v>87.896211439068978</v>
      </c>
      <c r="I31" s="235">
        <f>SUM(I14:I29)</f>
        <v>5201.9000000000005</v>
      </c>
      <c r="J31" s="235">
        <f>SUM(J14:J29)</f>
        <v>4572.91255</v>
      </c>
      <c r="K31" s="238">
        <f>J31/I31*100</f>
        <v>87.908505546050478</v>
      </c>
      <c r="L31" s="238">
        <f>SUM(L14:L29)</f>
        <v>3011.7400000000002</v>
      </c>
      <c r="M31" s="238">
        <f>SUM(M14:M29)</f>
        <v>3467.8121100000003</v>
      </c>
      <c r="N31" s="238">
        <f>M31/L31*100</f>
        <v>115.14314349844277</v>
      </c>
      <c r="O31" s="238">
        <f>SUM(O14:O29)</f>
        <v>32.24</v>
      </c>
      <c r="P31" s="238">
        <f>SUM(P14:P29)</f>
        <v>32.915860000000002</v>
      </c>
      <c r="Q31" s="238">
        <f>P31/O31*100</f>
        <v>102.09633995037221</v>
      </c>
      <c r="R31" s="238">
        <f>SUM(R14:R29)</f>
        <v>5091.2667000000001</v>
      </c>
      <c r="S31" s="238">
        <f>SUM(S14:S29)</f>
        <v>5073.7234900000003</v>
      </c>
      <c r="T31" s="238">
        <f>S31/R31*100</f>
        <v>99.655425436660011</v>
      </c>
      <c r="U31" s="238">
        <f>SUM(U14:U29)</f>
        <v>0</v>
      </c>
      <c r="V31" s="421">
        <f>SUM(V14:V29)</f>
        <v>-773.67084</v>
      </c>
      <c r="W31" s="238" t="e">
        <f>V31/U31*100</f>
        <v>#DIV/0!</v>
      </c>
      <c r="X31" s="235">
        <f>SUM(X14:X29)</f>
        <v>470</v>
      </c>
      <c r="Y31" s="235">
        <f>SUM(Y14:Y29)</f>
        <v>425.22943999999995</v>
      </c>
      <c r="Z31" s="238">
        <f>Y31/X31*100</f>
        <v>90.474348936170202</v>
      </c>
      <c r="AA31" s="235">
        <f>SUM(AA14:AA29)</f>
        <v>3021.4</v>
      </c>
      <c r="AB31" s="235">
        <f>SUM(AB14:AB29)</f>
        <v>3099.5407799999998</v>
      </c>
      <c r="AC31" s="238">
        <f>AB31/AA31*100</f>
        <v>102.58624412523996</v>
      </c>
      <c r="AD31" s="235">
        <f>SUM(AD14:AD29)</f>
        <v>17949.2</v>
      </c>
      <c r="AE31" s="235">
        <f>SUM(AE14:AE29)</f>
        <v>14992.453070000001</v>
      </c>
      <c r="AF31" s="238">
        <f>AE31/AD31*100</f>
        <v>83.52713808971987</v>
      </c>
      <c r="AG31" s="360">
        <f>SUM(AG14:AG29)</f>
        <v>162.00200000000001</v>
      </c>
      <c r="AH31" s="238">
        <f>SUM(AH14:AH29)</f>
        <v>129.30321000000004</v>
      </c>
      <c r="AI31" s="184">
        <f t="shared" si="23"/>
        <v>79.815810915914625</v>
      </c>
      <c r="AJ31" s="235">
        <f>AJ14+AJ15+AJ16+AJ17+AJ18+AJ19+AJ20+AJ21+AJ22+AJ23+AJ24+AJ25+AJ26+AJ27+AJ28+AJ29</f>
        <v>0</v>
      </c>
      <c r="AK31" s="235">
        <f>AK14+AK15+AK16+AK17+AK18+AK19+AK20+AK21+AK22+AK23+AK24+AK25+AK26+AK27+AK28+AK29</f>
        <v>0</v>
      </c>
      <c r="AL31" s="184" t="e">
        <f>AK31/AJ31*100</f>
        <v>#DIV/0!</v>
      </c>
      <c r="AM31" s="235">
        <f>SUM(AM14:AM29)</f>
        <v>0</v>
      </c>
      <c r="AN31" s="235">
        <f>SUM(AN14:AN29)</f>
        <v>0</v>
      </c>
      <c r="AO31" s="238" t="e">
        <f>AN31/AM31*100</f>
        <v>#DIV/0!</v>
      </c>
      <c r="AP31" s="235">
        <f>SUM(AP14:AP29)</f>
        <v>1571.3</v>
      </c>
      <c r="AQ31" s="465">
        <f>SUM(AQ14:AQ29)</f>
        <v>814.20179000000007</v>
      </c>
      <c r="AR31" s="238">
        <f>AQ31/AP31*100</f>
        <v>51.817080761153193</v>
      </c>
      <c r="AS31" s="235">
        <f>SUM(AS14:AS29)</f>
        <v>360</v>
      </c>
      <c r="AT31" s="384">
        <f>SUM(AT14:AT29)</f>
        <v>373.58022000000005</v>
      </c>
      <c r="AU31" s="238">
        <f>AT31/AS31*100</f>
        <v>103.77228333333335</v>
      </c>
      <c r="AV31" s="235">
        <f>SUM(AV14:AV29)</f>
        <v>0</v>
      </c>
      <c r="AW31" s="235">
        <f>SUM(AW14:AW29)</f>
        <v>0</v>
      </c>
      <c r="AX31" s="238" t="e">
        <f>AW31/AV31*100</f>
        <v>#DIV/0!</v>
      </c>
      <c r="AY31" s="238">
        <f>SUM(AY14:AY29)</f>
        <v>765</v>
      </c>
      <c r="AZ31" s="238">
        <f>SUM(AZ14:AZ29)</f>
        <v>819.78510999999992</v>
      </c>
      <c r="BA31" s="184">
        <f t="shared" si="27"/>
        <v>107.1614522875817</v>
      </c>
      <c r="BB31" s="184">
        <f>SUM(BB14:BB29)</f>
        <v>0</v>
      </c>
      <c r="BC31" s="184">
        <f>SUM(BC14:BC29)</f>
        <v>0</v>
      </c>
      <c r="BD31" s="184" t="e">
        <f>BC31/BB31*100</f>
        <v>#DIV/0!</v>
      </c>
      <c r="BE31" s="236">
        <f>SUM(BE14:BE29)</f>
        <v>586</v>
      </c>
      <c r="BF31" s="235">
        <f>SUM(BF14:BF29)</f>
        <v>610.01600000000008</v>
      </c>
      <c r="BG31" s="235">
        <f t="shared" si="28"/>
        <v>104.09829351535838</v>
      </c>
      <c r="BH31" s="235">
        <f>SUM(BH14:BH29)</f>
        <v>0</v>
      </c>
      <c r="BI31" s="235">
        <f>SUM(BI14:BI29)</f>
        <v>0</v>
      </c>
      <c r="BJ31" s="238" t="e">
        <f>BI31/BH31*100</f>
        <v>#DIV/0!</v>
      </c>
      <c r="BK31" s="238">
        <f>SUM(BK14:BK29)</f>
        <v>0</v>
      </c>
      <c r="BL31" s="238">
        <f>BL15+BL27+BL28+BL19+BL22+BL26+BL18</f>
        <v>0</v>
      </c>
      <c r="BM31" s="238" t="e">
        <f>BL31/BK31*100</f>
        <v>#DIV/0!</v>
      </c>
      <c r="BN31" s="238">
        <f>BN14+BN15+BN16+BN17+BN18+BN19+BN20+BN21+BN22+BN23+BN24+BN25+BN26+BN27+BN28+BN29</f>
        <v>3.9539</v>
      </c>
      <c r="BO31" s="238">
        <f>BO14+BO15+BO16+BO17+BO18+BO19+BO20+BO21+BO22+BO23+BO24+BO25+BO26+BO27+BO28+BO29</f>
        <v>38.133070000000004</v>
      </c>
      <c r="BP31" s="238">
        <f>BO31/BN31*100</f>
        <v>964.44194339765818</v>
      </c>
      <c r="BQ31" s="235">
        <f>SUM(BQ14:BQ29)</f>
        <v>0</v>
      </c>
      <c r="BR31" s="356">
        <f>SUM(BR14:BR29)</f>
        <v>-76.727790000000013</v>
      </c>
      <c r="BS31" s="238" t="e">
        <f>BR31/BQ31*100</f>
        <v>#DIV/0!</v>
      </c>
      <c r="BT31" s="238">
        <f t="shared" ref="BT31:BY31" si="55">SUM(BT14:BT29)</f>
        <v>0</v>
      </c>
      <c r="BU31" s="238"/>
      <c r="BV31" s="238" t="e">
        <f t="shared" si="55"/>
        <v>#DIV/0!</v>
      </c>
      <c r="BW31" s="238">
        <f t="shared" si="55"/>
        <v>0</v>
      </c>
      <c r="BX31" s="238">
        <f t="shared" si="55"/>
        <v>0</v>
      </c>
      <c r="BY31" s="289" t="e">
        <f t="shared" si="55"/>
        <v>#DIV/0!</v>
      </c>
      <c r="BZ31" s="236">
        <f>SUM(BZ14:BZ29)</f>
        <v>70128.664980000001</v>
      </c>
      <c r="CA31" s="235">
        <f>SUM(CA14:CA29)</f>
        <v>61101.499149999996</v>
      </c>
      <c r="CB31" s="235">
        <f t="shared" si="53"/>
        <v>87.127709000913583</v>
      </c>
      <c r="CC31" s="235">
        <f>SUM(CC14:CC29)</f>
        <v>28718.623999999996</v>
      </c>
      <c r="CD31" s="235">
        <f>SUM(CD14:CD29)</f>
        <v>27181.923999999995</v>
      </c>
      <c r="CE31" s="235">
        <f>CD31/CC31*100</f>
        <v>94.649116893622747</v>
      </c>
      <c r="CF31" s="422">
        <f>SUM(CF14:CF29)</f>
        <v>6756.9520999999995</v>
      </c>
      <c r="CG31" s="235">
        <f>SUM(CG14:CG29)</f>
        <v>4744.6444000000001</v>
      </c>
      <c r="CH31" s="235">
        <f>CG31/CF31*100</f>
        <v>70.218707041004492</v>
      </c>
      <c r="CI31" s="235">
        <f>SUM(CI14:CI29)</f>
        <v>28204.511990000003</v>
      </c>
      <c r="CJ31" s="235">
        <f>SUM(CJ14:CJ29)</f>
        <v>23613.040240000002</v>
      </c>
      <c r="CK31" s="235">
        <f>CJ31/CI31*100</f>
        <v>83.720789951522931</v>
      </c>
      <c r="CL31" s="235">
        <f>SUM(CL14:CL29)</f>
        <v>2124.3000000000002</v>
      </c>
      <c r="CM31" s="235">
        <f>SUM(CM14:CM29)</f>
        <v>2042.49</v>
      </c>
      <c r="CN31" s="235">
        <f t="shared" si="8"/>
        <v>96.148849032622508</v>
      </c>
      <c r="CO31" s="235">
        <f>SUM(CO14:CO29)</f>
        <v>1110.0058899999999</v>
      </c>
      <c r="CP31" s="235">
        <f>SUM(CP14:CP29)</f>
        <v>240</v>
      </c>
      <c r="CQ31" s="235">
        <f>CP31/CO31*100</f>
        <v>21.621506891283254</v>
      </c>
      <c r="CR31" s="235">
        <f>SUM(CR14:CR29)</f>
        <v>3214.2710000000002</v>
      </c>
      <c r="CS31" s="235">
        <f>SUM(CS14:CS29)</f>
        <v>3767.9702999999995</v>
      </c>
      <c r="CT31" s="235">
        <f t="shared" si="9"/>
        <v>117.22627930252301</v>
      </c>
      <c r="CU31" s="235">
        <f>SUM(CU14:CU29)</f>
        <v>0</v>
      </c>
      <c r="CV31" s="235">
        <f>SUM(CV14:CV29)</f>
        <v>-488.56979000000001</v>
      </c>
      <c r="CW31" s="235" t="e">
        <f>CV31/CU31*100</f>
        <v>#DIV/0!</v>
      </c>
      <c r="CX31" s="235">
        <f>SUM(CX14:CX29)</f>
        <v>0</v>
      </c>
      <c r="CY31" s="235">
        <f>SUM(CY14:CY29)</f>
        <v>0</v>
      </c>
      <c r="CZ31" s="238" t="e">
        <f>CY31/CX31*100</f>
        <v>#DIV/0!</v>
      </c>
      <c r="DA31" s="238">
        <f>DA14+DA15+DA16+DA17+DA18+DA19+DA20+DA21+DA22+DA23+DA24+DA25+DA26+DA27+DA28+DA29</f>
        <v>0</v>
      </c>
      <c r="DB31" s="238">
        <f>DB14+DB15+DB16+DB17+DB18+DB19+DB20+DB21+DB22+DB23+DB24+DB25+DB26+DB27+DB28+DB29</f>
        <v>0</v>
      </c>
      <c r="DC31" s="238" t="e">
        <f>DB31/DA31*100</f>
        <v>#DIV/0!</v>
      </c>
      <c r="DD31" s="238">
        <f>DD14+DD15+DD16+DD17+DD18+DD19+DD20+DD21+DD22+DD23+DD24+DD25+DD26+DD27+DD28+DD29</f>
        <v>0</v>
      </c>
      <c r="DE31" s="238">
        <f>DE14+DE15+DE16+DE17+DE18+DE19+DE20+DE21+DE22+DE23+DE24+DE25+DE26+DE27+DE28+DE29</f>
        <v>0</v>
      </c>
      <c r="DF31" s="238">
        <v>0</v>
      </c>
      <c r="DG31" s="236">
        <f>SUM(DG14:DG29)</f>
        <v>113616.78405</v>
      </c>
      <c r="DH31" s="236">
        <f>SUM(DH14:DH29)</f>
        <v>90946.555989999993</v>
      </c>
      <c r="DI31" s="238">
        <f>DH31/DG31*100</f>
        <v>80.046761356998644</v>
      </c>
      <c r="DJ31" s="236">
        <f>SUM(DJ14:DJ29)</f>
        <v>22654.474219999996</v>
      </c>
      <c r="DK31" s="236">
        <f>SUM(DK14:DK29)</f>
        <v>18643.094440000001</v>
      </c>
      <c r="DL31" s="238">
        <f>DK31/DJ31*100</f>
        <v>82.29321174684938</v>
      </c>
      <c r="DM31" s="235">
        <f>SUM(DM14:DM29)</f>
        <v>22196.262719999999</v>
      </c>
      <c r="DN31" s="236">
        <f>SUM(DN14:DN29)</f>
        <v>18287.312979999999</v>
      </c>
      <c r="DO31" s="238">
        <f>DN31/DM31*100</f>
        <v>82.38915357368775</v>
      </c>
      <c r="DP31" s="235">
        <f>SUM(DP14:DP29)</f>
        <v>168.8</v>
      </c>
      <c r="DQ31" s="235">
        <f>SUM(DQ14:DQ29)</f>
        <v>168.8</v>
      </c>
      <c r="DR31" s="238">
        <f>DQ31/DP31*100</f>
        <v>100</v>
      </c>
      <c r="DS31" s="253">
        <f>SUM(DS14:DS29)</f>
        <v>88.01</v>
      </c>
      <c r="DT31" s="238">
        <f>SUM(DT14:DT29)</f>
        <v>0</v>
      </c>
      <c r="DU31" s="238">
        <f>DT31/DS31*100</f>
        <v>0</v>
      </c>
      <c r="DV31" s="361">
        <f>SUM(DV14:DV29)</f>
        <v>201.40149999999997</v>
      </c>
      <c r="DW31" s="238">
        <f>SUM(DW14:DW29)</f>
        <v>186.98146</v>
      </c>
      <c r="DX31" s="184">
        <f>DW31/DV31*100</f>
        <v>92.840152630442191</v>
      </c>
      <c r="DY31" s="238">
        <f>SUM(DY14:DY29)</f>
        <v>2049</v>
      </c>
      <c r="DZ31" s="253">
        <f>SUM(DZ14:DZ29)</f>
        <v>1658.2053200000005</v>
      </c>
      <c r="EA31" s="235">
        <f t="shared" si="47"/>
        <v>80.927541239629107</v>
      </c>
      <c r="EB31" s="253">
        <f>SUM(EB14:EB29)</f>
        <v>379.32665000000003</v>
      </c>
      <c r="EC31" s="253">
        <f>SUM(EC14:EC29)</f>
        <v>284.86938000000004</v>
      </c>
      <c r="ED31" s="184">
        <f t="shared" si="48"/>
        <v>75.098699234551546</v>
      </c>
      <c r="EE31" s="235">
        <f>SUM(EE14:EE29)</f>
        <v>36722.626779999999</v>
      </c>
      <c r="EF31" s="236">
        <f>SUM(EF14:EF29)</f>
        <v>27301.850819999992</v>
      </c>
      <c r="EG31" s="238">
        <f>EF31/EE31*100</f>
        <v>74.346127208060224</v>
      </c>
      <c r="EH31" s="235">
        <f>SUM(EH14:EH29)</f>
        <v>19006.100300000006</v>
      </c>
      <c r="EI31" s="236">
        <f>SUM(EI14:EI29)</f>
        <v>15464.485910000001</v>
      </c>
      <c r="EJ31" s="238">
        <f>EI31/EH31*100</f>
        <v>81.365907081948833</v>
      </c>
      <c r="EK31" s="236">
        <f>SUM(EK14:EK29)</f>
        <v>32607.251099999998</v>
      </c>
      <c r="EL31" s="236">
        <f>SUM(EL14:EL29)</f>
        <v>27446.56612</v>
      </c>
      <c r="EM31" s="238">
        <f>EL31/EK31*100</f>
        <v>84.17319827368091</v>
      </c>
      <c r="EN31" s="236">
        <f>SUM(EN14:EN29)</f>
        <v>10</v>
      </c>
      <c r="EO31" s="236">
        <f>SUM(EO14:EO29)</f>
        <v>10</v>
      </c>
      <c r="EP31" s="238">
        <f>EO31/EN31*100</f>
        <v>100</v>
      </c>
      <c r="EQ31" s="235">
        <f>SUM(EQ14:EQ29)</f>
        <v>188.005</v>
      </c>
      <c r="ER31" s="235">
        <f>SUM(ER14:ER29)</f>
        <v>137.48400000000001</v>
      </c>
      <c r="ES31" s="238">
        <f>ER31/EQ31*100</f>
        <v>73.1278423446185</v>
      </c>
      <c r="ET31" s="238">
        <f>SUM(ET14:ET29)</f>
        <v>0</v>
      </c>
      <c r="EU31" s="288">
        <f>SUM(EU14:EU29)</f>
        <v>0</v>
      </c>
      <c r="EV31" s="184" t="e">
        <f>EU31/ET31*100</f>
        <v>#DIV/0!</v>
      </c>
      <c r="EW31" s="253">
        <f>SUM(EW14:EW29)</f>
        <v>-5262.1164699999972</v>
      </c>
      <c r="EX31" s="238">
        <f>SUM(EX14:EX29)</f>
        <v>3754.1512300000013</v>
      </c>
      <c r="EY31" s="184">
        <f>EX31/EW31*100</f>
        <v>-71.342990057382806</v>
      </c>
    </row>
    <row r="32" spans="1:170" ht="0.75" customHeight="1">
      <c r="C32" s="206">
        <v>85422.769</v>
      </c>
      <c r="D32" s="207">
        <v>6971.8725999999997</v>
      </c>
      <c r="F32" s="208">
        <v>29714</v>
      </c>
      <c r="G32" s="209">
        <v>2141.1016</v>
      </c>
      <c r="I32" s="209">
        <v>4023</v>
      </c>
      <c r="J32" s="209">
        <v>517.83318999999995</v>
      </c>
      <c r="L32" s="153">
        <v>2648.3</v>
      </c>
      <c r="M32" s="210">
        <v>275.27994000000001</v>
      </c>
      <c r="O32" s="153">
        <v>72.06</v>
      </c>
      <c r="P32" s="211">
        <v>5.5919400000000001</v>
      </c>
      <c r="R32" s="212">
        <v>5285.44</v>
      </c>
      <c r="S32" s="153">
        <v>437.64443</v>
      </c>
      <c r="V32" s="211">
        <v>-57.366509999999998</v>
      </c>
      <c r="X32" s="209">
        <v>450</v>
      </c>
      <c r="Y32" s="209">
        <v>50.572130000000001</v>
      </c>
      <c r="AA32" s="209">
        <v>1552</v>
      </c>
      <c r="AB32" s="209">
        <v>33.929760000000002</v>
      </c>
      <c r="AD32" s="209">
        <v>14314</v>
      </c>
      <c r="AE32" s="213">
        <v>765.26733999999999</v>
      </c>
      <c r="AG32" s="209">
        <v>264</v>
      </c>
      <c r="AH32" s="209">
        <v>28.45</v>
      </c>
      <c r="AJ32" s="209"/>
      <c r="AK32" s="213">
        <v>4.1130100000000001</v>
      </c>
      <c r="AM32" s="209">
        <v>2902</v>
      </c>
      <c r="AN32" s="209"/>
      <c r="AP32" s="153">
        <v>400</v>
      </c>
      <c r="AQ32" s="153">
        <v>102</v>
      </c>
      <c r="AS32" s="214">
        <v>325.2</v>
      </c>
      <c r="AT32" s="214">
        <v>214</v>
      </c>
      <c r="AY32" s="211"/>
      <c r="AZ32" s="211"/>
      <c r="BC32" s="215"/>
      <c r="BE32" s="216">
        <v>380</v>
      </c>
      <c r="BF32" s="209">
        <v>0</v>
      </c>
      <c r="BH32" s="217"/>
      <c r="BI32" s="209"/>
      <c r="BL32" s="216"/>
      <c r="BN32" s="209"/>
      <c r="BO32" s="209">
        <v>20</v>
      </c>
      <c r="BQ32" s="212"/>
      <c r="BR32" s="214">
        <v>13.81555</v>
      </c>
      <c r="BZ32" s="218">
        <v>55708.769</v>
      </c>
      <c r="CA32" s="209">
        <v>4830.7709999999997</v>
      </c>
      <c r="CC32" s="216">
        <v>26193.4</v>
      </c>
      <c r="CD32" s="216">
        <v>4365.5829999999996</v>
      </c>
      <c r="CE32" s="214"/>
      <c r="CF32" s="218">
        <v>2800</v>
      </c>
      <c r="CG32" s="209">
        <v>0</v>
      </c>
      <c r="CH32" s="214"/>
      <c r="CI32" s="209">
        <v>20988.289000000001</v>
      </c>
      <c r="CJ32" s="209">
        <v>226.78800000000001</v>
      </c>
      <c r="CK32" s="214"/>
      <c r="CL32" s="209">
        <v>5727.08</v>
      </c>
      <c r="CM32" s="209">
        <v>238.4</v>
      </c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DA32" s="212"/>
      <c r="DB32" s="212"/>
      <c r="DD32" s="208"/>
      <c r="DE32" s="218">
        <v>0</v>
      </c>
      <c r="DG32" s="218">
        <v>86467.619000000006</v>
      </c>
      <c r="DH32" s="218">
        <v>8044.3139600000004</v>
      </c>
      <c r="DJ32" s="214">
        <v>18659.286</v>
      </c>
      <c r="DK32" s="208">
        <v>1993.6542099999999</v>
      </c>
      <c r="DM32" s="209">
        <v>18579.286</v>
      </c>
      <c r="DN32" s="209">
        <v>1993.6542099999999</v>
      </c>
      <c r="DP32" s="218"/>
      <c r="DQ32" s="216"/>
      <c r="DS32" s="209">
        <v>80</v>
      </c>
      <c r="DT32" s="209"/>
      <c r="DV32" s="209">
        <v>0</v>
      </c>
      <c r="DW32" s="218">
        <v>0</v>
      </c>
      <c r="DY32" s="208">
        <v>1682.5</v>
      </c>
      <c r="DZ32" s="208">
        <v>141.53659999999999</v>
      </c>
      <c r="EB32" s="209">
        <v>191.3</v>
      </c>
      <c r="EC32" s="218">
        <v>8.5</v>
      </c>
      <c r="EE32" s="214">
        <v>29388.388999999999</v>
      </c>
      <c r="EF32" s="208">
        <v>1077.7133699999999</v>
      </c>
      <c r="EH32" s="208">
        <v>15404.812</v>
      </c>
      <c r="EI32" s="208">
        <v>1328.9402500000001</v>
      </c>
      <c r="EK32" s="208">
        <v>24128.7</v>
      </c>
      <c r="EL32" s="208">
        <v>3489.1705299999999</v>
      </c>
      <c r="EN32" s="209">
        <v>0</v>
      </c>
      <c r="EO32" s="209">
        <v>0</v>
      </c>
      <c r="EQ32" s="209">
        <v>112</v>
      </c>
      <c r="ER32" s="219">
        <v>4.8</v>
      </c>
      <c r="ET32" s="209"/>
      <c r="EU32" s="209"/>
      <c r="EW32" s="214"/>
    </row>
    <row r="33" spans="3:155" ht="27" hidden="1" customHeight="1">
      <c r="C33" s="209">
        <f>C32-C31</f>
        <v>-22931.898579999994</v>
      </c>
      <c r="D33" s="209">
        <f t="shared" ref="D33:BO33" si="56">D32-D31</f>
        <v>-87728.834619999994</v>
      </c>
      <c r="E33" s="209"/>
      <c r="F33" s="209">
        <f t="shared" si="56"/>
        <v>-8512.0025999999925</v>
      </c>
      <c r="G33" s="209">
        <f t="shared" si="56"/>
        <v>-31458.106469999999</v>
      </c>
      <c r="H33" s="209"/>
      <c r="I33" s="209">
        <f t="shared" si="56"/>
        <v>-1178.9000000000005</v>
      </c>
      <c r="J33" s="209">
        <f t="shared" si="56"/>
        <v>-4055.0793600000002</v>
      </c>
      <c r="K33" s="209"/>
      <c r="L33" s="209">
        <f t="shared" si="56"/>
        <v>-363.44000000000005</v>
      </c>
      <c r="M33" s="209">
        <f t="shared" si="56"/>
        <v>-3192.5321700000004</v>
      </c>
      <c r="N33" s="209"/>
      <c r="O33" s="209">
        <f t="shared" si="56"/>
        <v>39.82</v>
      </c>
      <c r="P33" s="209">
        <f t="shared" si="56"/>
        <v>-27.323920000000001</v>
      </c>
      <c r="Q33" s="209"/>
      <c r="R33" s="209">
        <f t="shared" si="56"/>
        <v>194.17329999999947</v>
      </c>
      <c r="S33" s="209">
        <f t="shared" si="56"/>
        <v>-4636.07906</v>
      </c>
      <c r="T33" s="209"/>
      <c r="U33" s="209">
        <f t="shared" si="56"/>
        <v>0</v>
      </c>
      <c r="V33" s="209">
        <f t="shared" si="56"/>
        <v>716.30433000000005</v>
      </c>
      <c r="W33" s="209" t="e">
        <f t="shared" si="56"/>
        <v>#DIV/0!</v>
      </c>
      <c r="X33" s="209">
        <f t="shared" si="56"/>
        <v>-20</v>
      </c>
      <c r="Y33" s="209">
        <f t="shared" si="56"/>
        <v>-374.65730999999994</v>
      </c>
      <c r="Z33" s="209"/>
      <c r="AA33" s="209">
        <f t="shared" si="56"/>
        <v>-1469.4</v>
      </c>
      <c r="AB33" s="209">
        <f t="shared" si="56"/>
        <v>-3065.6110199999998</v>
      </c>
      <c r="AC33" s="209"/>
      <c r="AD33" s="209">
        <f t="shared" si="56"/>
        <v>-3635.2000000000007</v>
      </c>
      <c r="AE33" s="209">
        <f t="shared" si="56"/>
        <v>-14227.185730000001</v>
      </c>
      <c r="AF33" s="209"/>
      <c r="AG33" s="209">
        <f t="shared" si="56"/>
        <v>101.99799999999999</v>
      </c>
      <c r="AH33" s="209">
        <f t="shared" si="56"/>
        <v>-100.85321000000003</v>
      </c>
      <c r="AI33" s="209"/>
      <c r="AJ33" s="209">
        <f t="shared" si="56"/>
        <v>0</v>
      </c>
      <c r="AK33" s="209">
        <f t="shared" si="56"/>
        <v>4.1130100000000001</v>
      </c>
      <c r="AL33" s="209"/>
      <c r="AM33" s="209">
        <f t="shared" si="56"/>
        <v>2902</v>
      </c>
      <c r="AN33" s="209">
        <f t="shared" si="56"/>
        <v>0</v>
      </c>
      <c r="AO33" s="209" t="e">
        <f t="shared" si="56"/>
        <v>#DIV/0!</v>
      </c>
      <c r="AP33" s="209">
        <f t="shared" si="56"/>
        <v>-1171.3</v>
      </c>
      <c r="AQ33" s="209">
        <f t="shared" si="56"/>
        <v>-712.20179000000007</v>
      </c>
      <c r="AR33" s="209"/>
      <c r="AS33" s="209">
        <f t="shared" si="56"/>
        <v>-34.800000000000011</v>
      </c>
      <c r="AT33" s="209">
        <f t="shared" si="56"/>
        <v>-159.58022000000005</v>
      </c>
      <c r="AU33" s="209"/>
      <c r="AV33" s="209">
        <f t="shared" si="56"/>
        <v>0</v>
      </c>
      <c r="AW33" s="209">
        <f t="shared" si="56"/>
        <v>0</v>
      </c>
      <c r="AX33" s="209" t="e">
        <f t="shared" si="56"/>
        <v>#DIV/0!</v>
      </c>
      <c r="AY33" s="209">
        <f t="shared" si="56"/>
        <v>-765</v>
      </c>
      <c r="AZ33" s="209">
        <f t="shared" si="56"/>
        <v>-819.78510999999992</v>
      </c>
      <c r="BA33" s="209"/>
      <c r="BB33" s="209">
        <f t="shared" si="56"/>
        <v>0</v>
      </c>
      <c r="BC33" s="209">
        <f t="shared" si="56"/>
        <v>0</v>
      </c>
      <c r="BD33" s="209" t="e">
        <f t="shared" si="56"/>
        <v>#DIV/0!</v>
      </c>
      <c r="BE33" s="209">
        <f t="shared" si="56"/>
        <v>-206</v>
      </c>
      <c r="BF33" s="209">
        <f t="shared" si="56"/>
        <v>-610.01600000000008</v>
      </c>
      <c r="BG33" s="209">
        <f t="shared" si="56"/>
        <v>-104.09829351535838</v>
      </c>
      <c r="BH33" s="209">
        <f t="shared" si="56"/>
        <v>0</v>
      </c>
      <c r="BI33" s="209">
        <f t="shared" si="56"/>
        <v>0</v>
      </c>
      <c r="BJ33" s="209" t="e">
        <f t="shared" si="56"/>
        <v>#DIV/0!</v>
      </c>
      <c r="BK33" s="209">
        <f t="shared" si="56"/>
        <v>0</v>
      </c>
      <c r="BL33" s="209">
        <f t="shared" si="56"/>
        <v>0</v>
      </c>
      <c r="BM33" s="209" t="e">
        <f t="shared" si="56"/>
        <v>#DIV/0!</v>
      </c>
      <c r="BN33" s="209">
        <f t="shared" si="56"/>
        <v>-3.9539</v>
      </c>
      <c r="BO33" s="209">
        <f t="shared" si="56"/>
        <v>-18.133070000000004</v>
      </c>
      <c r="BP33" s="209"/>
      <c r="BQ33" s="209">
        <f t="shared" ref="BQ33:DZ33" si="57">BQ32-BQ31</f>
        <v>0</v>
      </c>
      <c r="BR33" s="209">
        <f t="shared" si="57"/>
        <v>90.543340000000015</v>
      </c>
      <c r="BS33" s="209"/>
      <c r="BT33" s="209">
        <f t="shared" si="57"/>
        <v>0</v>
      </c>
      <c r="BU33" s="209">
        <f t="shared" si="57"/>
        <v>0</v>
      </c>
      <c r="BV33" s="209" t="e">
        <f t="shared" si="57"/>
        <v>#DIV/0!</v>
      </c>
      <c r="BW33" s="209">
        <f t="shared" si="57"/>
        <v>0</v>
      </c>
      <c r="BX33" s="209">
        <f t="shared" si="57"/>
        <v>0</v>
      </c>
      <c r="BY33" s="209" t="e">
        <f t="shared" si="57"/>
        <v>#DIV/0!</v>
      </c>
      <c r="BZ33" s="209">
        <f t="shared" si="57"/>
        <v>-14419.895980000001</v>
      </c>
      <c r="CA33" s="209">
        <f t="shared" si="57"/>
        <v>-56270.728149999995</v>
      </c>
      <c r="CB33" s="209"/>
      <c r="CC33" s="209">
        <f t="shared" si="57"/>
        <v>-2525.2239999999947</v>
      </c>
      <c r="CD33" s="209">
        <f t="shared" si="57"/>
        <v>-22816.340999999997</v>
      </c>
      <c r="CE33" s="209"/>
      <c r="CF33" s="209">
        <f t="shared" si="57"/>
        <v>-3956.9520999999995</v>
      </c>
      <c r="CG33" s="209">
        <f t="shared" si="57"/>
        <v>-4744.6444000000001</v>
      </c>
      <c r="CH33" s="209"/>
      <c r="CI33" s="209">
        <f t="shared" si="57"/>
        <v>-7216.222990000002</v>
      </c>
      <c r="CJ33" s="209">
        <f t="shared" si="57"/>
        <v>-23386.252240000002</v>
      </c>
      <c r="CK33" s="209"/>
      <c r="CL33" s="209">
        <f t="shared" si="57"/>
        <v>3602.7799999999997</v>
      </c>
      <c r="CM33" s="209">
        <f t="shared" si="57"/>
        <v>-1804.09</v>
      </c>
      <c r="CN33" s="209"/>
      <c r="CO33" s="209">
        <f t="shared" si="57"/>
        <v>-1110.0058899999999</v>
      </c>
      <c r="CP33" s="209">
        <f t="shared" si="57"/>
        <v>-240</v>
      </c>
      <c r="CQ33" s="209"/>
      <c r="CR33" s="209">
        <f t="shared" si="57"/>
        <v>-3214.2710000000002</v>
      </c>
      <c r="CS33" s="209">
        <f t="shared" si="57"/>
        <v>-3767.9702999999995</v>
      </c>
      <c r="CT33" s="209"/>
      <c r="CU33" s="209">
        <f t="shared" si="57"/>
        <v>0</v>
      </c>
      <c r="CV33" s="209">
        <f t="shared" si="57"/>
        <v>488.56979000000001</v>
      </c>
      <c r="CW33" s="209" t="e">
        <f t="shared" si="57"/>
        <v>#DIV/0!</v>
      </c>
      <c r="CX33" s="209">
        <f t="shared" si="57"/>
        <v>0</v>
      </c>
      <c r="CY33" s="209">
        <f t="shared" si="57"/>
        <v>0</v>
      </c>
      <c r="CZ33" s="209" t="e">
        <f t="shared" si="57"/>
        <v>#DIV/0!</v>
      </c>
      <c r="DA33" s="209">
        <f t="shared" si="57"/>
        <v>0</v>
      </c>
      <c r="DB33" s="209">
        <f t="shared" si="57"/>
        <v>0</v>
      </c>
      <c r="DC33" s="209" t="e">
        <f t="shared" si="57"/>
        <v>#DIV/0!</v>
      </c>
      <c r="DD33" s="209">
        <f t="shared" si="57"/>
        <v>0</v>
      </c>
      <c r="DE33" s="209">
        <f t="shared" si="57"/>
        <v>0</v>
      </c>
      <c r="DF33" s="209">
        <f t="shared" si="57"/>
        <v>0</v>
      </c>
      <c r="DG33" s="209">
        <f t="shared" si="57"/>
        <v>-27149.165049999996</v>
      </c>
      <c r="DH33" s="209">
        <f t="shared" si="57"/>
        <v>-82902.242029999994</v>
      </c>
      <c r="DI33" s="209"/>
      <c r="DJ33" s="209">
        <f t="shared" si="57"/>
        <v>-3995.1882199999964</v>
      </c>
      <c r="DK33" s="209">
        <f t="shared" si="57"/>
        <v>-16649.44023</v>
      </c>
      <c r="DL33" s="209"/>
      <c r="DM33" s="209">
        <f t="shared" si="57"/>
        <v>-3616.9767199999987</v>
      </c>
      <c r="DN33" s="209">
        <f t="shared" si="57"/>
        <v>-16293.658769999998</v>
      </c>
      <c r="DO33" s="209"/>
      <c r="DP33" s="209">
        <f t="shared" si="57"/>
        <v>-168.8</v>
      </c>
      <c r="DQ33" s="209">
        <f t="shared" si="57"/>
        <v>-168.8</v>
      </c>
      <c r="DR33" s="209">
        <f t="shared" si="57"/>
        <v>-100</v>
      </c>
      <c r="DS33" s="209">
        <f t="shared" si="57"/>
        <v>-8.0100000000000051</v>
      </c>
      <c r="DT33" s="209">
        <f t="shared" si="57"/>
        <v>0</v>
      </c>
      <c r="DU33" s="209">
        <f t="shared" si="57"/>
        <v>0</v>
      </c>
      <c r="DV33" s="209">
        <f t="shared" si="57"/>
        <v>-201.40149999999997</v>
      </c>
      <c r="DW33" s="209">
        <f t="shared" si="57"/>
        <v>-186.98146</v>
      </c>
      <c r="DX33" s="209"/>
      <c r="DY33" s="209">
        <f t="shared" si="57"/>
        <v>-366.5</v>
      </c>
      <c r="DZ33" s="209">
        <f t="shared" si="57"/>
        <v>-1516.6687200000006</v>
      </c>
      <c r="EA33" s="209"/>
      <c r="EB33" s="209">
        <f t="shared" ref="EB33:EX33" si="58">EB32-EB31</f>
        <v>-188.02665000000002</v>
      </c>
      <c r="EC33" s="209">
        <f t="shared" si="58"/>
        <v>-276.36938000000004</v>
      </c>
      <c r="ED33" s="209"/>
      <c r="EE33" s="209">
        <f t="shared" si="58"/>
        <v>-7334.2377799999995</v>
      </c>
      <c r="EF33" s="209">
        <f t="shared" si="58"/>
        <v>-26224.137449999991</v>
      </c>
      <c r="EG33" s="209"/>
      <c r="EH33" s="209">
        <f t="shared" si="58"/>
        <v>-3601.2883000000056</v>
      </c>
      <c r="EI33" s="209">
        <f t="shared" si="58"/>
        <v>-14135.545660000002</v>
      </c>
      <c r="EJ33" s="209"/>
      <c r="EK33" s="209">
        <f t="shared" si="58"/>
        <v>-8478.5510999999969</v>
      </c>
      <c r="EL33" s="209">
        <f t="shared" si="58"/>
        <v>-23957.39559</v>
      </c>
      <c r="EM33" s="209"/>
      <c r="EN33" s="209">
        <f t="shared" si="58"/>
        <v>-10</v>
      </c>
      <c r="EO33" s="209">
        <f t="shared" si="58"/>
        <v>-10</v>
      </c>
      <c r="EP33" s="209"/>
      <c r="EQ33" s="209">
        <f t="shared" si="58"/>
        <v>-76.004999999999995</v>
      </c>
      <c r="ER33" s="209">
        <f t="shared" si="58"/>
        <v>-132.684</v>
      </c>
      <c r="ES33" s="209"/>
      <c r="ET33" s="209">
        <f t="shared" si="58"/>
        <v>0</v>
      </c>
      <c r="EU33" s="209">
        <f t="shared" si="58"/>
        <v>0</v>
      </c>
      <c r="EV33" s="209"/>
      <c r="EW33" s="209">
        <f t="shared" si="58"/>
        <v>5262.1164699999972</v>
      </c>
      <c r="EX33" s="209">
        <f t="shared" si="58"/>
        <v>-3754.1512300000013</v>
      </c>
      <c r="EY33" s="209"/>
    </row>
    <row r="34" spans="3:155" ht="21.75" customHeight="1">
      <c r="C34" s="153">
        <v>108354.66757999999</v>
      </c>
      <c r="D34" s="223">
        <v>94720.575219999999</v>
      </c>
      <c r="F34" s="153">
        <v>38226.0026</v>
      </c>
      <c r="G34" s="153">
        <v>33599.208070000001</v>
      </c>
      <c r="I34" s="212">
        <v>5201.8999999999996</v>
      </c>
      <c r="J34" s="211">
        <v>4572.91255</v>
      </c>
      <c r="L34" s="153">
        <v>3011.74</v>
      </c>
      <c r="M34" s="153">
        <v>3467.8121099999998</v>
      </c>
      <c r="O34" s="153">
        <v>32.24</v>
      </c>
      <c r="P34" s="153">
        <v>32.915860000000002</v>
      </c>
      <c r="R34" s="153">
        <v>5091.2667000000001</v>
      </c>
      <c r="S34" s="153">
        <v>5073.7234900000003</v>
      </c>
      <c r="U34" s="153">
        <v>0</v>
      </c>
      <c r="V34" s="153">
        <v>-773.67084</v>
      </c>
      <c r="X34" s="153">
        <v>470</v>
      </c>
      <c r="Y34" s="209">
        <v>425.22944000000001</v>
      </c>
      <c r="AA34" s="153">
        <v>3021.4</v>
      </c>
      <c r="AB34" s="153">
        <v>3099.5407799999998</v>
      </c>
      <c r="AD34" s="153">
        <v>17949.2</v>
      </c>
      <c r="AE34" s="153">
        <v>14992.45307</v>
      </c>
      <c r="AG34" s="153">
        <v>162.00200000000001</v>
      </c>
      <c r="AH34" s="153">
        <v>129.30321000000001</v>
      </c>
      <c r="AK34" s="153">
        <v>0</v>
      </c>
      <c r="AN34" s="209"/>
      <c r="AP34" s="153">
        <v>1571.3</v>
      </c>
      <c r="AQ34" s="153">
        <v>814.20178999999996</v>
      </c>
      <c r="AS34" s="153">
        <v>360</v>
      </c>
      <c r="AT34" s="153">
        <v>373.58022</v>
      </c>
      <c r="AY34" s="153">
        <v>765</v>
      </c>
      <c r="AZ34" s="153">
        <v>819.78511000000003</v>
      </c>
      <c r="BE34" s="153">
        <v>586</v>
      </c>
      <c r="BF34" s="153">
        <v>610.01599999999996</v>
      </c>
      <c r="BN34" s="153">
        <v>3.9539</v>
      </c>
      <c r="BO34" s="153">
        <v>38.133069999999996</v>
      </c>
      <c r="BR34" s="210">
        <v>-76.727789999999999</v>
      </c>
      <c r="BZ34" s="153">
        <v>70128.664980000001</v>
      </c>
      <c r="CA34" s="153">
        <v>61121.367149999998</v>
      </c>
      <c r="CC34" s="153">
        <v>28718.624</v>
      </c>
      <c r="CD34" s="153">
        <v>27181.923999999999</v>
      </c>
      <c r="CF34" s="153">
        <v>6756.9521000000004</v>
      </c>
      <c r="CG34" s="153">
        <v>4744.6444000000001</v>
      </c>
      <c r="CI34" s="210">
        <v>28204.511989999999</v>
      </c>
      <c r="CJ34" s="153">
        <v>23613.040239999998</v>
      </c>
      <c r="CL34" s="153">
        <v>2124.3000000000002</v>
      </c>
      <c r="CM34" s="153">
        <v>2062.3580000000002</v>
      </c>
      <c r="CO34" s="153">
        <v>1110.0058899999999</v>
      </c>
      <c r="CP34" s="153">
        <v>240</v>
      </c>
      <c r="CR34" s="153">
        <v>3214.2710000000002</v>
      </c>
      <c r="CS34" s="153">
        <v>3767.9703</v>
      </c>
      <c r="CU34" s="153">
        <v>0</v>
      </c>
      <c r="CV34" s="153">
        <v>-488.56979000000001</v>
      </c>
      <c r="DG34" s="212">
        <v>113616.78405</v>
      </c>
      <c r="DH34" s="212">
        <v>90946.555989999993</v>
      </c>
      <c r="DI34" s="212"/>
      <c r="DJ34" s="212">
        <v>22309.701499999999</v>
      </c>
      <c r="DK34" s="212">
        <v>16809.507310000001</v>
      </c>
      <c r="DL34" s="212"/>
      <c r="DM34" s="212">
        <v>21854.038</v>
      </c>
      <c r="DN34" s="212">
        <v>16480.065849999999</v>
      </c>
      <c r="DO34" s="212"/>
      <c r="DP34" s="212">
        <v>168.8</v>
      </c>
      <c r="DQ34" s="212">
        <v>168.8</v>
      </c>
      <c r="DR34" s="212"/>
      <c r="DS34" s="212">
        <v>106.01</v>
      </c>
      <c r="DT34" s="212">
        <v>0</v>
      </c>
      <c r="DU34" s="212"/>
      <c r="DV34" s="212">
        <v>180.8535</v>
      </c>
      <c r="DW34" s="212">
        <v>160.64146</v>
      </c>
      <c r="DX34" s="212"/>
      <c r="DY34" s="212">
        <v>2049</v>
      </c>
      <c r="DZ34" s="212">
        <v>1658.20532</v>
      </c>
      <c r="EA34" s="212"/>
      <c r="EB34" s="212">
        <v>409.02954999999997</v>
      </c>
      <c r="EC34" s="212">
        <v>204.62737999999999</v>
      </c>
      <c r="ED34" s="212"/>
      <c r="EE34" s="212">
        <v>35927.201840000002</v>
      </c>
      <c r="EF34" s="212">
        <v>22188.484380000002</v>
      </c>
      <c r="EG34" s="212"/>
      <c r="EH34" s="212">
        <v>19072.97581</v>
      </c>
      <c r="EI34" s="212">
        <v>14099.127399999999</v>
      </c>
      <c r="EJ34" s="212"/>
      <c r="EK34" s="212">
        <v>32471.449100000002</v>
      </c>
      <c r="EL34" s="212">
        <v>20702.054400000001</v>
      </c>
      <c r="EM34" s="212"/>
      <c r="EN34" s="212">
        <v>10</v>
      </c>
      <c r="EO34" s="212">
        <v>10</v>
      </c>
      <c r="EP34" s="212"/>
      <c r="EQ34" s="212">
        <v>216.44200000000001</v>
      </c>
      <c r="ER34" s="212">
        <v>122.99</v>
      </c>
      <c r="ES34" s="212"/>
      <c r="ET34" s="212">
        <v>0</v>
      </c>
      <c r="EU34" s="212">
        <v>0</v>
      </c>
      <c r="EV34" s="212"/>
      <c r="EW34" s="153">
        <v>-5762.1164699999999</v>
      </c>
      <c r="EX34" s="153">
        <v>5658.7446900000004</v>
      </c>
    </row>
    <row r="35" spans="3:155" s="220" customFormat="1" ht="27.75" customHeight="1">
      <c r="C35" s="209">
        <f>C34-C31</f>
        <v>0</v>
      </c>
      <c r="D35" s="209">
        <f>D34-D31</f>
        <v>19.868000000002212</v>
      </c>
      <c r="E35" s="209"/>
      <c r="F35" s="209">
        <f t="shared" ref="F35:BO35" si="59">F34-F31</f>
        <v>0</v>
      </c>
      <c r="G35" s="209">
        <f>G34-G31</f>
        <v>0</v>
      </c>
      <c r="H35" s="209"/>
      <c r="I35" s="209">
        <f t="shared" si="59"/>
        <v>0</v>
      </c>
      <c r="J35" s="209">
        <f>J34-J31</f>
        <v>0</v>
      </c>
      <c r="K35" s="209"/>
      <c r="L35" s="209">
        <f t="shared" si="59"/>
        <v>0</v>
      </c>
      <c r="M35" s="209">
        <f t="shared" si="59"/>
        <v>0</v>
      </c>
      <c r="N35" s="209"/>
      <c r="O35" s="209">
        <f t="shared" si="59"/>
        <v>0</v>
      </c>
      <c r="P35" s="209">
        <f t="shared" si="59"/>
        <v>0</v>
      </c>
      <c r="Q35" s="209"/>
      <c r="R35" s="209">
        <f t="shared" si="59"/>
        <v>0</v>
      </c>
      <c r="S35" s="209">
        <f t="shared" si="59"/>
        <v>0</v>
      </c>
      <c r="T35" s="209"/>
      <c r="U35" s="209">
        <f t="shared" si="59"/>
        <v>0</v>
      </c>
      <c r="V35" s="209">
        <f t="shared" si="59"/>
        <v>0</v>
      </c>
      <c r="W35" s="209"/>
      <c r="X35" s="209">
        <f t="shared" si="59"/>
        <v>0</v>
      </c>
      <c r="Y35" s="209">
        <f t="shared" si="59"/>
        <v>0</v>
      </c>
      <c r="Z35" s="209"/>
      <c r="AA35" s="209">
        <f t="shared" si="59"/>
        <v>0</v>
      </c>
      <c r="AB35" s="209">
        <f t="shared" si="59"/>
        <v>0</v>
      </c>
      <c r="AC35" s="209"/>
      <c r="AD35" s="209">
        <f t="shared" si="59"/>
        <v>0</v>
      </c>
      <c r="AE35" s="209">
        <f t="shared" si="59"/>
        <v>0</v>
      </c>
      <c r="AF35" s="209"/>
      <c r="AG35" s="209">
        <f t="shared" si="59"/>
        <v>0</v>
      </c>
      <c r="AH35" s="209">
        <f t="shared" si="59"/>
        <v>0</v>
      </c>
      <c r="AI35" s="209"/>
      <c r="AJ35" s="209">
        <f t="shared" si="59"/>
        <v>0</v>
      </c>
      <c r="AK35" s="209">
        <f t="shared" si="59"/>
        <v>0</v>
      </c>
      <c r="AL35" s="209"/>
      <c r="AM35" s="209">
        <f t="shared" si="59"/>
        <v>0</v>
      </c>
      <c r="AN35" s="209">
        <f t="shared" si="59"/>
        <v>0</v>
      </c>
      <c r="AO35" s="209"/>
      <c r="AP35" s="209">
        <f t="shared" si="59"/>
        <v>0</v>
      </c>
      <c r="AQ35" s="209">
        <f t="shared" si="59"/>
        <v>0</v>
      </c>
      <c r="AR35" s="209"/>
      <c r="AS35" s="209">
        <f t="shared" si="59"/>
        <v>0</v>
      </c>
      <c r="AT35" s="209">
        <f t="shared" si="59"/>
        <v>0</v>
      </c>
      <c r="AU35" s="209"/>
      <c r="AV35" s="209">
        <f t="shared" si="59"/>
        <v>0</v>
      </c>
      <c r="AW35" s="209">
        <f t="shared" si="59"/>
        <v>0</v>
      </c>
      <c r="AX35" s="209" t="e">
        <f t="shared" si="59"/>
        <v>#DIV/0!</v>
      </c>
      <c r="AY35" s="209">
        <f t="shared" si="59"/>
        <v>0</v>
      </c>
      <c r="AZ35" s="209">
        <f t="shared" si="59"/>
        <v>0</v>
      </c>
      <c r="BA35" s="209"/>
      <c r="BB35" s="209">
        <f t="shared" si="59"/>
        <v>0</v>
      </c>
      <c r="BC35" s="209">
        <f t="shared" si="59"/>
        <v>0</v>
      </c>
      <c r="BD35" s="209" t="e">
        <f t="shared" si="59"/>
        <v>#DIV/0!</v>
      </c>
      <c r="BE35" s="209">
        <f>BE34-BE31</f>
        <v>0</v>
      </c>
      <c r="BF35" s="209">
        <f t="shared" si="59"/>
        <v>0</v>
      </c>
      <c r="BG35" s="209"/>
      <c r="BH35" s="209">
        <f t="shared" si="59"/>
        <v>0</v>
      </c>
      <c r="BI35" s="209">
        <f t="shared" si="59"/>
        <v>0</v>
      </c>
      <c r="BJ35" s="209" t="e">
        <f t="shared" si="59"/>
        <v>#DIV/0!</v>
      </c>
      <c r="BK35" s="209">
        <f t="shared" si="59"/>
        <v>0</v>
      </c>
      <c r="BL35" s="209">
        <f t="shared" si="59"/>
        <v>0</v>
      </c>
      <c r="BM35" s="209" t="e">
        <f t="shared" si="59"/>
        <v>#DIV/0!</v>
      </c>
      <c r="BN35" s="209">
        <f t="shared" si="59"/>
        <v>0</v>
      </c>
      <c r="BO35" s="209">
        <f t="shared" si="59"/>
        <v>0</v>
      </c>
      <c r="BP35" s="209"/>
      <c r="BQ35" s="209">
        <f t="shared" ref="BQ35:DZ35" si="60">BQ34-BQ31</f>
        <v>0</v>
      </c>
      <c r="BR35" s="209">
        <f t="shared" si="60"/>
        <v>0</v>
      </c>
      <c r="BS35" s="209"/>
      <c r="BT35" s="209">
        <f t="shared" si="60"/>
        <v>0</v>
      </c>
      <c r="BU35" s="209">
        <f t="shared" si="60"/>
        <v>0</v>
      </c>
      <c r="BV35" s="209" t="e">
        <f t="shared" si="60"/>
        <v>#DIV/0!</v>
      </c>
      <c r="BW35" s="209">
        <f t="shared" si="60"/>
        <v>0</v>
      </c>
      <c r="BX35" s="209">
        <f t="shared" si="60"/>
        <v>0</v>
      </c>
      <c r="BY35" s="209" t="e">
        <f t="shared" si="60"/>
        <v>#DIV/0!</v>
      </c>
      <c r="BZ35" s="209">
        <f t="shared" si="60"/>
        <v>0</v>
      </c>
      <c r="CA35" s="209">
        <f t="shared" si="60"/>
        <v>19.868000000002212</v>
      </c>
      <c r="CB35" s="209"/>
      <c r="CC35" s="209">
        <f>CC34-CC31</f>
        <v>0</v>
      </c>
      <c r="CD35" s="209">
        <f t="shared" si="60"/>
        <v>0</v>
      </c>
      <c r="CE35" s="209"/>
      <c r="CF35" s="209">
        <f t="shared" si="60"/>
        <v>0</v>
      </c>
      <c r="CG35" s="209">
        <f t="shared" si="60"/>
        <v>0</v>
      </c>
      <c r="CH35" s="209">
        <f t="shared" si="60"/>
        <v>-70.218707041004492</v>
      </c>
      <c r="CI35" s="209">
        <f t="shared" si="60"/>
        <v>0</v>
      </c>
      <c r="CJ35" s="209">
        <f t="shared" si="60"/>
        <v>0</v>
      </c>
      <c r="CK35" s="209"/>
      <c r="CL35" s="209">
        <f t="shared" si="60"/>
        <v>0</v>
      </c>
      <c r="CM35" s="209">
        <f t="shared" si="60"/>
        <v>19.868000000000166</v>
      </c>
      <c r="CN35" s="209"/>
      <c r="CO35" s="209">
        <f t="shared" si="60"/>
        <v>0</v>
      </c>
      <c r="CP35" s="209">
        <f t="shared" si="60"/>
        <v>0</v>
      </c>
      <c r="CQ35" s="209"/>
      <c r="CR35" s="209">
        <f t="shared" si="60"/>
        <v>0</v>
      </c>
      <c r="CS35" s="209">
        <f t="shared" si="60"/>
        <v>0</v>
      </c>
      <c r="CT35" s="209"/>
      <c r="CU35" s="209">
        <f t="shared" si="60"/>
        <v>0</v>
      </c>
      <c r="CV35" s="209">
        <f>-(CV34-CV31)</f>
        <v>0</v>
      </c>
      <c r="CW35" s="209"/>
      <c r="CX35" s="209">
        <f t="shared" si="60"/>
        <v>0</v>
      </c>
      <c r="CY35" s="209">
        <f t="shared" si="60"/>
        <v>0</v>
      </c>
      <c r="CZ35" s="209" t="e">
        <f t="shared" si="60"/>
        <v>#DIV/0!</v>
      </c>
      <c r="DA35" s="209">
        <f t="shared" si="60"/>
        <v>0</v>
      </c>
      <c r="DB35" s="209">
        <f t="shared" si="60"/>
        <v>0</v>
      </c>
      <c r="DC35" s="209" t="e">
        <f t="shared" si="60"/>
        <v>#DIV/0!</v>
      </c>
      <c r="DD35" s="209">
        <f t="shared" si="60"/>
        <v>0</v>
      </c>
      <c r="DE35" s="209">
        <f t="shared" si="60"/>
        <v>0</v>
      </c>
      <c r="DF35" s="209"/>
      <c r="DG35" s="209">
        <f t="shared" si="60"/>
        <v>0</v>
      </c>
      <c r="DH35" s="209">
        <f t="shared" si="60"/>
        <v>0</v>
      </c>
      <c r="DI35" s="209"/>
      <c r="DJ35" s="209">
        <f t="shared" si="60"/>
        <v>-344.77271999999721</v>
      </c>
      <c r="DK35" s="209">
        <f t="shared" si="60"/>
        <v>-1833.5871299999999</v>
      </c>
      <c r="DL35" s="209"/>
      <c r="DM35" s="209">
        <f>DM34-DM31</f>
        <v>-342.22471999999834</v>
      </c>
      <c r="DN35" s="209">
        <f>DN34-DN31</f>
        <v>-1807.2471299999997</v>
      </c>
      <c r="DO35" s="209"/>
      <c r="DP35" s="209">
        <f t="shared" si="60"/>
        <v>0</v>
      </c>
      <c r="DQ35" s="209">
        <f t="shared" si="60"/>
        <v>0</v>
      </c>
      <c r="DR35" s="209"/>
      <c r="DS35" s="209">
        <f t="shared" si="60"/>
        <v>18</v>
      </c>
      <c r="DT35" s="209">
        <f t="shared" si="60"/>
        <v>0</v>
      </c>
      <c r="DU35" s="209"/>
      <c r="DV35" s="209">
        <f t="shared" si="60"/>
        <v>-20.547999999999973</v>
      </c>
      <c r="DW35" s="209">
        <f t="shared" si="60"/>
        <v>-26.340000000000003</v>
      </c>
      <c r="DX35" s="209"/>
      <c r="DY35" s="209">
        <f t="shared" si="60"/>
        <v>0</v>
      </c>
      <c r="DZ35" s="209">
        <f t="shared" si="60"/>
        <v>0</v>
      </c>
      <c r="EA35" s="209"/>
      <c r="EB35" s="209">
        <f>EB34-EB31</f>
        <v>29.702899999999943</v>
      </c>
      <c r="EC35" s="209">
        <f>EC34-EC31</f>
        <v>-80.242000000000047</v>
      </c>
      <c r="ED35" s="209"/>
      <c r="EE35" s="209">
        <f>EE34-EE31</f>
        <v>-795.42493999999715</v>
      </c>
      <c r="EF35" s="209">
        <f>EF34-EF31</f>
        <v>-5113.3664399999907</v>
      </c>
      <c r="EG35" s="209"/>
      <c r="EH35" s="209">
        <f>EH34-EH31</f>
        <v>66.875509999994392</v>
      </c>
      <c r="EI35" s="209">
        <f>EI34-EI31</f>
        <v>-1365.3585100000018</v>
      </c>
      <c r="EJ35" s="209"/>
      <c r="EK35" s="209">
        <f t="shared" ref="EK35:EX35" si="61">EK34-EK31</f>
        <v>-135.80199999999604</v>
      </c>
      <c r="EL35" s="209">
        <f t="shared" si="61"/>
        <v>-6744.5117199999986</v>
      </c>
      <c r="EM35" s="209"/>
      <c r="EN35" s="209">
        <f t="shared" si="61"/>
        <v>0</v>
      </c>
      <c r="EO35" s="209">
        <f t="shared" si="61"/>
        <v>0</v>
      </c>
      <c r="EP35" s="209"/>
      <c r="EQ35" s="209">
        <f>EQ34-EQ31</f>
        <v>28.437000000000012</v>
      </c>
      <c r="ER35" s="209">
        <f t="shared" si="61"/>
        <v>-14.494000000000014</v>
      </c>
      <c r="ES35" s="209"/>
      <c r="ET35" s="209">
        <f t="shared" si="61"/>
        <v>0</v>
      </c>
      <c r="EU35" s="209">
        <f t="shared" si="61"/>
        <v>0</v>
      </c>
      <c r="EV35" s="209"/>
      <c r="EW35" s="209">
        <f t="shared" si="61"/>
        <v>-500.00000000000273</v>
      </c>
      <c r="EX35" s="209">
        <f t="shared" si="61"/>
        <v>1904.5934599999991</v>
      </c>
    </row>
    <row r="36" spans="3:155"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21"/>
    </row>
  </sheetData>
  <customSheetViews>
    <customSheetView guid="{5BFCA170-DEAE-4D2C-98A0-1E68B427AC01}" scale="75" showPageBreaks="1" printArea="1" hiddenRows="1" hiddenColumns="1" view="pageBreakPreview" topLeftCell="A10">
      <pane xSplit="2" ySplit="4" topLeftCell="C14" activePane="bottomRight" state="frozen"/>
      <selection pane="bottomRight" activeCell="I9" sqref="I9:K11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B30CE22D-C12F-4E12-8BB9-3AAE0A6991CC}" scale="75" showPageBreaks="1" printArea="1" hiddenRows="1" hiddenColumns="1" view="pageBreakPreview" topLeftCell="A10">
      <pane xSplit="2" ySplit="4" topLeftCell="C14" activePane="bottomRight" state="frozen"/>
      <selection pane="bottomRight" activeCell="I6" sqref="I6:X6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5" fitToWidth="0" fitToHeight="0" orientation="landscape" r:id="rId7"/>
  <colBreaks count="6" manualBreakCount="6">
    <brk id="17" max="30" man="1"/>
    <brk id="35" max="30" man="1"/>
    <brk id="59" max="30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364</v>
      </c>
      <c r="AO1" t="s">
        <v>365</v>
      </c>
      <c r="AP1" t="s">
        <v>366</v>
      </c>
      <c r="AS1" t="s">
        <v>367</v>
      </c>
      <c r="AW1">
        <v>187.4</v>
      </c>
      <c r="AX1" t="s">
        <v>368</v>
      </c>
      <c r="AY1" t="s">
        <v>369</v>
      </c>
    </row>
    <row r="2" spans="32:51">
      <c r="AF2" t="s">
        <v>370</v>
      </c>
      <c r="AJ2" t="s">
        <v>371</v>
      </c>
    </row>
    <row r="3" spans="32:51">
      <c r="AF3" t="s">
        <v>373</v>
      </c>
      <c r="AH3" t="s">
        <v>372</v>
      </c>
      <c r="AJ3" t="s">
        <v>373</v>
      </c>
      <c r="AN3" t="s">
        <v>372</v>
      </c>
      <c r="AO3" t="s">
        <v>372</v>
      </c>
      <c r="AP3" t="s">
        <v>372</v>
      </c>
      <c r="AS3" t="s">
        <v>374</v>
      </c>
      <c r="AT3" t="s">
        <v>375</v>
      </c>
      <c r="AU3" t="s">
        <v>376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377</v>
      </c>
      <c r="AU4" t="s">
        <v>378</v>
      </c>
      <c r="AV4" t="s">
        <v>379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380</v>
      </c>
      <c r="AU5" t="s">
        <v>378</v>
      </c>
      <c r="AV5" t="s">
        <v>381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382</v>
      </c>
      <c r="AU6" t="s">
        <v>378</v>
      </c>
      <c r="AV6" t="s">
        <v>381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383</v>
      </c>
      <c r="AU7" t="s">
        <v>378</v>
      </c>
      <c r="AV7" t="s">
        <v>384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385</v>
      </c>
      <c r="AU8" t="s">
        <v>378</v>
      </c>
      <c r="AV8" t="s">
        <v>386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387</v>
      </c>
      <c r="AU9" t="s">
        <v>378</v>
      </c>
      <c r="AV9" t="s">
        <v>388</v>
      </c>
      <c r="AW9" t="s">
        <v>389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390</v>
      </c>
      <c r="AU10" t="s">
        <v>378</v>
      </c>
      <c r="AV10" t="s">
        <v>391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392</v>
      </c>
      <c r="AU11" t="s">
        <v>378</v>
      </c>
      <c r="AV11" t="s">
        <v>393</v>
      </c>
      <c r="AW11" t="s">
        <v>389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394</v>
      </c>
      <c r="AU12" t="s">
        <v>378</v>
      </c>
      <c r="AV12" t="s">
        <v>395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396</v>
      </c>
      <c r="AU13" t="s">
        <v>378</v>
      </c>
      <c r="AV13" t="s">
        <v>397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398</v>
      </c>
      <c r="AU14" t="s">
        <v>378</v>
      </c>
      <c r="AV14" t="s">
        <v>384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399</v>
      </c>
      <c r="AU15" t="s">
        <v>378</v>
      </c>
      <c r="AV15" t="s">
        <v>400</v>
      </c>
      <c r="AW15" t="s">
        <v>401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402</v>
      </c>
      <c r="AU16" t="s">
        <v>378</v>
      </c>
      <c r="AV16" t="s">
        <v>381</v>
      </c>
      <c r="AW16" t="s">
        <v>403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404</v>
      </c>
      <c r="AU17" t="s">
        <v>378</v>
      </c>
      <c r="AV17" t="s">
        <v>405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406</v>
      </c>
      <c r="AU18" t="s">
        <v>378</v>
      </c>
      <c r="AV18" t="s">
        <v>381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407</v>
      </c>
      <c r="AU19" t="s">
        <v>408</v>
      </c>
      <c r="AV19" t="s">
        <v>391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409</v>
      </c>
      <c r="AY20" t="s">
        <v>410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</customSheetViews>
  <pageMargins left="0.7" right="0.7" top="0.75" bottom="0.75" header="0.3" footer="0.3"/>
  <pageSetup paperSize="9" orientation="portrait" verticalDpi="0" r:id="rId5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6"/>
  <sheetViews>
    <sheetView view="pageBreakPreview" topLeftCell="A34" zoomScale="67" workbookViewId="0">
      <selection activeCell="F121" sqref="F121"/>
    </sheetView>
  </sheetViews>
  <sheetFormatPr defaultRowHeight="15.75"/>
  <cols>
    <col min="1" max="1" width="16.28515625" style="58" customWidth="1"/>
    <col min="2" max="2" width="57.5703125" style="59" customWidth="1"/>
    <col min="3" max="3" width="33.85546875" style="62" customWidth="1"/>
    <col min="4" max="4" width="28.28515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513" t="s">
        <v>0</v>
      </c>
      <c r="B1" s="513"/>
      <c r="C1" s="513"/>
      <c r="D1" s="513"/>
      <c r="E1" s="513"/>
      <c r="F1" s="513"/>
    </row>
    <row r="2" spans="1:6">
      <c r="A2" s="513" t="s">
        <v>418</v>
      </c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103" t="s">
        <v>417</v>
      </c>
      <c r="E3" s="72" t="s">
        <v>3</v>
      </c>
      <c r="F3" s="74" t="s">
        <v>4</v>
      </c>
    </row>
    <row r="4" spans="1:6" s="6" customFormat="1" ht="22.5">
      <c r="A4" s="3"/>
      <c r="B4" s="255" t="s">
        <v>5</v>
      </c>
      <c r="C4" s="294">
        <f>C5+C12+C16+C21+C23+C27+C7</f>
        <v>126604</v>
      </c>
      <c r="D4" s="294">
        <f>D5+D12+D16+D21+D23+D27+D7</f>
        <v>113913.93468999999</v>
      </c>
      <c r="E4" s="294">
        <f>SUM(D4/C4*100)</f>
        <v>89.976568425958106</v>
      </c>
      <c r="F4" s="294">
        <f>SUM(D4-C4)</f>
        <v>-12690.065310000005</v>
      </c>
    </row>
    <row r="5" spans="1:6" s="6" customFormat="1" ht="22.5">
      <c r="A5" s="68">
        <v>1010000000</v>
      </c>
      <c r="B5" s="255" t="s">
        <v>6</v>
      </c>
      <c r="C5" s="294">
        <f>C6</f>
        <v>105620</v>
      </c>
      <c r="D5" s="446">
        <f>D6</f>
        <v>93872.734689999997</v>
      </c>
      <c r="E5" s="294">
        <f t="shared" ref="E5:E82" si="0">SUM(D5/C5*100)</f>
        <v>88.877802206021585</v>
      </c>
      <c r="F5" s="294">
        <f t="shared" ref="F5:F82" si="1">SUM(D5-C5)</f>
        <v>-11747.265310000003</v>
      </c>
    </row>
    <row r="6" spans="1:6" ht="23.25">
      <c r="A6" s="7">
        <v>1010200001</v>
      </c>
      <c r="B6" s="256" t="s">
        <v>229</v>
      </c>
      <c r="C6" s="295">
        <v>105620</v>
      </c>
      <c r="D6" s="362">
        <v>93872.734689999997</v>
      </c>
      <c r="E6" s="295">
        <f t="shared" ref="E6:E11" si="2">SUM(D6/C6*100)</f>
        <v>88.877802206021585</v>
      </c>
      <c r="F6" s="295">
        <f t="shared" si="1"/>
        <v>-11747.265310000003</v>
      </c>
    </row>
    <row r="7" spans="1:6" ht="37.5">
      <c r="A7" s="68">
        <v>1030000000</v>
      </c>
      <c r="B7" s="257" t="s">
        <v>281</v>
      </c>
      <c r="C7" s="294">
        <f>C8+C10+C9</f>
        <v>4417.8600000000006</v>
      </c>
      <c r="D7" s="446">
        <f>D8+D10+D9+D11</f>
        <v>4229.0401199999997</v>
      </c>
      <c r="E7" s="295">
        <f t="shared" si="2"/>
        <v>95.725987695400022</v>
      </c>
      <c r="F7" s="295">
        <f t="shared" si="1"/>
        <v>-188.81988000000092</v>
      </c>
    </row>
    <row r="8" spans="1:6" ht="23.25">
      <c r="A8" s="7">
        <v>1030223001</v>
      </c>
      <c r="B8" s="256" t="s">
        <v>283</v>
      </c>
      <c r="C8" s="295">
        <v>1460.394</v>
      </c>
      <c r="D8" s="362">
        <v>1880.0063399999999</v>
      </c>
      <c r="E8" s="295">
        <f t="shared" si="2"/>
        <v>128.73281730820588</v>
      </c>
      <c r="F8" s="295">
        <f>SUM(D8-C8)</f>
        <v>419.6123399999999</v>
      </c>
    </row>
    <row r="9" spans="1:6" ht="23.25">
      <c r="A9" s="7">
        <v>1030224001</v>
      </c>
      <c r="B9" s="256" t="s">
        <v>289</v>
      </c>
      <c r="C9" s="295">
        <v>25.545999999999999</v>
      </c>
      <c r="D9" s="362">
        <v>17.844760000000001</v>
      </c>
      <c r="E9" s="295">
        <f t="shared" si="2"/>
        <v>69.853440851796762</v>
      </c>
      <c r="F9" s="295">
        <f>SUM(D9-C9)</f>
        <v>-7.7012399999999985</v>
      </c>
    </row>
    <row r="10" spans="1:6" ht="23.25">
      <c r="A10" s="7">
        <v>1030225001</v>
      </c>
      <c r="B10" s="256" t="s">
        <v>282</v>
      </c>
      <c r="C10" s="295">
        <v>2931.92</v>
      </c>
      <c r="D10" s="362">
        <v>2750.6194099999998</v>
      </c>
      <c r="E10" s="295">
        <f t="shared" si="2"/>
        <v>93.816318658080704</v>
      </c>
      <c r="F10" s="295">
        <f t="shared" si="1"/>
        <v>-181.30059000000028</v>
      </c>
    </row>
    <row r="11" spans="1:6" ht="23.25">
      <c r="A11" s="7">
        <v>1030226001</v>
      </c>
      <c r="B11" s="256" t="s">
        <v>291</v>
      </c>
      <c r="C11" s="295">
        <v>0</v>
      </c>
      <c r="D11" s="362">
        <v>-419.43038999999999</v>
      </c>
      <c r="E11" s="295" t="e">
        <f t="shared" si="2"/>
        <v>#DIV/0!</v>
      </c>
      <c r="F11" s="295">
        <f t="shared" si="1"/>
        <v>-419.43038999999999</v>
      </c>
    </row>
    <row r="12" spans="1:6" s="6" customFormat="1" ht="22.5">
      <c r="A12" s="68">
        <v>1050000000</v>
      </c>
      <c r="B12" s="255" t="s">
        <v>7</v>
      </c>
      <c r="C12" s="294">
        <f>SUM(C13:C15)</f>
        <v>11852</v>
      </c>
      <c r="D12" s="446">
        <f>SUM(D13:D15)</f>
        <v>11435.548839999999</v>
      </c>
      <c r="E12" s="294">
        <f t="shared" si="0"/>
        <v>96.486237259534249</v>
      </c>
      <c r="F12" s="294">
        <f t="shared" si="1"/>
        <v>-416.45116000000053</v>
      </c>
    </row>
    <row r="13" spans="1:6" ht="23.25">
      <c r="A13" s="7">
        <v>1050200000</v>
      </c>
      <c r="B13" s="258" t="s">
        <v>239</v>
      </c>
      <c r="C13" s="363">
        <v>10415</v>
      </c>
      <c r="D13" s="362">
        <v>10307.511039999999</v>
      </c>
      <c r="E13" s="295">
        <f t="shared" si="0"/>
        <v>98.967940854536721</v>
      </c>
      <c r="F13" s="295">
        <f t="shared" si="1"/>
        <v>-107.48896000000059</v>
      </c>
    </row>
    <row r="14" spans="1:6" ht="23.25" customHeight="1">
      <c r="A14" s="7">
        <v>1050300000</v>
      </c>
      <c r="B14" s="258" t="s">
        <v>230</v>
      </c>
      <c r="C14" s="363">
        <v>1087</v>
      </c>
      <c r="D14" s="362">
        <v>992.20109000000002</v>
      </c>
      <c r="E14" s="295">
        <f t="shared" si="0"/>
        <v>91.278849126034956</v>
      </c>
      <c r="F14" s="295">
        <f t="shared" si="1"/>
        <v>-94.798909999999978</v>
      </c>
    </row>
    <row r="15" spans="1:6" ht="37.5">
      <c r="A15" s="7">
        <v>1050400002</v>
      </c>
      <c r="B15" s="256" t="s">
        <v>266</v>
      </c>
      <c r="C15" s="363">
        <v>350</v>
      </c>
      <c r="D15" s="362">
        <v>135.83671000000001</v>
      </c>
      <c r="E15" s="295">
        <f t="shared" si="0"/>
        <v>38.810488571428579</v>
      </c>
      <c r="F15" s="295">
        <f t="shared" si="1"/>
        <v>-214.16328999999999</v>
      </c>
    </row>
    <row r="16" spans="1:6" s="6" customFormat="1" ht="24" customHeight="1">
      <c r="A16" s="68">
        <v>1060000000</v>
      </c>
      <c r="B16" s="255" t="s">
        <v>136</v>
      </c>
      <c r="C16" s="294">
        <f>SUM(C17:C20)</f>
        <v>1915</v>
      </c>
      <c r="D16" s="446">
        <f>SUM(D17:D20)</f>
        <v>1679.72902</v>
      </c>
      <c r="E16" s="294">
        <f t="shared" si="0"/>
        <v>87.714309138381196</v>
      </c>
      <c r="F16" s="294">
        <f t="shared" si="1"/>
        <v>-235.27098000000001</v>
      </c>
    </row>
    <row r="17" spans="1:6" s="6" customFormat="1" ht="18" hidden="1" customHeight="1">
      <c r="A17" s="7">
        <v>1060100000</v>
      </c>
      <c r="B17" s="258" t="s">
        <v>9</v>
      </c>
      <c r="C17" s="295"/>
      <c r="D17" s="362"/>
      <c r="E17" s="294" t="e">
        <f t="shared" si="0"/>
        <v>#DIV/0!</v>
      </c>
      <c r="F17" s="294">
        <f t="shared" si="1"/>
        <v>0</v>
      </c>
    </row>
    <row r="18" spans="1:6" s="6" customFormat="1" ht="17.25" hidden="1" customHeight="1">
      <c r="A18" s="7">
        <v>1060200000</v>
      </c>
      <c r="B18" s="258" t="s">
        <v>123</v>
      </c>
      <c r="C18" s="295"/>
      <c r="D18" s="362"/>
      <c r="E18" s="294" t="e">
        <f t="shared" si="0"/>
        <v>#DIV/0!</v>
      </c>
      <c r="F18" s="294">
        <f t="shared" si="1"/>
        <v>0</v>
      </c>
    </row>
    <row r="19" spans="1:6" s="6" customFormat="1" ht="21.75" customHeight="1">
      <c r="A19" s="7">
        <v>1060400000</v>
      </c>
      <c r="B19" s="258" t="s">
        <v>280</v>
      </c>
      <c r="C19" s="295">
        <v>1915</v>
      </c>
      <c r="D19" s="362">
        <v>1679.72902</v>
      </c>
      <c r="E19" s="295">
        <f t="shared" si="0"/>
        <v>87.714309138381196</v>
      </c>
      <c r="F19" s="295">
        <f t="shared" si="1"/>
        <v>-235.27098000000001</v>
      </c>
    </row>
    <row r="20" spans="1:6" ht="15.75" hidden="1" customHeight="1">
      <c r="A20" s="7">
        <v>1060600000</v>
      </c>
      <c r="B20" s="258" t="s">
        <v>8</v>
      </c>
      <c r="C20" s="295"/>
      <c r="D20" s="362"/>
      <c r="E20" s="295" t="e">
        <f t="shared" si="0"/>
        <v>#DIV/0!</v>
      </c>
      <c r="F20" s="295">
        <f t="shared" si="1"/>
        <v>0</v>
      </c>
    </row>
    <row r="21" spans="1:6" s="6" customFormat="1" ht="42" customHeight="1">
      <c r="A21" s="68">
        <v>1070000000</v>
      </c>
      <c r="B21" s="257" t="s">
        <v>10</v>
      </c>
      <c r="C21" s="294">
        <f>SUM(C22)</f>
        <v>199.14</v>
      </c>
      <c r="D21" s="294">
        <f>SUM(D22)</f>
        <v>151.76222999999999</v>
      </c>
      <c r="E21" s="294">
        <f t="shared" si="0"/>
        <v>76.208812895450436</v>
      </c>
      <c r="F21" s="294">
        <f t="shared" si="1"/>
        <v>-47.377769999999998</v>
      </c>
    </row>
    <row r="22" spans="1:6" ht="41.25" customHeight="1">
      <c r="A22" s="7">
        <v>1070102001</v>
      </c>
      <c r="B22" s="256" t="s">
        <v>240</v>
      </c>
      <c r="C22" s="295">
        <v>199.14</v>
      </c>
      <c r="D22" s="362">
        <v>151.76222999999999</v>
      </c>
      <c r="E22" s="295">
        <f t="shared" si="0"/>
        <v>76.208812895450436</v>
      </c>
      <c r="F22" s="295">
        <f t="shared" si="1"/>
        <v>-47.377769999999998</v>
      </c>
    </row>
    <row r="23" spans="1:6" s="6" customFormat="1" ht="22.5">
      <c r="A23" s="3">
        <v>1080000000</v>
      </c>
      <c r="B23" s="255" t="s">
        <v>11</v>
      </c>
      <c r="C23" s="294">
        <f>C24+C25+C26</f>
        <v>2600</v>
      </c>
      <c r="D23" s="446">
        <f>D24+D25+D26</f>
        <v>2545.1197900000002</v>
      </c>
      <c r="E23" s="294">
        <f t="shared" si="0"/>
        <v>97.889222692307698</v>
      </c>
      <c r="F23" s="294">
        <f t="shared" si="1"/>
        <v>-54.880209999999806</v>
      </c>
    </row>
    <row r="24" spans="1:6" ht="36.75" customHeight="1">
      <c r="A24" s="7">
        <v>1080300001</v>
      </c>
      <c r="B24" s="256" t="s">
        <v>241</v>
      </c>
      <c r="C24" s="295">
        <v>2000</v>
      </c>
      <c r="D24" s="362">
        <v>1927.33437</v>
      </c>
      <c r="E24" s="295">
        <f t="shared" si="0"/>
        <v>96.366718500000005</v>
      </c>
      <c r="F24" s="295">
        <f t="shared" si="1"/>
        <v>-72.665629999999965</v>
      </c>
    </row>
    <row r="25" spans="1:6" ht="33.75" customHeight="1">
      <c r="A25" s="7">
        <v>1080600001</v>
      </c>
      <c r="B25" s="256" t="s">
        <v>228</v>
      </c>
      <c r="C25" s="295">
        <v>0</v>
      </c>
      <c r="D25" s="362">
        <v>0.375</v>
      </c>
      <c r="E25" s="295" t="e">
        <f>SUM(D25/C25*100)</f>
        <v>#DIV/0!</v>
      </c>
      <c r="F25" s="295">
        <f t="shared" si="1"/>
        <v>0.375</v>
      </c>
    </row>
    <row r="26" spans="1:6" ht="69.75" customHeight="1">
      <c r="A26" s="7">
        <v>1080714001</v>
      </c>
      <c r="B26" s="256" t="s">
        <v>227</v>
      </c>
      <c r="C26" s="295">
        <v>600</v>
      </c>
      <c r="D26" s="362">
        <v>617.41042000000004</v>
      </c>
      <c r="E26" s="295">
        <f t="shared" si="0"/>
        <v>102.90173666666666</v>
      </c>
      <c r="F26" s="295">
        <f t="shared" si="1"/>
        <v>17.410420000000045</v>
      </c>
    </row>
    <row r="27" spans="1:6" s="15" customFormat="1" ht="0.75" customHeight="1">
      <c r="A27" s="68">
        <v>1090000000</v>
      </c>
      <c r="B27" s="257" t="s">
        <v>231</v>
      </c>
      <c r="C27" s="294">
        <f>C28+C29+C30+C31</f>
        <v>0</v>
      </c>
      <c r="D27" s="294">
        <f>D28+D29+D30+D31</f>
        <v>0</v>
      </c>
      <c r="E27" s="295" t="e">
        <f t="shared" si="0"/>
        <v>#DIV/0!</v>
      </c>
      <c r="F27" s="294">
        <f t="shared" si="1"/>
        <v>0</v>
      </c>
    </row>
    <row r="28" spans="1:6" s="15" customFormat="1" ht="17.25" hidden="1" customHeight="1">
      <c r="A28" s="7">
        <v>1090100000</v>
      </c>
      <c r="B28" s="256" t="s">
        <v>125</v>
      </c>
      <c r="C28" s="295">
        <v>0</v>
      </c>
      <c r="D28" s="362">
        <v>0</v>
      </c>
      <c r="E28" s="295" t="e">
        <f t="shared" si="0"/>
        <v>#DIV/0!</v>
      </c>
      <c r="F28" s="295">
        <f t="shared" si="1"/>
        <v>0</v>
      </c>
    </row>
    <row r="29" spans="1:6" s="15" customFormat="1" ht="17.25" hidden="1" customHeight="1">
      <c r="A29" s="7">
        <v>1090400000</v>
      </c>
      <c r="B29" s="256" t="s">
        <v>126</v>
      </c>
      <c r="C29" s="295">
        <v>0</v>
      </c>
      <c r="D29" s="362">
        <v>0</v>
      </c>
      <c r="E29" s="295" t="e">
        <f t="shared" si="0"/>
        <v>#DIV/0!</v>
      </c>
      <c r="F29" s="295">
        <f t="shared" si="1"/>
        <v>0</v>
      </c>
    </row>
    <row r="30" spans="1:6" s="15" customFormat="1" ht="15.75" hidden="1" customHeight="1">
      <c r="A30" s="7">
        <v>1090600000</v>
      </c>
      <c r="B30" s="256" t="s">
        <v>127</v>
      </c>
      <c r="C30" s="295">
        <v>0</v>
      </c>
      <c r="D30" s="362">
        <v>0</v>
      </c>
      <c r="E30" s="295" t="e">
        <f t="shared" si="0"/>
        <v>#DIV/0!</v>
      </c>
      <c r="F30" s="295">
        <f t="shared" si="1"/>
        <v>0</v>
      </c>
    </row>
    <row r="31" spans="1:6" s="15" customFormat="1" ht="42" customHeight="1">
      <c r="A31" s="7">
        <v>1090700000</v>
      </c>
      <c r="B31" s="256" t="s">
        <v>128</v>
      </c>
      <c r="C31" s="295">
        <v>0</v>
      </c>
      <c r="D31" s="362">
        <v>0</v>
      </c>
      <c r="E31" s="295" t="e">
        <f t="shared" si="0"/>
        <v>#DIV/0!</v>
      </c>
      <c r="F31" s="295">
        <f t="shared" si="1"/>
        <v>0</v>
      </c>
    </row>
    <row r="32" spans="1:6" s="6" customFormat="1" ht="33.75" customHeight="1">
      <c r="A32" s="3"/>
      <c r="B32" s="255" t="s">
        <v>13</v>
      </c>
      <c r="C32" s="294">
        <f>C33+C42+C44+C47+C50+C52+C69</f>
        <v>30280.277000000002</v>
      </c>
      <c r="D32" s="294">
        <f>D33+D42+D44+D47+D50+D52+D69</f>
        <v>22987.763289999999</v>
      </c>
      <c r="E32" s="294">
        <f t="shared" si="0"/>
        <v>75.916621535529544</v>
      </c>
      <c r="F32" s="294">
        <f t="shared" si="1"/>
        <v>-7292.5137100000029</v>
      </c>
    </row>
    <row r="33" spans="1:6" s="6" customFormat="1" ht="60.75" customHeight="1">
      <c r="A33" s="3">
        <v>1110000000</v>
      </c>
      <c r="B33" s="257" t="s">
        <v>129</v>
      </c>
      <c r="C33" s="294">
        <f>C35+C36+C37+C39+C38+C34+C41</f>
        <v>10556.3</v>
      </c>
      <c r="D33" s="446">
        <f>D35+D36+D37+D39+D38+D34+D41+D40</f>
        <v>9783.6935099999973</v>
      </c>
      <c r="E33" s="294">
        <f t="shared" si="0"/>
        <v>92.681086270757731</v>
      </c>
      <c r="F33" s="294">
        <f t="shared" si="1"/>
        <v>-772.60649000000194</v>
      </c>
    </row>
    <row r="34" spans="1:6" s="6" customFormat="1" ht="34.5" customHeight="1">
      <c r="A34" s="7">
        <v>1110105005</v>
      </c>
      <c r="B34" s="256" t="s">
        <v>320</v>
      </c>
      <c r="C34" s="295">
        <v>10</v>
      </c>
      <c r="D34" s="295">
        <v>16.89</v>
      </c>
      <c r="E34" s="295">
        <f t="shared" si="0"/>
        <v>168.9</v>
      </c>
      <c r="F34" s="295">
        <f t="shared" si="1"/>
        <v>6.8900000000000006</v>
      </c>
    </row>
    <row r="35" spans="1:6" ht="27.75" customHeight="1">
      <c r="A35" s="7">
        <v>1110305005</v>
      </c>
      <c r="B35" s="258" t="s">
        <v>242</v>
      </c>
      <c r="C35" s="295">
        <v>0</v>
      </c>
      <c r="D35" s="362">
        <v>0</v>
      </c>
      <c r="E35" s="295" t="e">
        <f t="shared" si="0"/>
        <v>#DIV/0!</v>
      </c>
      <c r="F35" s="295">
        <f t="shared" si="1"/>
        <v>0</v>
      </c>
    </row>
    <row r="36" spans="1:6" ht="23.25">
      <c r="A36" s="16">
        <v>1110501101</v>
      </c>
      <c r="B36" s="259" t="s">
        <v>226</v>
      </c>
      <c r="C36" s="363">
        <v>9636.2999999999993</v>
      </c>
      <c r="D36" s="362">
        <v>8829.4329199999993</v>
      </c>
      <c r="E36" s="295">
        <f t="shared" si="0"/>
        <v>91.626795761858801</v>
      </c>
      <c r="F36" s="295">
        <f t="shared" si="1"/>
        <v>-806.86707999999999</v>
      </c>
    </row>
    <row r="37" spans="1:6" ht="20.25" customHeight="1">
      <c r="A37" s="7">
        <v>1110503505</v>
      </c>
      <c r="B37" s="258" t="s">
        <v>225</v>
      </c>
      <c r="C37" s="363">
        <v>300</v>
      </c>
      <c r="D37" s="362">
        <v>322.55979000000002</v>
      </c>
      <c r="E37" s="295">
        <f t="shared" si="0"/>
        <v>107.51993</v>
      </c>
      <c r="F37" s="295">
        <f t="shared" si="1"/>
        <v>22.559790000000021</v>
      </c>
    </row>
    <row r="38" spans="1:6" ht="131.25">
      <c r="A38" s="7">
        <v>1110502000</v>
      </c>
      <c r="B38" s="256" t="s">
        <v>277</v>
      </c>
      <c r="C38" s="364">
        <v>0</v>
      </c>
      <c r="D38" s="362">
        <v>0</v>
      </c>
      <c r="E38" s="295" t="e">
        <f t="shared" si="0"/>
        <v>#DIV/0!</v>
      </c>
      <c r="F38" s="295">
        <f t="shared" si="1"/>
        <v>0</v>
      </c>
    </row>
    <row r="39" spans="1:6" s="15" customFormat="1" ht="23.25">
      <c r="A39" s="7">
        <v>1110701505</v>
      </c>
      <c r="B39" s="258" t="s">
        <v>243</v>
      </c>
      <c r="C39" s="363">
        <v>20</v>
      </c>
      <c r="D39" s="362">
        <v>17.364999999999998</v>
      </c>
      <c r="E39" s="295">
        <f t="shared" si="0"/>
        <v>86.825000000000003</v>
      </c>
      <c r="F39" s="295">
        <f t="shared" si="1"/>
        <v>-2.6350000000000016</v>
      </c>
    </row>
    <row r="40" spans="1:6" s="15" customFormat="1" ht="23.25">
      <c r="A40" s="7">
        <v>1110903000</v>
      </c>
      <c r="B40" s="258" t="s">
        <v>415</v>
      </c>
      <c r="C40" s="363">
        <v>0</v>
      </c>
      <c r="D40" s="362">
        <v>0</v>
      </c>
      <c r="E40" s="295" t="e">
        <f t="shared" ref="E40" si="3">SUM(D40/C40*100)</f>
        <v>#DIV/0!</v>
      </c>
      <c r="F40" s="295">
        <f t="shared" ref="F40" si="4">SUM(D40-C40)</f>
        <v>0</v>
      </c>
    </row>
    <row r="41" spans="1:6" s="15" customFormat="1" ht="23.25">
      <c r="A41" s="7">
        <v>1110904505</v>
      </c>
      <c r="B41" s="258" t="s">
        <v>334</v>
      </c>
      <c r="C41" s="363">
        <v>590</v>
      </c>
      <c r="D41" s="362">
        <v>597.44579999999996</v>
      </c>
      <c r="E41" s="295">
        <f t="shared" si="0"/>
        <v>101.26199999999999</v>
      </c>
      <c r="F41" s="295">
        <f t="shared" si="1"/>
        <v>7.4457999999999629</v>
      </c>
    </row>
    <row r="42" spans="1:6" s="15" customFormat="1" ht="37.5">
      <c r="A42" s="68">
        <v>1120000000</v>
      </c>
      <c r="B42" s="257" t="s">
        <v>130</v>
      </c>
      <c r="C42" s="365">
        <f>C43</f>
        <v>670</v>
      </c>
      <c r="D42" s="457">
        <f>D43</f>
        <v>678.52874999999995</v>
      </c>
      <c r="E42" s="294">
        <f t="shared" si="0"/>
        <v>101.27294776119402</v>
      </c>
      <c r="F42" s="294">
        <f t="shared" si="1"/>
        <v>8.5287499999999454</v>
      </c>
    </row>
    <row r="43" spans="1:6" s="15" customFormat="1" ht="37.5">
      <c r="A43" s="7">
        <v>1120100001</v>
      </c>
      <c r="B43" s="256" t="s">
        <v>244</v>
      </c>
      <c r="C43" s="295">
        <v>670</v>
      </c>
      <c r="D43" s="362">
        <v>678.52874999999995</v>
      </c>
      <c r="E43" s="295">
        <f t="shared" si="0"/>
        <v>101.27294776119402</v>
      </c>
      <c r="F43" s="295">
        <f t="shared" si="1"/>
        <v>8.5287499999999454</v>
      </c>
    </row>
    <row r="44" spans="1:6" s="254" customFormat="1" ht="21.75" customHeight="1">
      <c r="A44" s="322">
        <v>1130000000</v>
      </c>
      <c r="B44" s="260" t="s">
        <v>131</v>
      </c>
      <c r="C44" s="294">
        <f>C45+C46</f>
        <v>129</v>
      </c>
      <c r="D44" s="446">
        <f>D45+D46</f>
        <v>360.12027</v>
      </c>
      <c r="E44" s="294">
        <f t="shared" si="0"/>
        <v>279.16300000000001</v>
      </c>
      <c r="F44" s="294">
        <f t="shared" si="1"/>
        <v>231.12027</v>
      </c>
    </row>
    <row r="45" spans="1:6" s="15" customFormat="1" ht="36" customHeight="1">
      <c r="A45" s="7">
        <v>1130200000</v>
      </c>
      <c r="B45" s="256" t="s">
        <v>330</v>
      </c>
      <c r="C45" s="295">
        <v>129</v>
      </c>
      <c r="D45" s="295">
        <v>360.12027</v>
      </c>
      <c r="E45" s="295">
        <f>SUM(D45/C45*100)</f>
        <v>279.16300000000001</v>
      </c>
      <c r="F45" s="295">
        <f>SUM(D45-C45)</f>
        <v>231.12027</v>
      </c>
    </row>
    <row r="46" spans="1:6" ht="25.5" customHeight="1">
      <c r="A46" s="7">
        <v>1130305005</v>
      </c>
      <c r="B46" s="256" t="s">
        <v>224</v>
      </c>
      <c r="C46" s="295">
        <v>0</v>
      </c>
      <c r="D46" s="362">
        <v>0</v>
      </c>
      <c r="E46" s="295"/>
      <c r="F46" s="295">
        <f t="shared" si="1"/>
        <v>0</v>
      </c>
    </row>
    <row r="47" spans="1:6" ht="20.25" customHeight="1">
      <c r="A47" s="109">
        <v>1140000000</v>
      </c>
      <c r="B47" s="261" t="s">
        <v>132</v>
      </c>
      <c r="C47" s="294">
        <f>C48+C49</f>
        <v>9328.9770000000008</v>
      </c>
      <c r="D47" s="446">
        <f>D48+D49</f>
        <v>2010.9256500000001</v>
      </c>
      <c r="E47" s="294">
        <f t="shared" si="0"/>
        <v>21.555693084032686</v>
      </c>
      <c r="F47" s="294">
        <f t="shared" si="1"/>
        <v>-7318.0513500000006</v>
      </c>
    </row>
    <row r="48" spans="1:6" ht="23.25">
      <c r="A48" s="16">
        <v>1140200000</v>
      </c>
      <c r="B48" s="262" t="s">
        <v>222</v>
      </c>
      <c r="C48" s="295">
        <v>200</v>
      </c>
      <c r="D48" s="362">
        <v>201.07220000000001</v>
      </c>
      <c r="E48" s="295">
        <f t="shared" si="0"/>
        <v>100.53609999999999</v>
      </c>
      <c r="F48" s="295">
        <f t="shared" si="1"/>
        <v>1.0722000000000094</v>
      </c>
    </row>
    <row r="49" spans="1:8" ht="24" customHeight="1">
      <c r="A49" s="7">
        <v>1140600000</v>
      </c>
      <c r="B49" s="256" t="s">
        <v>223</v>
      </c>
      <c r="C49" s="295">
        <v>9128.9770000000008</v>
      </c>
      <c r="D49" s="362">
        <v>1809.8534500000001</v>
      </c>
      <c r="E49" s="295">
        <f t="shared" si="0"/>
        <v>19.825369808687217</v>
      </c>
      <c r="F49" s="295">
        <f t="shared" si="1"/>
        <v>-7319.1235500000003</v>
      </c>
    </row>
    <row r="50" spans="1:8" ht="37.5" hidden="1">
      <c r="A50" s="3">
        <v>1150000000</v>
      </c>
      <c r="B50" s="257" t="s">
        <v>235</v>
      </c>
      <c r="C50" s="294">
        <f>C51</f>
        <v>0</v>
      </c>
      <c r="D50" s="294">
        <f>D51</f>
        <v>0</v>
      </c>
      <c r="E50" s="294" t="e">
        <f t="shared" si="0"/>
        <v>#DIV/0!</v>
      </c>
      <c r="F50" s="294">
        <f t="shared" si="1"/>
        <v>0</v>
      </c>
    </row>
    <row r="51" spans="1:8" ht="56.25" hidden="1">
      <c r="A51" s="7">
        <v>1150205005</v>
      </c>
      <c r="B51" s="256" t="s">
        <v>236</v>
      </c>
      <c r="C51" s="295">
        <v>0</v>
      </c>
      <c r="D51" s="362">
        <v>0</v>
      </c>
      <c r="E51" s="295" t="e">
        <f t="shared" si="0"/>
        <v>#DIV/0!</v>
      </c>
      <c r="F51" s="295">
        <f t="shared" si="1"/>
        <v>0</v>
      </c>
    </row>
    <row r="52" spans="1:8" ht="37.5">
      <c r="A52" s="3">
        <v>1160000000</v>
      </c>
      <c r="B52" s="257" t="s">
        <v>134</v>
      </c>
      <c r="C52" s="445">
        <f>C53+C54+C55+C56+C57+C58+C59+C60+C61+C62+C63+C64+C65+C66+C67+C68</f>
        <v>9596</v>
      </c>
      <c r="D52" s="446">
        <f>D53+D54+D55+D56+D57+D58+D59+D60+D61+D62+D63+D64+D65+D66+D67+D68</f>
        <v>10154.46911</v>
      </c>
      <c r="E52" s="294">
        <f>SUM(D52/C52*100)</f>
        <v>105.81981148395165</v>
      </c>
      <c r="F52" s="294">
        <f t="shared" si="1"/>
        <v>558.46911</v>
      </c>
      <c r="H52" s="152"/>
    </row>
    <row r="53" spans="1:8" ht="23.25">
      <c r="A53" s="7">
        <v>1160301001</v>
      </c>
      <c r="B53" s="256" t="s">
        <v>245</v>
      </c>
      <c r="C53" s="295">
        <v>12</v>
      </c>
      <c r="D53" s="366">
        <v>10.519</v>
      </c>
      <c r="E53" s="295">
        <f>SUM(D53/C53*100)</f>
        <v>87.658333333333331</v>
      </c>
      <c r="F53" s="295">
        <f t="shared" si="1"/>
        <v>-1.4809999999999999</v>
      </c>
    </row>
    <row r="54" spans="1:8" ht="21" customHeight="1">
      <c r="A54" s="7">
        <v>1160303001</v>
      </c>
      <c r="B54" s="256" t="s">
        <v>246</v>
      </c>
      <c r="C54" s="295">
        <v>8</v>
      </c>
      <c r="D54" s="367">
        <v>6.7</v>
      </c>
      <c r="E54" s="295">
        <f t="shared" si="0"/>
        <v>83.75</v>
      </c>
      <c r="F54" s="295">
        <f t="shared" si="1"/>
        <v>-1.2999999999999998</v>
      </c>
    </row>
    <row r="55" spans="1:8" ht="23.25" customHeight="1">
      <c r="A55" s="7">
        <v>1160600000</v>
      </c>
      <c r="B55" s="256" t="s">
        <v>247</v>
      </c>
      <c r="C55" s="447">
        <v>0</v>
      </c>
      <c r="D55" s="367">
        <v>0</v>
      </c>
      <c r="E55" s="295" t="e">
        <f t="shared" si="0"/>
        <v>#DIV/0!</v>
      </c>
      <c r="F55" s="295">
        <f t="shared" si="1"/>
        <v>0</v>
      </c>
    </row>
    <row r="56" spans="1:8" s="15" customFormat="1" ht="48" customHeight="1">
      <c r="A56" s="7">
        <v>1160800001</v>
      </c>
      <c r="B56" s="256" t="s">
        <v>248</v>
      </c>
      <c r="C56" s="295">
        <v>610</v>
      </c>
      <c r="D56" s="367">
        <v>610</v>
      </c>
      <c r="E56" s="295">
        <f t="shared" si="0"/>
        <v>100</v>
      </c>
      <c r="F56" s="295">
        <f t="shared" si="1"/>
        <v>0</v>
      </c>
    </row>
    <row r="57" spans="1:8" ht="35.25" customHeight="1">
      <c r="A57" s="7">
        <v>1160802001</v>
      </c>
      <c r="B57" s="256" t="s">
        <v>342</v>
      </c>
      <c r="C57" s="447">
        <v>0</v>
      </c>
      <c r="D57" s="362">
        <v>0</v>
      </c>
      <c r="E57" s="295" t="e">
        <f t="shared" si="0"/>
        <v>#DIV/0!</v>
      </c>
      <c r="F57" s="295">
        <f t="shared" si="1"/>
        <v>0</v>
      </c>
    </row>
    <row r="58" spans="1:8" ht="35.25" customHeight="1">
      <c r="A58" s="7">
        <v>1162105005</v>
      </c>
      <c r="B58" s="256" t="s">
        <v>16</v>
      </c>
      <c r="C58" s="295">
        <v>165</v>
      </c>
      <c r="D58" s="362">
        <v>274.71800000000002</v>
      </c>
      <c r="E58" s="295">
        <f t="shared" si="0"/>
        <v>166.49575757575758</v>
      </c>
      <c r="F58" s="295">
        <f t="shared" si="1"/>
        <v>109.71800000000002</v>
      </c>
    </row>
    <row r="59" spans="1:8" ht="35.25" customHeight="1">
      <c r="A59" s="16">
        <v>1162503001</v>
      </c>
      <c r="B59" s="262" t="s">
        <v>333</v>
      </c>
      <c r="C59" s="295">
        <v>0</v>
      </c>
      <c r="D59" s="362">
        <v>0.1</v>
      </c>
      <c r="E59" s="295" t="e">
        <f t="shared" si="0"/>
        <v>#DIV/0!</v>
      </c>
      <c r="F59" s="295">
        <f t="shared" si="1"/>
        <v>0.1</v>
      </c>
    </row>
    <row r="60" spans="1:8" ht="21.75" customHeight="1">
      <c r="A60" s="16">
        <v>1162505001</v>
      </c>
      <c r="B60" s="262" t="s">
        <v>345</v>
      </c>
      <c r="C60" s="295">
        <v>20</v>
      </c>
      <c r="D60" s="362">
        <v>20</v>
      </c>
      <c r="E60" s="295">
        <f t="shared" si="0"/>
        <v>100</v>
      </c>
      <c r="F60" s="295">
        <f t="shared" si="1"/>
        <v>0</v>
      </c>
    </row>
    <row r="61" spans="1:8" ht="20.25" customHeight="1">
      <c r="A61" s="16">
        <v>1162506001</v>
      </c>
      <c r="B61" s="262" t="s">
        <v>269</v>
      </c>
      <c r="C61" s="295">
        <v>135</v>
      </c>
      <c r="D61" s="362">
        <v>66.060460000000006</v>
      </c>
      <c r="E61" s="295">
        <f t="shared" si="0"/>
        <v>48.933674074074077</v>
      </c>
      <c r="F61" s="295">
        <f t="shared" si="1"/>
        <v>-68.939539999999994</v>
      </c>
    </row>
    <row r="62" spans="1:8" ht="0.75" customHeight="1">
      <c r="A62" s="7">
        <v>1162700001</v>
      </c>
      <c r="B62" s="256" t="s">
        <v>249</v>
      </c>
      <c r="C62" s="295">
        <v>0</v>
      </c>
      <c r="D62" s="362">
        <v>0</v>
      </c>
      <c r="E62" s="295" t="e">
        <f t="shared" si="0"/>
        <v>#DIV/0!</v>
      </c>
      <c r="F62" s="295">
        <f t="shared" si="1"/>
        <v>0</v>
      </c>
    </row>
    <row r="63" spans="1:8" ht="37.5" customHeight="1">
      <c r="A63" s="7">
        <v>1162800001</v>
      </c>
      <c r="B63" s="256" t="s">
        <v>238</v>
      </c>
      <c r="C63" s="295">
        <v>449</v>
      </c>
      <c r="D63" s="362">
        <v>479.37635999999998</v>
      </c>
      <c r="E63" s="295">
        <f>SUM(D63/C63*100)</f>
        <v>106.76533630289531</v>
      </c>
      <c r="F63" s="295">
        <f>SUM(D63-C63)</f>
        <v>30.376359999999977</v>
      </c>
    </row>
    <row r="64" spans="1:8" ht="36" customHeight="1">
      <c r="A64" s="7">
        <v>1163003001</v>
      </c>
      <c r="B64" s="256" t="s">
        <v>270</v>
      </c>
      <c r="C64" s="295">
        <v>167</v>
      </c>
      <c r="D64" s="362">
        <v>592</v>
      </c>
      <c r="E64" s="295">
        <f>SUM(D64/C64*100)</f>
        <v>354.49101796407183</v>
      </c>
      <c r="F64" s="295">
        <f>SUM(D64-C64)</f>
        <v>425</v>
      </c>
    </row>
    <row r="65" spans="1:8" ht="56.25">
      <c r="A65" s="7">
        <v>1164300001</v>
      </c>
      <c r="B65" s="263" t="s">
        <v>262</v>
      </c>
      <c r="C65" s="295">
        <v>300</v>
      </c>
      <c r="D65" s="362">
        <v>304.54975999999999</v>
      </c>
      <c r="E65" s="295">
        <f t="shared" si="0"/>
        <v>101.51658666666667</v>
      </c>
      <c r="F65" s="295">
        <f t="shared" si="1"/>
        <v>4.549759999999992</v>
      </c>
    </row>
    <row r="66" spans="1:8" ht="73.5" customHeight="1">
      <c r="A66" s="7">
        <v>1163305005</v>
      </c>
      <c r="B66" s="256" t="s">
        <v>17</v>
      </c>
      <c r="C66" s="295">
        <v>5135</v>
      </c>
      <c r="D66" s="362">
        <v>5120.5715399999999</v>
      </c>
      <c r="E66" s="295">
        <f t="shared" si="0"/>
        <v>99.719017332035051</v>
      </c>
      <c r="F66" s="295">
        <f t="shared" si="1"/>
        <v>-14.428460000000086</v>
      </c>
    </row>
    <row r="67" spans="1:8" ht="23.25">
      <c r="A67" s="7">
        <v>1163500000</v>
      </c>
      <c r="B67" s="256" t="s">
        <v>331</v>
      </c>
      <c r="C67" s="295">
        <v>0</v>
      </c>
      <c r="D67" s="362">
        <v>0</v>
      </c>
      <c r="E67" s="295" t="e">
        <f t="shared" si="0"/>
        <v>#DIV/0!</v>
      </c>
      <c r="F67" s="295">
        <f t="shared" si="1"/>
        <v>0</v>
      </c>
    </row>
    <row r="68" spans="1:8" ht="35.25" customHeight="1">
      <c r="A68" s="7">
        <v>1169000000</v>
      </c>
      <c r="B68" s="256" t="s">
        <v>237</v>
      </c>
      <c r="C68" s="295">
        <v>2595</v>
      </c>
      <c r="D68" s="362">
        <v>2669.87399</v>
      </c>
      <c r="E68" s="295">
        <f t="shared" si="0"/>
        <v>102.88531753371871</v>
      </c>
      <c r="F68" s="295">
        <f t="shared" si="1"/>
        <v>74.873990000000049</v>
      </c>
    </row>
    <row r="69" spans="1:8" ht="25.5" customHeight="1">
      <c r="A69" s="3">
        <v>1170000000</v>
      </c>
      <c r="B69" s="257" t="s">
        <v>135</v>
      </c>
      <c r="C69" s="294">
        <f>C70+C71</f>
        <v>0</v>
      </c>
      <c r="D69" s="294">
        <f>D70+D71</f>
        <v>2.5999999999999999E-2</v>
      </c>
      <c r="E69" s="295" t="e">
        <f t="shared" si="0"/>
        <v>#DIV/0!</v>
      </c>
      <c r="F69" s="294">
        <f t="shared" si="1"/>
        <v>2.5999999999999999E-2</v>
      </c>
    </row>
    <row r="70" spans="1:8" ht="23.25">
      <c r="A70" s="7">
        <v>1170105005</v>
      </c>
      <c r="B70" s="256" t="s">
        <v>18</v>
      </c>
      <c r="C70" s="295">
        <v>0</v>
      </c>
      <c r="D70" s="295">
        <v>2.5999999999999999E-2</v>
      </c>
      <c r="E70" s="295" t="e">
        <f t="shared" si="0"/>
        <v>#DIV/0!</v>
      </c>
      <c r="F70" s="295">
        <f t="shared" si="1"/>
        <v>2.5999999999999999E-2</v>
      </c>
    </row>
    <row r="71" spans="1:8" ht="23.25">
      <c r="A71" s="7">
        <v>1170505005</v>
      </c>
      <c r="B71" s="258" t="s">
        <v>221</v>
      </c>
      <c r="C71" s="295">
        <v>0</v>
      </c>
      <c r="D71" s="362">
        <v>0</v>
      </c>
      <c r="E71" s="295" t="e">
        <f t="shared" si="0"/>
        <v>#DIV/0!</v>
      </c>
      <c r="F71" s="295">
        <f t="shared" si="1"/>
        <v>0</v>
      </c>
    </row>
    <row r="72" spans="1:8" s="6" customFormat="1" ht="22.5">
      <c r="A72" s="3">
        <v>1000000000</v>
      </c>
      <c r="B72" s="255" t="s">
        <v>19</v>
      </c>
      <c r="C72" s="368">
        <f>SUM(C4,C32)</f>
        <v>156884.277</v>
      </c>
      <c r="D72" s="368">
        <f>SUM(D4,D32)</f>
        <v>136901.69798</v>
      </c>
      <c r="E72" s="294">
        <f>SUM(D72/C72*100)</f>
        <v>87.262854250206345</v>
      </c>
      <c r="F72" s="294">
        <f>SUM(D72-C72)</f>
        <v>-19982.579020000005</v>
      </c>
      <c r="G72" s="94"/>
      <c r="H72" s="94"/>
    </row>
    <row r="73" spans="1:8" s="6" customFormat="1" ht="30" customHeight="1">
      <c r="A73" s="3">
        <v>2000000000</v>
      </c>
      <c r="B73" s="255" t="s">
        <v>20</v>
      </c>
      <c r="C73" s="294">
        <f>C74+C77+C78+C79+C81+C76+C80</f>
        <v>599774.97263000009</v>
      </c>
      <c r="D73" s="294">
        <f>D74+D77+D78+D79+D81+D76+D80</f>
        <v>541720.83525000012</v>
      </c>
      <c r="E73" s="294">
        <f t="shared" si="0"/>
        <v>90.32068025022221</v>
      </c>
      <c r="F73" s="294">
        <f t="shared" si="1"/>
        <v>-58054.137379999971</v>
      </c>
      <c r="G73" s="94"/>
      <c r="H73" s="94"/>
    </row>
    <row r="74" spans="1:8" ht="21.75" customHeight="1">
      <c r="A74" s="16">
        <v>2021000000</v>
      </c>
      <c r="B74" s="259" t="s">
        <v>21</v>
      </c>
      <c r="C74" s="363">
        <v>22791.5</v>
      </c>
      <c r="D74" s="369">
        <v>21321.599999999999</v>
      </c>
      <c r="E74" s="295">
        <f t="shared" si="0"/>
        <v>93.550665818397206</v>
      </c>
      <c r="F74" s="295">
        <f t="shared" si="1"/>
        <v>-1469.9000000000015</v>
      </c>
    </row>
    <row r="75" spans="1:8" ht="32.25" hidden="1" customHeight="1">
      <c r="A75" s="16">
        <v>2020100905</v>
      </c>
      <c r="B75" s="262" t="s">
        <v>276</v>
      </c>
      <c r="C75" s="363">
        <v>0</v>
      </c>
      <c r="D75" s="369">
        <v>0</v>
      </c>
      <c r="E75" s="295" t="e">
        <f t="shared" si="0"/>
        <v>#DIV/0!</v>
      </c>
      <c r="F75" s="295">
        <f t="shared" si="1"/>
        <v>0</v>
      </c>
    </row>
    <row r="76" spans="1:8" ht="21.75" customHeight="1">
      <c r="A76" s="16">
        <v>2020100310</v>
      </c>
      <c r="B76" s="259" t="s">
        <v>232</v>
      </c>
      <c r="C76" s="363">
        <v>17580</v>
      </c>
      <c r="D76" s="369">
        <v>16603.400000000001</v>
      </c>
      <c r="E76" s="295">
        <f t="shared" si="0"/>
        <v>94.444823663253715</v>
      </c>
      <c r="F76" s="295">
        <f t="shared" si="1"/>
        <v>-976.59999999999854</v>
      </c>
    </row>
    <row r="77" spans="1:8" ht="23.25">
      <c r="A77" s="16">
        <v>2022000000</v>
      </c>
      <c r="B77" s="259" t="s">
        <v>22</v>
      </c>
      <c r="C77" s="363">
        <v>204639.46230000001</v>
      </c>
      <c r="D77" s="362">
        <v>186524.53885000001</v>
      </c>
      <c r="E77" s="295">
        <f t="shared" si="0"/>
        <v>91.147883577096351</v>
      </c>
      <c r="F77" s="295">
        <f t="shared" si="1"/>
        <v>-18114.923450000002</v>
      </c>
    </row>
    <row r="78" spans="1:8" ht="23.25">
      <c r="A78" s="16">
        <v>2023000000</v>
      </c>
      <c r="B78" s="259" t="s">
        <v>23</v>
      </c>
      <c r="C78" s="363">
        <v>333395.58033000003</v>
      </c>
      <c r="D78" s="370">
        <v>298261.51181</v>
      </c>
      <c r="E78" s="295">
        <f t="shared" si="0"/>
        <v>89.461747367729416</v>
      </c>
      <c r="F78" s="295">
        <f t="shared" si="1"/>
        <v>-35134.06852000003</v>
      </c>
    </row>
    <row r="79" spans="1:8" ht="19.5" customHeight="1">
      <c r="A79" s="16">
        <v>2024000000</v>
      </c>
      <c r="B79" s="262" t="s">
        <v>24</v>
      </c>
      <c r="C79" s="363">
        <v>21372.65</v>
      </c>
      <c r="D79" s="371">
        <v>19011.837</v>
      </c>
      <c r="E79" s="295">
        <f t="shared" si="0"/>
        <v>88.954046409780716</v>
      </c>
      <c r="F79" s="295">
        <f t="shared" si="1"/>
        <v>-2360.8130000000019</v>
      </c>
    </row>
    <row r="80" spans="1:8" ht="23.25">
      <c r="A80" s="16">
        <v>2180500005</v>
      </c>
      <c r="B80" s="262" t="s">
        <v>325</v>
      </c>
      <c r="C80" s="363">
        <v>0</v>
      </c>
      <c r="D80" s="371">
        <v>488.56979000000001</v>
      </c>
      <c r="E80" s="295" t="e">
        <f t="shared" si="0"/>
        <v>#DIV/0!</v>
      </c>
      <c r="F80" s="295">
        <f t="shared" si="1"/>
        <v>488.56979000000001</v>
      </c>
    </row>
    <row r="81" spans="1:8" ht="22.5" customHeight="1">
      <c r="A81" s="7">
        <v>2196001005</v>
      </c>
      <c r="B81" s="258" t="s">
        <v>26</v>
      </c>
      <c r="C81" s="362">
        <v>-4.22</v>
      </c>
      <c r="D81" s="362">
        <v>-490.62220000000002</v>
      </c>
      <c r="E81" s="295">
        <f t="shared" si="0"/>
        <v>11626.118483412323</v>
      </c>
      <c r="F81" s="295">
        <f>SUM(D81-C81)</f>
        <v>-486.40219999999999</v>
      </c>
    </row>
    <row r="82" spans="1:8" s="6" customFormat="1" ht="56.25" hidden="1">
      <c r="A82" s="3">
        <v>3000000000</v>
      </c>
      <c r="B82" s="257" t="s">
        <v>27</v>
      </c>
      <c r="C82" s="365">
        <v>0</v>
      </c>
      <c r="D82" s="372">
        <v>0</v>
      </c>
      <c r="E82" s="295" t="e">
        <f t="shared" si="0"/>
        <v>#DIV/0!</v>
      </c>
      <c r="F82" s="294">
        <f t="shared" si="1"/>
        <v>0</v>
      </c>
    </row>
    <row r="83" spans="1:8" s="6" customFormat="1" ht="22.5" customHeight="1">
      <c r="A83" s="3"/>
      <c r="B83" s="255" t="s">
        <v>28</v>
      </c>
      <c r="C83" s="373">
        <f>C72+C73</f>
        <v>756659.24963000009</v>
      </c>
      <c r="D83" s="373">
        <f>D72+D73</f>
        <v>678622.53323000018</v>
      </c>
      <c r="E83" s="295">
        <f>SUM(D83/C83*100)</f>
        <v>89.686676474495059</v>
      </c>
      <c r="F83" s="294">
        <f>SUM(D84-C83)</f>
        <v>-749387.76180999982</v>
      </c>
      <c r="G83" s="323"/>
      <c r="H83" s="94"/>
    </row>
    <row r="84" spans="1:8" s="6" customFormat="1" ht="22.5">
      <c r="A84" s="3"/>
      <c r="B84" s="264" t="s">
        <v>321</v>
      </c>
      <c r="C84" s="468">
        <f>C83-C143</f>
        <v>-9930.6300000000047</v>
      </c>
      <c r="D84" s="294">
        <f>D83-D143</f>
        <v>7271.4878200002713</v>
      </c>
      <c r="E84" s="296"/>
      <c r="F84" s="296"/>
      <c r="G84" s="94"/>
      <c r="H84" s="94"/>
    </row>
    <row r="85" spans="1:8" ht="23.25">
      <c r="A85" s="23"/>
      <c r="B85" s="24"/>
      <c r="C85" s="374"/>
      <c r="D85" s="374"/>
      <c r="E85" s="297"/>
      <c r="F85" s="297"/>
    </row>
    <row r="86" spans="1:8" ht="63">
      <c r="A86" s="28" t="s">
        <v>1</v>
      </c>
      <c r="B86" s="28" t="s">
        <v>29</v>
      </c>
      <c r="C86" s="298" t="s">
        <v>346</v>
      </c>
      <c r="D86" s="375" t="s">
        <v>419</v>
      </c>
      <c r="E86" s="298" t="s">
        <v>3</v>
      </c>
      <c r="F86" s="299" t="s">
        <v>4</v>
      </c>
    </row>
    <row r="87" spans="1:8" ht="22.5">
      <c r="A87" s="29">
        <v>1</v>
      </c>
      <c r="B87" s="28">
        <v>2</v>
      </c>
      <c r="C87" s="300">
        <v>3</v>
      </c>
      <c r="D87" s="300">
        <v>4</v>
      </c>
      <c r="E87" s="300">
        <v>5</v>
      </c>
      <c r="F87" s="300">
        <v>6</v>
      </c>
    </row>
    <row r="88" spans="1:8" s="6" customFormat="1" ht="22.5">
      <c r="A88" s="30" t="s">
        <v>30</v>
      </c>
      <c r="B88" s="265" t="s">
        <v>31</v>
      </c>
      <c r="C88" s="296">
        <f>SUM(C89:C95)</f>
        <v>42163.195589999996</v>
      </c>
      <c r="D88" s="296">
        <f>SUM(D89:D95)</f>
        <v>35302.803569999996</v>
      </c>
      <c r="E88" s="301">
        <f>SUM(D88/C88*100)</f>
        <v>83.728956204574061</v>
      </c>
      <c r="F88" s="301">
        <f>SUM(D88-C88)</f>
        <v>-6860.3920199999993</v>
      </c>
    </row>
    <row r="89" spans="1:8" s="6" customFormat="1" ht="37.5">
      <c r="A89" s="35" t="s">
        <v>32</v>
      </c>
      <c r="B89" s="266" t="s">
        <v>33</v>
      </c>
      <c r="C89" s="376">
        <v>50</v>
      </c>
      <c r="D89" s="376">
        <v>9.3183000000000007</v>
      </c>
      <c r="E89" s="301">
        <f>SUM(D89/C89*100)</f>
        <v>18.636600000000001</v>
      </c>
      <c r="F89" s="301">
        <f>SUM(D89-C89)</f>
        <v>-40.681699999999999</v>
      </c>
    </row>
    <row r="90" spans="1:8" ht="21.75" customHeight="1">
      <c r="A90" s="35" t="s">
        <v>34</v>
      </c>
      <c r="B90" s="267" t="s">
        <v>35</v>
      </c>
      <c r="C90" s="376">
        <v>22466.516</v>
      </c>
      <c r="D90" s="376">
        <v>19457.51153</v>
      </c>
      <c r="E90" s="302">
        <f t="shared" ref="E90:E143" si="5">SUM(D90/C90*100)</f>
        <v>86.606715211205866</v>
      </c>
      <c r="F90" s="302">
        <f t="shared" ref="F90:F143" si="6">SUM(D90-C90)</f>
        <v>-3009.0044699999999</v>
      </c>
    </row>
    <row r="91" spans="1:8" ht="19.5" customHeight="1">
      <c r="A91" s="35" t="s">
        <v>36</v>
      </c>
      <c r="B91" s="267" t="s">
        <v>37</v>
      </c>
      <c r="C91" s="376">
        <v>126.8</v>
      </c>
      <c r="D91" s="376">
        <v>42.25</v>
      </c>
      <c r="E91" s="302">
        <f t="shared" si="5"/>
        <v>33.320189274447948</v>
      </c>
      <c r="F91" s="302">
        <f t="shared" si="6"/>
        <v>-84.55</v>
      </c>
    </row>
    <row r="92" spans="1:8" ht="38.25" customHeight="1">
      <c r="A92" s="35" t="s">
        <v>38</v>
      </c>
      <c r="B92" s="267" t="s">
        <v>39</v>
      </c>
      <c r="C92" s="377">
        <v>5215.96</v>
      </c>
      <c r="D92" s="377">
        <v>4631.3207599999996</v>
      </c>
      <c r="E92" s="302">
        <f t="shared" si="5"/>
        <v>88.791339657512708</v>
      </c>
      <c r="F92" s="302">
        <f t="shared" si="6"/>
        <v>-584.63924000000043</v>
      </c>
    </row>
    <row r="93" spans="1:8" ht="18.75" customHeight="1">
      <c r="A93" s="35" t="s">
        <v>40</v>
      </c>
      <c r="B93" s="267" t="s">
        <v>41</v>
      </c>
      <c r="C93" s="376">
        <v>90.55</v>
      </c>
      <c r="D93" s="376">
        <v>90.55</v>
      </c>
      <c r="E93" s="302">
        <f t="shared" si="5"/>
        <v>100</v>
      </c>
      <c r="F93" s="302">
        <f t="shared" si="6"/>
        <v>0</v>
      </c>
    </row>
    <row r="94" spans="1:8" ht="24.75" customHeight="1">
      <c r="A94" s="35" t="s">
        <v>42</v>
      </c>
      <c r="B94" s="267" t="s">
        <v>43</v>
      </c>
      <c r="C94" s="377">
        <v>560.13350000000003</v>
      </c>
      <c r="D94" s="377">
        <v>0</v>
      </c>
      <c r="E94" s="302">
        <f t="shared" si="5"/>
        <v>0</v>
      </c>
      <c r="F94" s="302">
        <f t="shared" si="6"/>
        <v>-560.13350000000003</v>
      </c>
    </row>
    <row r="95" spans="1:8" ht="24" customHeight="1">
      <c r="A95" s="35" t="s">
        <v>44</v>
      </c>
      <c r="B95" s="267" t="s">
        <v>45</v>
      </c>
      <c r="C95" s="376">
        <v>13653.23609</v>
      </c>
      <c r="D95" s="376">
        <v>11071.85298</v>
      </c>
      <c r="E95" s="302">
        <f t="shared" si="5"/>
        <v>81.093250764991339</v>
      </c>
      <c r="F95" s="302">
        <f t="shared" si="6"/>
        <v>-2581.3831100000007</v>
      </c>
    </row>
    <row r="96" spans="1:8" s="6" customFormat="1" ht="22.5">
      <c r="A96" s="41" t="s">
        <v>46</v>
      </c>
      <c r="B96" s="268" t="s">
        <v>47</v>
      </c>
      <c r="C96" s="296">
        <f>C97</f>
        <v>2049</v>
      </c>
      <c r="D96" s="296">
        <f>D97</f>
        <v>2049</v>
      </c>
      <c r="E96" s="301">
        <f t="shared" si="5"/>
        <v>100</v>
      </c>
      <c r="F96" s="301">
        <f t="shared" si="6"/>
        <v>0</v>
      </c>
    </row>
    <row r="97" spans="1:7" ht="23.25">
      <c r="A97" s="43" t="s">
        <v>48</v>
      </c>
      <c r="B97" s="269" t="s">
        <v>49</v>
      </c>
      <c r="C97" s="376">
        <v>2049</v>
      </c>
      <c r="D97" s="376">
        <v>2049</v>
      </c>
      <c r="E97" s="302">
        <f t="shared" si="5"/>
        <v>100</v>
      </c>
      <c r="F97" s="302">
        <f t="shared" si="6"/>
        <v>0</v>
      </c>
    </row>
    <row r="98" spans="1:7" s="6" customFormat="1" ht="21" customHeight="1">
      <c r="A98" s="30" t="s">
        <v>50</v>
      </c>
      <c r="B98" s="265" t="s">
        <v>51</v>
      </c>
      <c r="C98" s="296">
        <f>SUM(C100:C103)</f>
        <v>4765.8330000000005</v>
      </c>
      <c r="D98" s="296">
        <f>SUM(D100:D103)</f>
        <v>4079.4438</v>
      </c>
      <c r="E98" s="301">
        <f t="shared" si="5"/>
        <v>85.597707683001062</v>
      </c>
      <c r="F98" s="301">
        <f t="shared" si="6"/>
        <v>-686.38920000000053</v>
      </c>
    </row>
    <row r="99" spans="1:7" ht="23.25" hidden="1">
      <c r="A99" s="35" t="s">
        <v>52</v>
      </c>
      <c r="B99" s="267" t="s">
        <v>53</v>
      </c>
      <c r="C99" s="376"/>
      <c r="D99" s="376"/>
      <c r="E99" s="302" t="e">
        <f t="shared" si="5"/>
        <v>#DIV/0!</v>
      </c>
      <c r="F99" s="302">
        <f t="shared" si="6"/>
        <v>0</v>
      </c>
    </row>
    <row r="100" spans="1:7" ht="23.25">
      <c r="A100" s="45" t="s">
        <v>54</v>
      </c>
      <c r="B100" s="267" t="s">
        <v>327</v>
      </c>
      <c r="C100" s="376">
        <v>1648.8</v>
      </c>
      <c r="D100" s="376">
        <v>1364.9759799999999</v>
      </c>
      <c r="E100" s="302">
        <f t="shared" si="5"/>
        <v>82.786024987869965</v>
      </c>
      <c r="F100" s="302">
        <f t="shared" si="6"/>
        <v>-283.82402000000002</v>
      </c>
    </row>
    <row r="101" spans="1:7" ht="36.75" customHeight="1">
      <c r="A101" s="46" t="s">
        <v>56</v>
      </c>
      <c r="B101" s="270" t="s">
        <v>57</v>
      </c>
      <c r="C101" s="376">
        <v>3022.9830000000002</v>
      </c>
      <c r="D101" s="376">
        <v>2621.1311300000002</v>
      </c>
      <c r="E101" s="302">
        <f t="shared" si="5"/>
        <v>86.706777047704207</v>
      </c>
      <c r="F101" s="302">
        <f t="shared" si="6"/>
        <v>-401.85186999999996</v>
      </c>
    </row>
    <row r="102" spans="1:7" ht="21" customHeight="1">
      <c r="A102" s="46" t="s">
        <v>219</v>
      </c>
      <c r="B102" s="270" t="s">
        <v>220</v>
      </c>
      <c r="C102" s="376">
        <v>0</v>
      </c>
      <c r="D102" s="376">
        <v>0</v>
      </c>
      <c r="E102" s="302" t="e">
        <f t="shared" si="5"/>
        <v>#DIV/0!</v>
      </c>
      <c r="F102" s="302">
        <f t="shared" si="6"/>
        <v>0</v>
      </c>
    </row>
    <row r="103" spans="1:7" ht="34.5" customHeight="1">
      <c r="A103" s="46" t="s">
        <v>360</v>
      </c>
      <c r="B103" s="270" t="s">
        <v>361</v>
      </c>
      <c r="C103" s="378">
        <v>94.05</v>
      </c>
      <c r="D103" s="376">
        <v>93.336690000000004</v>
      </c>
      <c r="E103" s="302">
        <f t="shared" si="5"/>
        <v>99.241562998405115</v>
      </c>
      <c r="F103" s="302">
        <f t="shared" si="6"/>
        <v>-0.71330999999999278</v>
      </c>
    </row>
    <row r="104" spans="1:7" s="6" customFormat="1" ht="25.5" customHeight="1">
      <c r="A104" s="30" t="s">
        <v>58</v>
      </c>
      <c r="B104" s="265" t="s">
        <v>59</v>
      </c>
      <c r="C104" s="379">
        <f>SUM(C106:C108)</f>
        <v>163752.19899999999</v>
      </c>
      <c r="D104" s="379">
        <f>SUM(D106:D108)</f>
        <v>151070.20478999999</v>
      </c>
      <c r="E104" s="301">
        <f t="shared" si="5"/>
        <v>92.255374714082464</v>
      </c>
      <c r="F104" s="301">
        <f t="shared" si="6"/>
        <v>-12681.994210000004</v>
      </c>
    </row>
    <row r="105" spans="1:7" ht="0.75" hidden="1" customHeight="1">
      <c r="A105" s="35" t="s">
        <v>60</v>
      </c>
      <c r="B105" s="267" t="s">
        <v>61</v>
      </c>
      <c r="C105" s="380">
        <v>0</v>
      </c>
      <c r="D105" s="376">
        <v>0</v>
      </c>
      <c r="E105" s="302" t="e">
        <f t="shared" si="5"/>
        <v>#DIV/0!</v>
      </c>
      <c r="F105" s="302">
        <f t="shared" si="6"/>
        <v>0</v>
      </c>
    </row>
    <row r="106" spans="1:7" s="6" customFormat="1" ht="20.25" customHeight="1">
      <c r="A106" s="35" t="s">
        <v>60</v>
      </c>
      <c r="B106" s="267" t="s">
        <v>324</v>
      </c>
      <c r="C106" s="380">
        <v>112.1</v>
      </c>
      <c r="D106" s="376">
        <v>37.658000000000001</v>
      </c>
      <c r="E106" s="302">
        <f t="shared" si="5"/>
        <v>33.593220338983052</v>
      </c>
      <c r="F106" s="302">
        <f t="shared" si="6"/>
        <v>-74.441999999999993</v>
      </c>
      <c r="G106" s="50"/>
    </row>
    <row r="107" spans="1:7" ht="26.25" customHeight="1">
      <c r="A107" s="35" t="s">
        <v>64</v>
      </c>
      <c r="B107" s="267" t="s">
        <v>65</v>
      </c>
      <c r="C107" s="380">
        <v>162260.69899999999</v>
      </c>
      <c r="D107" s="376">
        <v>149809.45759000001</v>
      </c>
      <c r="E107" s="302">
        <f t="shared" si="5"/>
        <v>92.326397281204862</v>
      </c>
      <c r="F107" s="302">
        <f t="shared" si="6"/>
        <v>-12451.241409999988</v>
      </c>
    </row>
    <row r="108" spans="1:7" ht="38.25">
      <c r="A108" s="35" t="s">
        <v>66</v>
      </c>
      <c r="B108" s="267" t="s">
        <v>67</v>
      </c>
      <c r="C108" s="380">
        <v>1379.4</v>
      </c>
      <c r="D108" s="376">
        <v>1223.0891999999999</v>
      </c>
      <c r="E108" s="302">
        <f t="shared" si="5"/>
        <v>88.668203566768142</v>
      </c>
      <c r="F108" s="302">
        <f t="shared" si="6"/>
        <v>-156.3108000000002</v>
      </c>
    </row>
    <row r="109" spans="1:7" s="6" customFormat="1" ht="37.5">
      <c r="A109" s="30" t="s">
        <v>68</v>
      </c>
      <c r="B109" s="265" t="s">
        <v>69</v>
      </c>
      <c r="C109" s="296">
        <f>SUM(C110:C112)</f>
        <v>8536.5670599999994</v>
      </c>
      <c r="D109" s="296">
        <f>SUM(D110:D112)</f>
        <v>6219.5426500000003</v>
      </c>
      <c r="E109" s="301">
        <f t="shared" si="5"/>
        <v>72.857655850242935</v>
      </c>
      <c r="F109" s="301">
        <f t="shared" si="6"/>
        <v>-2317.0244099999991</v>
      </c>
    </row>
    <row r="110" spans="1:7" ht="23.25">
      <c r="A110" s="35" t="s">
        <v>70</v>
      </c>
      <c r="B110" s="271" t="s">
        <v>71</v>
      </c>
      <c r="C110" s="376">
        <v>1021.05</v>
      </c>
      <c r="D110" s="376">
        <v>804.28454999999997</v>
      </c>
      <c r="E110" s="302">
        <f t="shared" si="5"/>
        <v>78.770339356544739</v>
      </c>
      <c r="F110" s="302">
        <f t="shared" si="6"/>
        <v>-216.76544999999999</v>
      </c>
    </row>
    <row r="111" spans="1:7" ht="23.25" customHeight="1">
      <c r="A111" s="35" t="s">
        <v>72</v>
      </c>
      <c r="B111" s="271" t="s">
        <v>73</v>
      </c>
      <c r="C111" s="376">
        <v>7515.5170600000001</v>
      </c>
      <c r="D111" s="376">
        <v>5415.2581</v>
      </c>
      <c r="E111" s="302">
        <f t="shared" si="5"/>
        <v>72.054365079173948</v>
      </c>
      <c r="F111" s="302">
        <f t="shared" si="6"/>
        <v>-2100.2589600000001</v>
      </c>
    </row>
    <row r="112" spans="1:7" ht="19.5" customHeight="1">
      <c r="A112" s="35" t="s">
        <v>74</v>
      </c>
      <c r="B112" s="267" t="s">
        <v>75</v>
      </c>
      <c r="C112" s="376">
        <v>0</v>
      </c>
      <c r="D112" s="376">
        <v>0</v>
      </c>
      <c r="E112" s="302" t="e">
        <f t="shared" si="5"/>
        <v>#DIV/0!</v>
      </c>
      <c r="F112" s="302">
        <f t="shared" si="6"/>
        <v>0</v>
      </c>
    </row>
    <row r="113" spans="1:7" s="6" customFormat="1" ht="22.5">
      <c r="A113" s="30" t="s">
        <v>76</v>
      </c>
      <c r="B113" s="272" t="s">
        <v>77</v>
      </c>
      <c r="C113" s="379">
        <f>SUM(C114)</f>
        <v>51</v>
      </c>
      <c r="D113" s="379">
        <f>SUM(D114)</f>
        <v>51</v>
      </c>
      <c r="E113" s="301">
        <f t="shared" si="5"/>
        <v>100</v>
      </c>
      <c r="F113" s="301">
        <f t="shared" si="6"/>
        <v>0</v>
      </c>
    </row>
    <row r="114" spans="1:7" ht="38.25">
      <c r="A114" s="35" t="s">
        <v>78</v>
      </c>
      <c r="B114" s="271" t="s">
        <v>79</v>
      </c>
      <c r="C114" s="302">
        <v>51</v>
      </c>
      <c r="D114" s="377">
        <v>51</v>
      </c>
      <c r="E114" s="302">
        <f t="shared" si="5"/>
        <v>100</v>
      </c>
      <c r="F114" s="302">
        <f t="shared" si="6"/>
        <v>0</v>
      </c>
    </row>
    <row r="115" spans="1:7" s="6" customFormat="1" ht="22.5">
      <c r="A115" s="30" t="s">
        <v>80</v>
      </c>
      <c r="B115" s="272" t="s">
        <v>81</v>
      </c>
      <c r="C115" s="379">
        <f>SUM(C116:C120)</f>
        <v>421778.45872</v>
      </c>
      <c r="D115" s="379">
        <f>D116+D117+D119+D120+D118</f>
        <v>370294.91442000004</v>
      </c>
      <c r="E115" s="301">
        <f t="shared" si="5"/>
        <v>87.793699930470467</v>
      </c>
      <c r="F115" s="301">
        <f t="shared" si="6"/>
        <v>-51483.54429999995</v>
      </c>
    </row>
    <row r="116" spans="1:7" ht="23.25">
      <c r="A116" s="35" t="s">
        <v>82</v>
      </c>
      <c r="B116" s="271" t="s">
        <v>258</v>
      </c>
      <c r="C116" s="380">
        <v>97743.646959999998</v>
      </c>
      <c r="D116" s="376">
        <v>85884.28198</v>
      </c>
      <c r="E116" s="302">
        <f t="shared" si="5"/>
        <v>87.866868744059389</v>
      </c>
      <c r="F116" s="302">
        <f t="shared" si="6"/>
        <v>-11859.364979999998</v>
      </c>
    </row>
    <row r="117" spans="1:7" ht="23.25">
      <c r="A117" s="35" t="s">
        <v>83</v>
      </c>
      <c r="B117" s="271" t="s">
        <v>259</v>
      </c>
      <c r="C117" s="380">
        <v>293345.66593000002</v>
      </c>
      <c r="D117" s="376">
        <v>256335.00930000001</v>
      </c>
      <c r="E117" s="302">
        <f t="shared" si="5"/>
        <v>87.383261139153248</v>
      </c>
      <c r="F117" s="302">
        <f t="shared" si="6"/>
        <v>-37010.656630000012</v>
      </c>
    </row>
    <row r="118" spans="1:7" ht="23.25">
      <c r="A118" s="35" t="s">
        <v>335</v>
      </c>
      <c r="B118" s="271" t="s">
        <v>336</v>
      </c>
      <c r="C118" s="380">
        <v>18536.2</v>
      </c>
      <c r="D118" s="376">
        <v>16539.766</v>
      </c>
      <c r="E118" s="302">
        <f t="shared" si="5"/>
        <v>89.229540035174409</v>
      </c>
      <c r="F118" s="302">
        <f t="shared" si="6"/>
        <v>-1996.4340000000011</v>
      </c>
    </row>
    <row r="119" spans="1:7" ht="23.25">
      <c r="A119" s="35" t="s">
        <v>84</v>
      </c>
      <c r="B119" s="271" t="s">
        <v>260</v>
      </c>
      <c r="C119" s="380">
        <v>5311.2978000000003</v>
      </c>
      <c r="D119" s="376">
        <v>5199.35934</v>
      </c>
      <c r="E119" s="302">
        <f t="shared" si="5"/>
        <v>97.892446173889923</v>
      </c>
      <c r="F119" s="302">
        <f t="shared" si="6"/>
        <v>-111.9384600000003</v>
      </c>
    </row>
    <row r="120" spans="1:7" ht="23.25">
      <c r="A120" s="35" t="s">
        <v>85</v>
      </c>
      <c r="B120" s="271" t="s">
        <v>261</v>
      </c>
      <c r="C120" s="380">
        <v>6841.6480300000003</v>
      </c>
      <c r="D120" s="376">
        <v>6336.4978000000001</v>
      </c>
      <c r="E120" s="302">
        <f t="shared" si="5"/>
        <v>92.616541690175197</v>
      </c>
      <c r="F120" s="302">
        <f t="shared" si="6"/>
        <v>-505.15023000000019</v>
      </c>
    </row>
    <row r="121" spans="1:7" s="6" customFormat="1" ht="22.5">
      <c r="A121" s="30" t="s">
        <v>86</v>
      </c>
      <c r="B121" s="265" t="s">
        <v>87</v>
      </c>
      <c r="C121" s="296">
        <f>SUM(C122:C123)</f>
        <v>49786.725420000002</v>
      </c>
      <c r="D121" s="296">
        <f>SUM(D122:D123)</f>
        <v>43181.739169999993</v>
      </c>
      <c r="E121" s="301">
        <f t="shared" si="5"/>
        <v>86.733439095902668</v>
      </c>
      <c r="F121" s="301">
        <f t="shared" si="6"/>
        <v>-6604.986250000009</v>
      </c>
    </row>
    <row r="122" spans="1:7" ht="23.25">
      <c r="A122" s="35" t="s">
        <v>88</v>
      </c>
      <c r="B122" s="267" t="s">
        <v>234</v>
      </c>
      <c r="C122" s="376">
        <v>48706.725420000002</v>
      </c>
      <c r="D122" s="376">
        <v>42349.115769999997</v>
      </c>
      <c r="E122" s="302">
        <f t="shared" si="5"/>
        <v>86.947162645039072</v>
      </c>
      <c r="F122" s="302">
        <f t="shared" si="6"/>
        <v>-6357.6096500000058</v>
      </c>
    </row>
    <row r="123" spans="1:7" ht="38.25">
      <c r="A123" s="35" t="s">
        <v>273</v>
      </c>
      <c r="B123" s="267" t="s">
        <v>274</v>
      </c>
      <c r="C123" s="376">
        <v>1080</v>
      </c>
      <c r="D123" s="376">
        <v>832.62339999999995</v>
      </c>
      <c r="E123" s="302">
        <f t="shared" si="5"/>
        <v>77.094759259259249</v>
      </c>
      <c r="F123" s="302">
        <f t="shared" si="6"/>
        <v>-247.37660000000005</v>
      </c>
    </row>
    <row r="124" spans="1:7" s="6" customFormat="1" ht="22.5">
      <c r="A124" s="52">
        <v>1000</v>
      </c>
      <c r="B124" s="265" t="s">
        <v>89</v>
      </c>
      <c r="C124" s="296">
        <f>SUM(C125:C128)</f>
        <v>29781.25604</v>
      </c>
      <c r="D124" s="424">
        <f>D125+D126+D127+D128</f>
        <v>20461.633109999999</v>
      </c>
      <c r="E124" s="301">
        <f t="shared" si="5"/>
        <v>68.706414136856537</v>
      </c>
      <c r="F124" s="301">
        <f t="shared" si="6"/>
        <v>-9319.6229300000014</v>
      </c>
      <c r="G124" s="94"/>
    </row>
    <row r="125" spans="1:7" ht="23.25">
      <c r="A125" s="53">
        <v>1001</v>
      </c>
      <c r="B125" s="273" t="s">
        <v>90</v>
      </c>
      <c r="C125" s="376">
        <v>49.686999999999998</v>
      </c>
      <c r="D125" s="376">
        <v>39.758629999999997</v>
      </c>
      <c r="E125" s="302">
        <f t="shared" si="5"/>
        <v>80.018173767786337</v>
      </c>
      <c r="F125" s="302">
        <f t="shared" si="6"/>
        <v>-9.928370000000001</v>
      </c>
    </row>
    <row r="126" spans="1:7" ht="23.25">
      <c r="A126" s="53">
        <v>1003</v>
      </c>
      <c r="B126" s="273" t="s">
        <v>91</v>
      </c>
      <c r="C126" s="376">
        <v>24637.743709999999</v>
      </c>
      <c r="D126" s="376">
        <v>18641.901119999999</v>
      </c>
      <c r="E126" s="302">
        <f t="shared" si="5"/>
        <v>75.663994801738284</v>
      </c>
      <c r="F126" s="302">
        <f t="shared" si="6"/>
        <v>-5995.8425900000002</v>
      </c>
    </row>
    <row r="127" spans="1:7" ht="23.25">
      <c r="A127" s="53">
        <v>1004</v>
      </c>
      <c r="B127" s="273" t="s">
        <v>92</v>
      </c>
      <c r="C127" s="376">
        <v>4717.3303299999998</v>
      </c>
      <c r="D127" s="425">
        <v>1680.8363099999999</v>
      </c>
      <c r="E127" s="302">
        <f t="shared" si="5"/>
        <v>35.631092003684209</v>
      </c>
      <c r="F127" s="302">
        <f t="shared" si="6"/>
        <v>-3036.4940200000001</v>
      </c>
    </row>
    <row r="128" spans="1:7" ht="24.75" customHeight="1">
      <c r="A128" s="35" t="s">
        <v>93</v>
      </c>
      <c r="B128" s="267" t="s">
        <v>94</v>
      </c>
      <c r="C128" s="376">
        <v>376.495</v>
      </c>
      <c r="D128" s="376">
        <v>99.137050000000002</v>
      </c>
      <c r="E128" s="302">
        <f t="shared" si="5"/>
        <v>26.331571468412594</v>
      </c>
      <c r="F128" s="302">
        <f t="shared" si="6"/>
        <v>-277.35795000000002</v>
      </c>
    </row>
    <row r="129" spans="1:7" ht="23.25">
      <c r="A129" s="30" t="s">
        <v>95</v>
      </c>
      <c r="B129" s="265" t="s">
        <v>96</v>
      </c>
      <c r="C129" s="296">
        <f>C130+C131</f>
        <v>6023.5628100000004</v>
      </c>
      <c r="D129" s="296">
        <f>D130+D131</f>
        <v>5634.7344600000006</v>
      </c>
      <c r="E129" s="302">
        <f t="shared" si="5"/>
        <v>93.544877636961175</v>
      </c>
      <c r="F129" s="296">
        <f>F130+F131+F132+F133+F134</f>
        <v>-388.82835</v>
      </c>
    </row>
    <row r="130" spans="1:7" ht="23.25">
      <c r="A130" s="35" t="s">
        <v>97</v>
      </c>
      <c r="B130" s="267" t="s">
        <v>98</v>
      </c>
      <c r="C130" s="376">
        <v>400</v>
      </c>
      <c r="D130" s="376">
        <v>361.17165</v>
      </c>
      <c r="E130" s="302">
        <f t="shared" si="5"/>
        <v>90.2929125</v>
      </c>
      <c r="F130" s="302">
        <f t="shared" ref="F130:F138" si="7">SUM(D130-C130)</f>
        <v>-38.82835</v>
      </c>
    </row>
    <row r="131" spans="1:7" ht="20.25" customHeight="1">
      <c r="A131" s="35" t="s">
        <v>99</v>
      </c>
      <c r="B131" s="267" t="s">
        <v>100</v>
      </c>
      <c r="C131" s="376">
        <v>5623.5628100000004</v>
      </c>
      <c r="D131" s="376">
        <v>5273.5628100000004</v>
      </c>
      <c r="E131" s="302">
        <f t="shared" si="5"/>
        <v>93.776187590941134</v>
      </c>
      <c r="F131" s="302">
        <f t="shared" si="7"/>
        <v>-350</v>
      </c>
    </row>
    <row r="132" spans="1:7" ht="15.75" hidden="1" customHeight="1">
      <c r="A132" s="35" t="s">
        <v>101</v>
      </c>
      <c r="B132" s="267" t="s">
        <v>102</v>
      </c>
      <c r="C132" s="376">
        <f>SUM(C122:C123)</f>
        <v>49786.725420000002</v>
      </c>
      <c r="D132" s="376"/>
      <c r="E132" s="302">
        <f t="shared" si="5"/>
        <v>0</v>
      </c>
      <c r="F132" s="302"/>
    </row>
    <row r="133" spans="1:7" ht="15.75" hidden="1" customHeight="1">
      <c r="A133" s="35" t="s">
        <v>103</v>
      </c>
      <c r="B133" s="267" t="s">
        <v>104</v>
      </c>
      <c r="C133" s="376"/>
      <c r="D133" s="376"/>
      <c r="E133" s="302" t="e">
        <f t="shared" si="5"/>
        <v>#DIV/0!</v>
      </c>
      <c r="F133" s="302"/>
    </row>
    <row r="134" spans="1:7" ht="15.75" hidden="1" customHeight="1">
      <c r="A134" s="35" t="s">
        <v>105</v>
      </c>
      <c r="B134" s="267" t="s">
        <v>106</v>
      </c>
      <c r="C134" s="376"/>
      <c r="D134" s="376"/>
      <c r="E134" s="302" t="e">
        <f t="shared" si="5"/>
        <v>#DIV/0!</v>
      </c>
      <c r="F134" s="302"/>
    </row>
    <row r="135" spans="1:7" ht="20.25" customHeight="1">
      <c r="A135" s="30" t="s">
        <v>107</v>
      </c>
      <c r="B135" s="265" t="s">
        <v>108</v>
      </c>
      <c r="C135" s="296">
        <f>C136</f>
        <v>80</v>
      </c>
      <c r="D135" s="426">
        <f>D136</f>
        <v>3.09</v>
      </c>
      <c r="E135" s="302">
        <f>SUM(D135/C135*100)</f>
        <v>3.8624999999999998</v>
      </c>
      <c r="F135" s="302">
        <f t="shared" si="7"/>
        <v>-76.91</v>
      </c>
    </row>
    <row r="136" spans="1:7" ht="22.5" customHeight="1">
      <c r="A136" s="35" t="s">
        <v>109</v>
      </c>
      <c r="B136" s="267" t="s">
        <v>110</v>
      </c>
      <c r="C136" s="376">
        <v>80</v>
      </c>
      <c r="D136" s="376">
        <v>3.09</v>
      </c>
      <c r="E136" s="302">
        <f t="shared" si="5"/>
        <v>3.8624999999999998</v>
      </c>
      <c r="F136" s="302">
        <f t="shared" si="7"/>
        <v>-76.91</v>
      </c>
    </row>
    <row r="137" spans="1:7" ht="19.5" customHeight="1">
      <c r="A137" s="30" t="s">
        <v>111</v>
      </c>
      <c r="B137" s="268" t="s">
        <v>112</v>
      </c>
      <c r="C137" s="381">
        <f>C138</f>
        <v>0</v>
      </c>
      <c r="D137" s="381">
        <v>0</v>
      </c>
      <c r="E137" s="302" t="e">
        <f t="shared" si="5"/>
        <v>#DIV/0!</v>
      </c>
      <c r="F137" s="301">
        <f t="shared" si="7"/>
        <v>0</v>
      </c>
    </row>
    <row r="138" spans="1:7" ht="37.5" customHeight="1">
      <c r="A138" s="35" t="s">
        <v>113</v>
      </c>
      <c r="B138" s="269" t="s">
        <v>114</v>
      </c>
      <c r="C138" s="377">
        <v>0</v>
      </c>
      <c r="D138" s="377">
        <v>0</v>
      </c>
      <c r="E138" s="301"/>
      <c r="F138" s="302">
        <f t="shared" si="7"/>
        <v>0</v>
      </c>
    </row>
    <row r="139" spans="1:7" s="6" customFormat="1" ht="19.5" customHeight="1">
      <c r="A139" s="52">
        <v>1400</v>
      </c>
      <c r="B139" s="274" t="s">
        <v>115</v>
      </c>
      <c r="C139" s="379">
        <f>C140+C141+C142</f>
        <v>37822.081989999999</v>
      </c>
      <c r="D139" s="379">
        <f>D140+D141+D142</f>
        <v>33002.939440000002</v>
      </c>
      <c r="E139" s="301">
        <f t="shared" si="5"/>
        <v>87.258389024501199</v>
      </c>
      <c r="F139" s="301">
        <f t="shared" si="6"/>
        <v>-4819.1425499999968</v>
      </c>
    </row>
    <row r="140" spans="1:7" ht="40.5" customHeight="1">
      <c r="A140" s="53">
        <v>1401</v>
      </c>
      <c r="B140" s="273" t="s">
        <v>116</v>
      </c>
      <c r="C140" s="380">
        <v>28169.9</v>
      </c>
      <c r="D140" s="376">
        <v>26633.200000000001</v>
      </c>
      <c r="E140" s="302">
        <f t="shared" si="5"/>
        <v>94.544886563317576</v>
      </c>
      <c r="F140" s="302">
        <f t="shared" si="6"/>
        <v>-1536.7000000000007</v>
      </c>
    </row>
    <row r="141" spans="1:7" ht="24.75" customHeight="1">
      <c r="A141" s="53">
        <v>1402</v>
      </c>
      <c r="B141" s="273" t="s">
        <v>117</v>
      </c>
      <c r="C141" s="380">
        <v>7305.6760999999997</v>
      </c>
      <c r="D141" s="376">
        <v>5293.3684000000003</v>
      </c>
      <c r="E141" s="302">
        <f t="shared" si="5"/>
        <v>72.455558219998295</v>
      </c>
      <c r="F141" s="302">
        <f t="shared" si="6"/>
        <v>-2012.3076999999994</v>
      </c>
    </row>
    <row r="142" spans="1:7" ht="27" customHeight="1">
      <c r="A142" s="53">
        <v>1403</v>
      </c>
      <c r="B142" s="273" t="s">
        <v>118</v>
      </c>
      <c r="C142" s="380">
        <v>2346.5058899999999</v>
      </c>
      <c r="D142" s="376">
        <v>1076.37104</v>
      </c>
      <c r="E142" s="302">
        <f t="shared" si="5"/>
        <v>45.87122685637069</v>
      </c>
      <c r="F142" s="302">
        <f t="shared" si="6"/>
        <v>-1270.1348499999999</v>
      </c>
    </row>
    <row r="143" spans="1:7" s="6" customFormat="1" ht="22.5">
      <c r="A143" s="52"/>
      <c r="B143" s="275" t="s">
        <v>119</v>
      </c>
      <c r="C143" s="373">
        <f>C88+C96+C98+C104+C109+C113+C115+C121+C124+C129+C135+C137+C139</f>
        <v>766589.8796300001</v>
      </c>
      <c r="D143" s="373">
        <f>D88+D96+D98+D104+D109+D113+D115+D121+D124+D129+D135+D137+D139</f>
        <v>671351.0454099999</v>
      </c>
      <c r="E143" s="301">
        <f t="shared" si="5"/>
        <v>87.576299041937801</v>
      </c>
      <c r="F143" s="301">
        <f t="shared" si="6"/>
        <v>-95238.834220000193</v>
      </c>
      <c r="G143" s="94"/>
    </row>
    <row r="144" spans="1:7">
      <c r="C144" s="382"/>
      <c r="D144" s="383"/>
    </row>
    <row r="145" spans="1:4" s="65" customFormat="1" ht="12.75">
      <c r="A145" s="63" t="s">
        <v>120</v>
      </c>
      <c r="B145" s="63"/>
      <c r="C145" s="134"/>
      <c r="D145" s="134"/>
    </row>
    <row r="146" spans="1:4" s="65" customFormat="1" ht="12.75">
      <c r="A146" s="66" t="s">
        <v>121</v>
      </c>
      <c r="B146" s="66"/>
      <c r="C146" s="134" t="s">
        <v>122</v>
      </c>
      <c r="D146" s="134"/>
    </row>
  </sheetData>
  <customSheetViews>
    <customSheetView guid="{5BFCA170-DEAE-4D2C-98A0-1E68B427AC01}" scale="67" showPageBreaks="1" hiddenRows="1" view="pageBreakPreview" topLeftCell="A34">
      <selection activeCell="F121" sqref="F12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1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2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B30CE22D-C12F-4E12-8BB9-3AAE0A6991CC}" scale="60" showPageBreaks="1" hiddenRows="1" view="pageBreakPreview" topLeftCell="A74">
      <selection activeCell="D95" sqref="D95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37" orientation="portrait" r:id="rId7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99"/>
  <sheetViews>
    <sheetView zoomScaleNormal="100" zoomScaleSheetLayoutView="70" workbookViewId="0">
      <selection activeCell="C27" sqref="C27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13" t="s">
        <v>420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546.89</v>
      </c>
      <c r="D4" s="5">
        <f>D5+D12+D14+D17+D20+D7</f>
        <v>491.24802</v>
      </c>
      <c r="E4" s="5">
        <f>SUM(D4/C4*100)</f>
        <v>89.825745579549817</v>
      </c>
      <c r="F4" s="5">
        <f>SUM(D4-C4)</f>
        <v>-55.64197999999999</v>
      </c>
    </row>
    <row r="5" spans="1:6" s="6" customFormat="1">
      <c r="A5" s="68">
        <v>1010000000</v>
      </c>
      <c r="B5" s="67" t="s">
        <v>6</v>
      </c>
      <c r="C5" s="5">
        <f>C6</f>
        <v>69</v>
      </c>
      <c r="D5" s="5">
        <f>D6</f>
        <v>63.608339999999998</v>
      </c>
      <c r="E5" s="5">
        <f t="shared" ref="E5:E47" si="0">SUM(D5/C5*100)</f>
        <v>92.186000000000007</v>
      </c>
      <c r="F5" s="5">
        <f t="shared" ref="F5:F47" si="1">SUM(D5-C5)</f>
        <v>-5.3916600000000017</v>
      </c>
    </row>
    <row r="6" spans="1:6">
      <c r="A6" s="7">
        <v>1010200001</v>
      </c>
      <c r="B6" s="8" t="s">
        <v>229</v>
      </c>
      <c r="C6" s="9">
        <v>69</v>
      </c>
      <c r="D6" s="10">
        <v>63.608339999999998</v>
      </c>
      <c r="E6" s="9">
        <f t="shared" ref="E6:E11" si="2">SUM(D6/C6*100)</f>
        <v>92.186000000000007</v>
      </c>
      <c r="F6" s="9">
        <f t="shared" si="1"/>
        <v>-5.3916600000000017</v>
      </c>
    </row>
    <row r="7" spans="1:6" ht="31.5">
      <c r="A7" s="3">
        <v>1030000000</v>
      </c>
      <c r="B7" s="13" t="s">
        <v>281</v>
      </c>
      <c r="C7" s="5">
        <f>C8+C10+C9</f>
        <v>219.89</v>
      </c>
      <c r="D7" s="5">
        <f>D8+D10+D9+D11</f>
        <v>212.89887999999999</v>
      </c>
      <c r="E7" s="9">
        <f t="shared" si="2"/>
        <v>96.82062849606622</v>
      </c>
      <c r="F7" s="9">
        <f t="shared" si="1"/>
        <v>-6.9911199999999951</v>
      </c>
    </row>
    <row r="8" spans="1:6">
      <c r="A8" s="7">
        <v>1030223001</v>
      </c>
      <c r="B8" s="8" t="s">
        <v>283</v>
      </c>
      <c r="C8" s="9">
        <v>82.02</v>
      </c>
      <c r="D8" s="10">
        <v>94.643519999999995</v>
      </c>
      <c r="E8" s="9">
        <f t="shared" si="2"/>
        <v>115.39078273591808</v>
      </c>
      <c r="F8" s="9">
        <f t="shared" si="1"/>
        <v>12.623519999999999</v>
      </c>
    </row>
    <row r="9" spans="1:6">
      <c r="A9" s="7">
        <v>1030224001</v>
      </c>
      <c r="B9" s="8" t="s">
        <v>287</v>
      </c>
      <c r="C9" s="9">
        <v>0.88</v>
      </c>
      <c r="D9" s="10">
        <v>0.89832999999999996</v>
      </c>
      <c r="E9" s="9">
        <f t="shared" si="2"/>
        <v>102.08295454545453</v>
      </c>
      <c r="F9" s="9">
        <f t="shared" si="1"/>
        <v>1.8329999999999957E-2</v>
      </c>
    </row>
    <row r="10" spans="1:6">
      <c r="A10" s="7">
        <v>1030225001</v>
      </c>
      <c r="B10" s="8" t="s">
        <v>282</v>
      </c>
      <c r="C10" s="9">
        <v>136.99</v>
      </c>
      <c r="D10" s="10">
        <v>138.47208000000001</v>
      </c>
      <c r="E10" s="9">
        <f t="shared" si="2"/>
        <v>101.08188918899191</v>
      </c>
      <c r="F10" s="9">
        <f t="shared" si="1"/>
        <v>1.4820799999999963</v>
      </c>
    </row>
    <row r="11" spans="1:6">
      <c r="A11" s="7">
        <v>1030226001</v>
      </c>
      <c r="B11" s="8" t="s">
        <v>288</v>
      </c>
      <c r="C11" s="9">
        <v>0</v>
      </c>
      <c r="D11" s="10">
        <v>-21.11505</v>
      </c>
      <c r="E11" s="9" t="e">
        <f t="shared" si="2"/>
        <v>#DIV/0!</v>
      </c>
      <c r="F11" s="9">
        <f t="shared" si="1"/>
        <v>-21.11505</v>
      </c>
    </row>
    <row r="12" spans="1:6" s="6" customFormat="1">
      <c r="A12" s="68">
        <v>1050000000</v>
      </c>
      <c r="B12" s="67" t="s">
        <v>7</v>
      </c>
      <c r="C12" s="5">
        <f>C13</f>
        <v>5</v>
      </c>
      <c r="D12" s="5">
        <f>D13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250</v>
      </c>
      <c r="D14" s="5">
        <f>D15+D16</f>
        <v>210.14080000000001</v>
      </c>
      <c r="E14" s="5">
        <f t="shared" si="0"/>
        <v>84.056319999999999</v>
      </c>
      <c r="F14" s="5">
        <f t="shared" si="1"/>
        <v>-39.859199999999987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29.962489999999999</v>
      </c>
      <c r="E15" s="9">
        <f t="shared" si="0"/>
        <v>74.906224999999992</v>
      </c>
      <c r="F15" s="9">
        <f>SUM(D15-C15)</f>
        <v>-10.037510000000001</v>
      </c>
    </row>
    <row r="16" spans="1:6" ht="15" customHeight="1">
      <c r="A16" s="7">
        <v>1060600000</v>
      </c>
      <c r="B16" s="11" t="s">
        <v>8</v>
      </c>
      <c r="C16" s="9">
        <v>210</v>
      </c>
      <c r="D16" s="10">
        <v>180.17831000000001</v>
      </c>
      <c r="E16" s="9">
        <f t="shared" si="0"/>
        <v>85.799195238095237</v>
      </c>
      <c r="F16" s="9">
        <f t="shared" si="1"/>
        <v>-29.82168999999999</v>
      </c>
    </row>
    <row r="17" spans="1:6" s="6" customFormat="1" ht="15" customHeight="1">
      <c r="A17" s="3">
        <v>1080000000</v>
      </c>
      <c r="B17" s="4" t="s">
        <v>11</v>
      </c>
      <c r="C17" s="5">
        <f>C18</f>
        <v>3</v>
      </c>
      <c r="D17" s="5">
        <f>D18</f>
        <v>4.5999999999999996</v>
      </c>
      <c r="E17" s="9">
        <f t="shared" si="0"/>
        <v>153.33333333333331</v>
      </c>
      <c r="F17" s="5">
        <f t="shared" si="1"/>
        <v>1.5999999999999996</v>
      </c>
    </row>
    <row r="18" spans="1:6" ht="18.75" customHeight="1">
      <c r="A18" s="7">
        <v>1080402001</v>
      </c>
      <c r="B18" s="8" t="s">
        <v>228</v>
      </c>
      <c r="C18" s="9">
        <v>3</v>
      </c>
      <c r="D18" s="10">
        <v>4.5999999999999996</v>
      </c>
      <c r="E18" s="9">
        <f t="shared" si="0"/>
        <v>153.33333333333331</v>
      </c>
      <c r="F18" s="9">
        <f t="shared" si="1"/>
        <v>1.5999999999999996</v>
      </c>
    </row>
    <row r="19" spans="1:6" ht="15" hidden="1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56</v>
      </c>
      <c r="D25" s="5">
        <f>D26+D31+D34+D29</f>
        <v>0</v>
      </c>
      <c r="E25" s="5">
        <f t="shared" si="0"/>
        <v>0</v>
      </c>
      <c r="F25" s="5">
        <f t="shared" si="1"/>
        <v>-56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56</v>
      </c>
      <c r="D26" s="5">
        <f>D27+D28</f>
        <v>0</v>
      </c>
      <c r="E26" s="5">
        <f t="shared" si="0"/>
        <v>0</v>
      </c>
      <c r="F26" s="5">
        <f t="shared" si="1"/>
        <v>-56</v>
      </c>
    </row>
    <row r="27" spans="1:6" ht="20.25" customHeight="1">
      <c r="A27" s="16">
        <v>1110502000</v>
      </c>
      <c r="B27" s="17" t="s">
        <v>226</v>
      </c>
      <c r="C27" s="12">
        <v>56</v>
      </c>
      <c r="D27" s="10">
        <v>0</v>
      </c>
      <c r="E27" s="9">
        <f t="shared" si="0"/>
        <v>0</v>
      </c>
      <c r="F27" s="9">
        <f t="shared" si="1"/>
        <v>-56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17.25" customHeight="1">
      <c r="A30" s="7">
        <v>1130200000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30.7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135</v>
      </c>
      <c r="C34" s="5">
        <v>0</v>
      </c>
      <c r="D34" s="39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602.89</v>
      </c>
      <c r="D37" s="127">
        <f>SUM(D4,D25)</f>
        <v>491.24802</v>
      </c>
      <c r="E37" s="5">
        <f t="shared" si="0"/>
        <v>81.482197415780661</v>
      </c>
      <c r="F37" s="5">
        <f t="shared" si="1"/>
        <v>-111.64197999999999</v>
      </c>
    </row>
    <row r="38" spans="1:11" s="6" customFormat="1">
      <c r="A38" s="3">
        <v>2000000000</v>
      </c>
      <c r="B38" s="4" t="s">
        <v>20</v>
      </c>
      <c r="C38" s="280">
        <f>C39+C40+C41+C42+C43+C44</f>
        <v>2897.0030000000002</v>
      </c>
      <c r="D38" s="280">
        <f>D39+D40+D41+D42+D43+D45</f>
        <v>2616.3331800000001</v>
      </c>
      <c r="E38" s="5">
        <f t="shared" si="0"/>
        <v>90.31171800650533</v>
      </c>
      <c r="F38" s="5">
        <f t="shared" si="1"/>
        <v>-280.66982000000007</v>
      </c>
      <c r="G38" s="19"/>
    </row>
    <row r="39" spans="1:11">
      <c r="A39" s="16">
        <v>2021000000</v>
      </c>
      <c r="B39" s="17" t="s">
        <v>21</v>
      </c>
      <c r="C39" s="334">
        <v>1200.0540000000001</v>
      </c>
      <c r="D39" s="20">
        <v>1131.0150000000001</v>
      </c>
      <c r="E39" s="9">
        <f t="shared" si="0"/>
        <v>94.247008884600191</v>
      </c>
      <c r="F39" s="9">
        <f t="shared" si="1"/>
        <v>-69.038999999999987</v>
      </c>
    </row>
    <row r="40" spans="1:11">
      <c r="A40" s="16">
        <v>2021500200</v>
      </c>
      <c r="B40" s="17" t="s">
        <v>232</v>
      </c>
      <c r="C40" s="331">
        <v>816.60500000000002</v>
      </c>
      <c r="D40" s="20">
        <v>745</v>
      </c>
      <c r="E40" s="9">
        <f>SUM(D40/C40*100)</f>
        <v>91.23137869594234</v>
      </c>
      <c r="F40" s="9">
        <f>SUM(D40-C40)</f>
        <v>-71.605000000000018</v>
      </c>
    </row>
    <row r="41" spans="1:11">
      <c r="A41" s="16">
        <v>2022000000</v>
      </c>
      <c r="B41" s="17" t="s">
        <v>22</v>
      </c>
      <c r="C41" s="331">
        <v>652.58699999999999</v>
      </c>
      <c r="D41" s="10">
        <v>442.00099999999998</v>
      </c>
      <c r="E41" s="9">
        <f t="shared" si="0"/>
        <v>67.730586113422419</v>
      </c>
      <c r="F41" s="9">
        <f t="shared" si="1"/>
        <v>-210.58600000000001</v>
      </c>
    </row>
    <row r="42" spans="1:11" ht="19.5" customHeight="1">
      <c r="A42" s="16">
        <v>2023000000</v>
      </c>
      <c r="B42" s="17" t="s">
        <v>23</v>
      </c>
      <c r="C42" s="331">
        <v>87.757000000000005</v>
      </c>
      <c r="D42" s="251">
        <v>85.376999999999995</v>
      </c>
      <c r="E42" s="9">
        <f t="shared" si="0"/>
        <v>97.287965632371197</v>
      </c>
      <c r="F42" s="9">
        <f t="shared" si="1"/>
        <v>-2.3800000000000097</v>
      </c>
    </row>
    <row r="43" spans="1:11">
      <c r="A43" s="7">
        <v>2070500010</v>
      </c>
      <c r="B43" s="17" t="s">
        <v>359</v>
      </c>
      <c r="C43" s="331">
        <v>140</v>
      </c>
      <c r="D43" s="252">
        <v>215.10776999999999</v>
      </c>
      <c r="E43" s="9">
        <f t="shared" si="0"/>
        <v>153.64840714285714</v>
      </c>
      <c r="F43" s="9">
        <f t="shared" si="1"/>
        <v>75.107769999999988</v>
      </c>
    </row>
    <row r="44" spans="1:11" ht="15.75" hidden="1" customHeight="1">
      <c r="A44" s="16">
        <v>2022999910</v>
      </c>
      <c r="B44" s="18" t="s">
        <v>352</v>
      </c>
      <c r="C44" s="331">
        <v>0</v>
      </c>
      <c r="D44" s="252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26</v>
      </c>
      <c r="C45" s="340">
        <v>0</v>
      </c>
      <c r="D45" s="328">
        <v>-2.1675900000000001</v>
      </c>
      <c r="E45" s="5" t="e">
        <f t="shared" si="0"/>
        <v>#DIV/0!</v>
      </c>
      <c r="F45" s="5">
        <f>SUM(D45-C45)</f>
        <v>-2.1675900000000001</v>
      </c>
    </row>
    <row r="46" spans="1:11" s="6" customFormat="1" ht="31.5" hidden="1" customHeight="1">
      <c r="A46" s="3">
        <v>3000000000</v>
      </c>
      <c r="B46" s="13" t="s">
        <v>27</v>
      </c>
      <c r="C46" s="341">
        <v>0</v>
      </c>
      <c r="D46" s="342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405">
        <f>C37+C38</f>
        <v>3499.893</v>
      </c>
      <c r="D47" s="406">
        <f>D37+D38</f>
        <v>3107.5812000000001</v>
      </c>
      <c r="E47" s="5">
        <f t="shared" si="0"/>
        <v>88.790748745747379</v>
      </c>
      <c r="F47" s="5">
        <f t="shared" si="1"/>
        <v>-392.31179999999995</v>
      </c>
      <c r="G47" s="293"/>
      <c r="H47" s="293"/>
      <c r="K47" s="130"/>
    </row>
    <row r="48" spans="1:11" s="6" customFormat="1">
      <c r="A48" s="3"/>
      <c r="B48" s="21" t="s">
        <v>322</v>
      </c>
      <c r="C48" s="405">
        <f>C47-C93</f>
        <v>-23.635540000000219</v>
      </c>
      <c r="D48" s="405">
        <f>D47-D93</f>
        <v>193.76282000000037</v>
      </c>
      <c r="E48" s="22"/>
      <c r="F48" s="22"/>
    </row>
    <row r="49" spans="1:6">
      <c r="A49" s="23"/>
      <c r="B49" s="24"/>
      <c r="C49" s="250"/>
      <c r="D49" s="250"/>
      <c r="E49" s="26"/>
      <c r="F49" s="92"/>
    </row>
    <row r="50" spans="1:6" ht="50.25" customHeight="1">
      <c r="A50" s="28" t="s">
        <v>1</v>
      </c>
      <c r="B50" s="28" t="s">
        <v>29</v>
      </c>
      <c r="C50" s="243" t="s">
        <v>346</v>
      </c>
      <c r="D50" s="244" t="s">
        <v>417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30</v>
      </c>
      <c r="B52" s="31" t="s">
        <v>31</v>
      </c>
      <c r="C52" s="435">
        <f>C54+C57+C58+C59</f>
        <v>1097.9860000000001</v>
      </c>
      <c r="D52" s="458">
        <f>D54+D57+D58+D59</f>
        <v>918.19448999999997</v>
      </c>
      <c r="E52" s="34">
        <f>SUM(D52/C52*100)</f>
        <v>83.625336752927623</v>
      </c>
      <c r="F52" s="34">
        <f>SUM(D52-C52)</f>
        <v>-179.79151000000013</v>
      </c>
    </row>
    <row r="53" spans="1:6" s="6" customFormat="1" ht="31.5" hidden="1">
      <c r="A53" s="35" t="s">
        <v>32</v>
      </c>
      <c r="B53" s="36" t="s">
        <v>33</v>
      </c>
      <c r="C53" s="436"/>
      <c r="D53" s="459"/>
      <c r="E53" s="38"/>
      <c r="F53" s="38"/>
    </row>
    <row r="54" spans="1:6" ht="16.5" customHeight="1">
      <c r="A54" s="35" t="s">
        <v>34</v>
      </c>
      <c r="B54" s="39" t="s">
        <v>35</v>
      </c>
      <c r="C54" s="436">
        <v>1090.604</v>
      </c>
      <c r="D54" s="459">
        <v>915.81299000000001</v>
      </c>
      <c r="E54" s="38">
        <f>SUM(D54/C54*100)</f>
        <v>83.973008534720208</v>
      </c>
      <c r="F54" s="38">
        <f t="shared" ref="F54:F93" si="3">SUM(D54-C54)</f>
        <v>-174.79101000000003</v>
      </c>
    </row>
    <row r="55" spans="1:6" ht="0.75" hidden="1" customHeight="1">
      <c r="A55" s="35" t="s">
        <v>36</v>
      </c>
      <c r="B55" s="39" t="s">
        <v>37</v>
      </c>
      <c r="C55" s="436"/>
      <c r="D55" s="459"/>
      <c r="E55" s="38"/>
      <c r="F55" s="38">
        <f t="shared" si="3"/>
        <v>0</v>
      </c>
    </row>
    <row r="56" spans="1:6" ht="15.75" hidden="1" customHeight="1">
      <c r="A56" s="35" t="s">
        <v>38</v>
      </c>
      <c r="B56" s="39" t="s">
        <v>39</v>
      </c>
      <c r="C56" s="436"/>
      <c r="D56" s="459"/>
      <c r="E56" s="38" t="e">
        <f t="shared" ref="E56:E93" si="4">SUM(D56/C56*100)</f>
        <v>#DIV/0!</v>
      </c>
      <c r="F56" s="38">
        <f t="shared" si="3"/>
        <v>0</v>
      </c>
    </row>
    <row r="57" spans="1:6" ht="14.25" customHeight="1">
      <c r="A57" s="35" t="s">
        <v>40</v>
      </c>
      <c r="B57" s="39" t="s">
        <v>41</v>
      </c>
      <c r="C57" s="436">
        <v>0</v>
      </c>
      <c r="D57" s="459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437">
        <v>5</v>
      </c>
      <c r="D58" s="46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436">
        <v>2.3820000000000001</v>
      </c>
      <c r="D59" s="459">
        <v>2.3815</v>
      </c>
      <c r="E59" s="38">
        <f t="shared" si="4"/>
        <v>99.979009235936175</v>
      </c>
      <c r="F59" s="38">
        <f t="shared" si="3"/>
        <v>-5.0000000000016698E-4</v>
      </c>
    </row>
    <row r="60" spans="1:6" s="6" customFormat="1">
      <c r="A60" s="41" t="s">
        <v>46</v>
      </c>
      <c r="B60" s="42" t="s">
        <v>47</v>
      </c>
      <c r="C60" s="435">
        <f>C61</f>
        <v>85.376999999999995</v>
      </c>
      <c r="D60" s="458">
        <f>D61</f>
        <v>70.385999999999996</v>
      </c>
      <c r="E60" s="34">
        <f t="shared" si="4"/>
        <v>82.441406936294314</v>
      </c>
      <c r="F60" s="34">
        <f t="shared" si="3"/>
        <v>-14.991</v>
      </c>
    </row>
    <row r="61" spans="1:6">
      <c r="A61" s="43" t="s">
        <v>48</v>
      </c>
      <c r="B61" s="44" t="s">
        <v>49</v>
      </c>
      <c r="C61" s="436">
        <v>85.376999999999995</v>
      </c>
      <c r="D61" s="459">
        <v>70.385999999999996</v>
      </c>
      <c r="E61" s="38">
        <f t="shared" si="4"/>
        <v>82.441406936294314</v>
      </c>
      <c r="F61" s="38">
        <f t="shared" si="3"/>
        <v>-14.991</v>
      </c>
    </row>
    <row r="62" spans="1:6" s="6" customFormat="1" ht="16.5" customHeight="1">
      <c r="A62" s="30" t="s">
        <v>50</v>
      </c>
      <c r="B62" s="31" t="s">
        <v>51</v>
      </c>
      <c r="C62" s="435">
        <f>C65+C66</f>
        <v>11.731</v>
      </c>
      <c r="D62" s="458">
        <f>D65+D66</f>
        <v>9.8558299999999992</v>
      </c>
      <c r="E62" s="34">
        <f t="shared" si="4"/>
        <v>84.015258716221979</v>
      </c>
      <c r="F62" s="34">
        <f t="shared" si="3"/>
        <v>-1.8751700000000007</v>
      </c>
    </row>
    <row r="63" spans="1:6" ht="13.5" hidden="1" customHeight="1">
      <c r="A63" s="35" t="s">
        <v>52</v>
      </c>
      <c r="B63" s="39" t="s">
        <v>53</v>
      </c>
      <c r="C63" s="436"/>
      <c r="D63" s="459"/>
      <c r="E63" s="34" t="e">
        <f t="shared" si="4"/>
        <v>#DIV/0!</v>
      </c>
      <c r="F63" s="34">
        <f t="shared" si="3"/>
        <v>0</v>
      </c>
    </row>
    <row r="64" spans="1:6" hidden="1">
      <c r="A64" s="45" t="s">
        <v>54</v>
      </c>
      <c r="B64" s="39" t="s">
        <v>55</v>
      </c>
      <c r="C64" s="436"/>
      <c r="D64" s="459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436">
        <v>2.9</v>
      </c>
      <c r="D65" s="459">
        <v>2.80287</v>
      </c>
      <c r="E65" s="34">
        <f t="shared" si="4"/>
        <v>96.650689655172414</v>
      </c>
      <c r="F65" s="34">
        <f t="shared" si="3"/>
        <v>-9.7129999999999939E-2</v>
      </c>
    </row>
    <row r="66" spans="1:7" ht="15.75" customHeight="1">
      <c r="A66" s="46" t="s">
        <v>219</v>
      </c>
      <c r="B66" s="47" t="s">
        <v>220</v>
      </c>
      <c r="C66" s="436">
        <v>8.8309999999999995</v>
      </c>
      <c r="D66" s="459">
        <v>7.0529599999999997</v>
      </c>
      <c r="E66" s="38">
        <f t="shared" si="4"/>
        <v>79.865926848601518</v>
      </c>
      <c r="F66" s="38">
        <f t="shared" si="3"/>
        <v>-1.7780399999999998</v>
      </c>
    </row>
    <row r="67" spans="1:7" s="6" customFormat="1">
      <c r="A67" s="30" t="s">
        <v>58</v>
      </c>
      <c r="B67" s="31" t="s">
        <v>59</v>
      </c>
      <c r="C67" s="224">
        <f>C70+C71+C68+C69</f>
        <v>1139.57754</v>
      </c>
      <c r="D67" s="461">
        <f>D70+D71+D68+D69</f>
        <v>810.52530999999999</v>
      </c>
      <c r="E67" s="34">
        <f t="shared" si="4"/>
        <v>71.12506885665718</v>
      </c>
      <c r="F67" s="34">
        <f t="shared" si="3"/>
        <v>-329.05223000000001</v>
      </c>
    </row>
    <row r="68" spans="1:7" ht="16.5" customHeight="1">
      <c r="A68" s="35" t="s">
        <v>60</v>
      </c>
      <c r="B68" s="39" t="s">
        <v>61</v>
      </c>
      <c r="C68" s="438">
        <v>5</v>
      </c>
      <c r="D68" s="459">
        <v>0</v>
      </c>
      <c r="E68" s="38">
        <f t="shared" si="4"/>
        <v>0</v>
      </c>
      <c r="F68" s="38">
        <f t="shared" si="3"/>
        <v>-5</v>
      </c>
    </row>
    <row r="69" spans="1:7" s="6" customFormat="1">
      <c r="A69" s="35" t="s">
        <v>62</v>
      </c>
      <c r="B69" s="39" t="s">
        <v>63</v>
      </c>
      <c r="C69" s="438">
        <v>71.165000000000006</v>
      </c>
      <c r="D69" s="459">
        <v>66.226380000000006</v>
      </c>
      <c r="E69" s="38">
        <f t="shared" si="4"/>
        <v>93.060324597765756</v>
      </c>
      <c r="F69" s="38">
        <f t="shared" si="3"/>
        <v>-4.9386200000000002</v>
      </c>
      <c r="G69" s="50"/>
    </row>
    <row r="70" spans="1:7" ht="15.75" customHeight="1">
      <c r="A70" s="35" t="s">
        <v>64</v>
      </c>
      <c r="B70" s="39" t="s">
        <v>65</v>
      </c>
      <c r="C70" s="440">
        <v>1063.41254</v>
      </c>
      <c r="D70" s="459">
        <v>744.29893000000004</v>
      </c>
      <c r="E70" s="38">
        <f t="shared" si="4"/>
        <v>69.991550974187305</v>
      </c>
      <c r="F70" s="38">
        <f t="shared" si="3"/>
        <v>-319.11360999999999</v>
      </c>
    </row>
    <row r="71" spans="1:7">
      <c r="A71" s="35" t="s">
        <v>66</v>
      </c>
      <c r="B71" s="39" t="s">
        <v>67</v>
      </c>
      <c r="C71" s="438"/>
      <c r="D71" s="459">
        <v>0</v>
      </c>
      <c r="E71" s="38" t="e">
        <f t="shared" si="4"/>
        <v>#DIV/0!</v>
      </c>
      <c r="F71" s="38">
        <f t="shared" si="3"/>
        <v>0</v>
      </c>
    </row>
    <row r="72" spans="1:7" s="6" customFormat="1" ht="18" customHeight="1">
      <c r="A72" s="30" t="s">
        <v>68</v>
      </c>
      <c r="B72" s="31" t="s">
        <v>69</v>
      </c>
      <c r="C72" s="435">
        <f>C75</f>
        <v>319.50700000000001</v>
      </c>
      <c r="D72" s="458">
        <f>D75</f>
        <v>266.52075000000002</v>
      </c>
      <c r="E72" s="34">
        <f t="shared" si="4"/>
        <v>83.416247531352994</v>
      </c>
      <c r="F72" s="34">
        <f t="shared" si="3"/>
        <v>-52.986249999999984</v>
      </c>
    </row>
    <row r="73" spans="1:7" ht="0.75" hidden="1" customHeight="1">
      <c r="A73" s="35" t="s">
        <v>70</v>
      </c>
      <c r="B73" s="51" t="s">
        <v>71</v>
      </c>
      <c r="C73" s="436"/>
      <c r="D73" s="459"/>
      <c r="E73" s="38" t="e">
        <f t="shared" si="4"/>
        <v>#DIV/0!</v>
      </c>
      <c r="F73" s="38">
        <f t="shared" si="3"/>
        <v>0</v>
      </c>
    </row>
    <row r="74" spans="1:7" hidden="1">
      <c r="A74" s="35" t="s">
        <v>72</v>
      </c>
      <c r="B74" s="51" t="s">
        <v>73</v>
      </c>
      <c r="C74" s="436"/>
      <c r="D74" s="459"/>
      <c r="E74" s="38" t="e">
        <f t="shared" si="4"/>
        <v>#DIV/0!</v>
      </c>
      <c r="F74" s="38">
        <f t="shared" si="3"/>
        <v>0</v>
      </c>
    </row>
    <row r="75" spans="1:7" ht="16.5" customHeight="1">
      <c r="A75" s="35" t="s">
        <v>74</v>
      </c>
      <c r="B75" s="39" t="s">
        <v>75</v>
      </c>
      <c r="C75" s="436">
        <v>319.50700000000001</v>
      </c>
      <c r="D75" s="459">
        <v>266.52075000000002</v>
      </c>
      <c r="E75" s="38">
        <f t="shared" si="4"/>
        <v>83.416247531352994</v>
      </c>
      <c r="F75" s="38">
        <f t="shared" si="3"/>
        <v>-52.986249999999984</v>
      </c>
    </row>
    <row r="76" spans="1:7" s="6" customFormat="1">
      <c r="A76" s="30" t="s">
        <v>86</v>
      </c>
      <c r="B76" s="31" t="s">
        <v>87</v>
      </c>
      <c r="C76" s="435">
        <f>C77</f>
        <v>865.5</v>
      </c>
      <c r="D76" s="458">
        <f>D77</f>
        <v>834.48599999999999</v>
      </c>
      <c r="E76" s="34">
        <f t="shared" si="4"/>
        <v>96.416637781629106</v>
      </c>
      <c r="F76" s="34">
        <f t="shared" si="3"/>
        <v>-31.01400000000001</v>
      </c>
    </row>
    <row r="77" spans="1:7" ht="14.25" customHeight="1">
      <c r="A77" s="35" t="s">
        <v>88</v>
      </c>
      <c r="B77" s="39" t="s">
        <v>234</v>
      </c>
      <c r="C77" s="436">
        <v>865.5</v>
      </c>
      <c r="D77" s="459">
        <v>834.48599999999999</v>
      </c>
      <c r="E77" s="38">
        <f t="shared" si="4"/>
        <v>96.416637781629106</v>
      </c>
      <c r="F77" s="38">
        <f t="shared" si="3"/>
        <v>-31.01400000000001</v>
      </c>
    </row>
    <row r="78" spans="1:7" s="6" customFormat="1" ht="0.75" hidden="1" customHeight="1">
      <c r="A78" s="52">
        <v>1000</v>
      </c>
      <c r="B78" s="31" t="s">
        <v>89</v>
      </c>
      <c r="C78" s="32"/>
      <c r="D78" s="32"/>
      <c r="E78" s="34" t="e">
        <f t="shared" si="4"/>
        <v>#DIV/0!</v>
      </c>
      <c r="F78" s="34">
        <f t="shared" si="3"/>
        <v>0</v>
      </c>
    </row>
    <row r="79" spans="1:7" ht="16.5" hidden="1" customHeight="1">
      <c r="A79" s="53">
        <v>1001</v>
      </c>
      <c r="B79" s="54" t="s">
        <v>90</v>
      </c>
      <c r="C79" s="37"/>
      <c r="D79" s="37"/>
      <c r="E79" s="38" t="e">
        <f t="shared" si="4"/>
        <v>#DIV/0!</v>
      </c>
      <c r="F79" s="38">
        <f t="shared" si="3"/>
        <v>0</v>
      </c>
    </row>
    <row r="80" spans="1:7" ht="15.75" hidden="1" customHeight="1">
      <c r="A80" s="53">
        <v>1003</v>
      </c>
      <c r="B80" s="54" t="s">
        <v>91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7" ht="16.5" hidden="1" customHeight="1">
      <c r="A81" s="53">
        <v>1004</v>
      </c>
      <c r="B81" s="54" t="s">
        <v>92</v>
      </c>
      <c r="C81" s="37"/>
      <c r="D81" s="55"/>
      <c r="E81" s="38" t="e">
        <f t="shared" si="4"/>
        <v>#DIV/0!</v>
      </c>
      <c r="F81" s="38">
        <f t="shared" si="3"/>
        <v>0</v>
      </c>
    </row>
    <row r="82" spans="1:7" ht="0.75" hidden="1" customHeight="1">
      <c r="A82" s="35" t="s">
        <v>93</v>
      </c>
      <c r="B82" s="39" t="s">
        <v>94</v>
      </c>
      <c r="C82" s="37"/>
      <c r="D82" s="37"/>
      <c r="E82" s="38"/>
      <c r="F82" s="38">
        <f t="shared" si="3"/>
        <v>0</v>
      </c>
    </row>
    <row r="83" spans="1:7" ht="12" customHeight="1">
      <c r="A83" s="30" t="s">
        <v>95</v>
      </c>
      <c r="B83" s="31" t="s">
        <v>96</v>
      </c>
      <c r="C83" s="32">
        <f>C84</f>
        <v>3.85</v>
      </c>
      <c r="D83" s="32">
        <f>D84</f>
        <v>3.85</v>
      </c>
      <c r="E83" s="38">
        <f t="shared" si="4"/>
        <v>100</v>
      </c>
      <c r="F83" s="22">
        <f>F84+F85+F86+F87+F88</f>
        <v>0</v>
      </c>
    </row>
    <row r="84" spans="1:7" ht="11.25" customHeight="1">
      <c r="A84" s="35" t="s">
        <v>97</v>
      </c>
      <c r="B84" s="39" t="s">
        <v>98</v>
      </c>
      <c r="C84" s="37">
        <v>3.85</v>
      </c>
      <c r="D84" s="37">
        <v>3.85</v>
      </c>
      <c r="E84" s="38">
        <v>0</v>
      </c>
      <c r="F84" s="38">
        <f>SUM(D84-C84)</f>
        <v>0</v>
      </c>
    </row>
    <row r="85" spans="1:7" ht="14.25" customHeight="1">
      <c r="A85" s="35" t="s">
        <v>99</v>
      </c>
      <c r="B85" s="39" t="s">
        <v>100</v>
      </c>
      <c r="C85" s="37"/>
      <c r="D85" s="37"/>
      <c r="E85" s="38" t="e">
        <f t="shared" si="4"/>
        <v>#DIV/0!</v>
      </c>
      <c r="F85" s="38">
        <f>SUM(D85-C85)</f>
        <v>0</v>
      </c>
    </row>
    <row r="86" spans="1:7" ht="15.75" hidden="1" customHeight="1">
      <c r="A86" s="35" t="s">
        <v>101</v>
      </c>
      <c r="B86" s="39" t="s">
        <v>102</v>
      </c>
      <c r="C86" s="37"/>
      <c r="D86" s="37"/>
      <c r="E86" s="38" t="e">
        <f t="shared" si="4"/>
        <v>#DIV/0!</v>
      </c>
      <c r="F86" s="38"/>
    </row>
    <row r="87" spans="1:7" ht="9.75" hidden="1" customHeight="1">
      <c r="A87" s="35" t="s">
        <v>103</v>
      </c>
      <c r="B87" s="39" t="s">
        <v>104</v>
      </c>
      <c r="C87" s="37"/>
      <c r="D87" s="37"/>
      <c r="E87" s="38" t="e">
        <f t="shared" si="4"/>
        <v>#DIV/0!</v>
      </c>
      <c r="F87" s="38"/>
    </row>
    <row r="88" spans="1:7" ht="11.25" hidden="1" customHeight="1">
      <c r="A88" s="35" t="s">
        <v>105</v>
      </c>
      <c r="B88" s="39" t="s">
        <v>106</v>
      </c>
      <c r="C88" s="37"/>
      <c r="D88" s="37"/>
      <c r="E88" s="38" t="e">
        <f t="shared" si="4"/>
        <v>#DIV/0!</v>
      </c>
      <c r="F88" s="38"/>
    </row>
    <row r="89" spans="1:7" s="6" customFormat="1" ht="17.25" customHeight="1">
      <c r="A89" s="52">
        <v>1400</v>
      </c>
      <c r="B89" s="56" t="s">
        <v>115</v>
      </c>
      <c r="C89" s="48">
        <v>0</v>
      </c>
      <c r="D89" s="48">
        <f>SUM(D90:D92)</f>
        <v>0</v>
      </c>
      <c r="E89" s="34" t="e">
        <f t="shared" si="4"/>
        <v>#DIV/0!</v>
      </c>
      <c r="F89" s="34">
        <f t="shared" si="3"/>
        <v>0</v>
      </c>
    </row>
    <row r="90" spans="1:7" ht="18.75" customHeight="1">
      <c r="A90" s="53">
        <v>1401</v>
      </c>
      <c r="B90" s="54" t="s">
        <v>116</v>
      </c>
      <c r="C90" s="49"/>
      <c r="D90" s="37"/>
      <c r="E90" s="38" t="e">
        <f t="shared" si="4"/>
        <v>#DIV/0!</v>
      </c>
      <c r="F90" s="38">
        <f t="shared" si="3"/>
        <v>0</v>
      </c>
    </row>
    <row r="91" spans="1:7" ht="15.75" customHeight="1">
      <c r="A91" s="53">
        <v>1402</v>
      </c>
      <c r="B91" s="54" t="s">
        <v>117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7" ht="12.75" customHeight="1">
      <c r="A92" s="53">
        <v>1403</v>
      </c>
      <c r="B92" s="54" t="s">
        <v>118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7" s="6" customFormat="1">
      <c r="A93" s="52"/>
      <c r="B93" s="57" t="s">
        <v>119</v>
      </c>
      <c r="C93" s="439">
        <f>C52+C60+C62+C67+C72+C76+C83</f>
        <v>3523.5285400000002</v>
      </c>
      <c r="D93" s="407">
        <f>D52+D60+D62+D67+D72+D76+D78+D83+D89</f>
        <v>2913.8183799999997</v>
      </c>
      <c r="E93" s="128">
        <f t="shared" si="4"/>
        <v>82.696034583559793</v>
      </c>
      <c r="F93" s="34">
        <f t="shared" si="3"/>
        <v>-609.71016000000054</v>
      </c>
      <c r="G93" s="293"/>
    </row>
    <row r="94" spans="1:7">
      <c r="C94" s="126"/>
      <c r="D94" s="101"/>
    </row>
    <row r="95" spans="1:7" s="65" customFormat="1" ht="16.5" customHeight="1">
      <c r="A95" s="63" t="s">
        <v>120</v>
      </c>
      <c r="B95" s="63"/>
      <c r="C95" s="249"/>
      <c r="D95" s="249"/>
    </row>
    <row r="96" spans="1:7" s="65" customFormat="1" ht="20.25" customHeight="1">
      <c r="A96" s="66" t="s">
        <v>121</v>
      </c>
      <c r="B96" s="66"/>
      <c r="C96" s="65" t="s">
        <v>122</v>
      </c>
    </row>
    <row r="97" ht="13.5" customHeight="1"/>
    <row r="99" ht="5.25" customHeight="1"/>
  </sheetData>
  <customSheetViews>
    <customSheetView guid="{5BFCA170-DEAE-4D2C-98A0-1E68B427AC01}" showPageBreaks="1" hiddenRows="1">
      <selection activeCell="C27" sqref="C27"/>
      <pageMargins left="0.75" right="0.75" top="0.18" bottom="0.17" header="0.5" footer="0.25"/>
      <pageSetup paperSize="9" scale="63" orientation="portrait" r:id="rId1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2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3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hiddenRows="1" view="pageBreakPreview" topLeftCell="A25">
      <selection activeCell="D62" sqref="D62"/>
      <pageMargins left="0.74803149606299213" right="0.74803149606299213" top="0.19685039370078741" bottom="0.15748031496062992" header="0.51181102362204722" footer="0.23622047244094491"/>
      <pageSetup paperSize="9" scale="60" orientation="portrait" r:id="rId6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03"/>
  <sheetViews>
    <sheetView topLeftCell="A72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3" t="s">
        <v>422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135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400">
        <f>C5+C12+C14+C17+C7</f>
        <v>2882.0432300000002</v>
      </c>
      <c r="D4" s="400">
        <f>D5+D12+D14+D17+D7</f>
        <v>2841.55224</v>
      </c>
      <c r="E4" s="5">
        <f>SUM(D4/C4*100)</f>
        <v>98.595059589026349</v>
      </c>
      <c r="F4" s="5">
        <f>SUM(D4-C4)</f>
        <v>-40.490990000000238</v>
      </c>
    </row>
    <row r="5" spans="1:6" s="6" customFormat="1">
      <c r="A5" s="68">
        <v>1010000000</v>
      </c>
      <c r="B5" s="67" t="s">
        <v>6</v>
      </c>
      <c r="C5" s="400">
        <f>C6</f>
        <v>482.9</v>
      </c>
      <c r="D5" s="400">
        <f>D6</f>
        <v>367.01321000000002</v>
      </c>
      <c r="E5" s="5">
        <f t="shared" ref="E5:E52" si="0">SUM(D5/C5*100)</f>
        <v>76.001907227169198</v>
      </c>
      <c r="F5" s="5">
        <f t="shared" ref="F5:F52" si="1">SUM(D5-C5)</f>
        <v>-115.88678999999996</v>
      </c>
    </row>
    <row r="6" spans="1:6">
      <c r="A6" s="7">
        <v>1010200001</v>
      </c>
      <c r="B6" s="8" t="s">
        <v>229</v>
      </c>
      <c r="C6" s="441">
        <v>482.9</v>
      </c>
      <c r="D6" s="442">
        <v>367.01321000000002</v>
      </c>
      <c r="E6" s="9">
        <f t="shared" ref="E6:E11" si="2">SUM(D6/C6*100)</f>
        <v>76.001907227169198</v>
      </c>
      <c r="F6" s="9">
        <f t="shared" si="1"/>
        <v>-115.88678999999996</v>
      </c>
    </row>
    <row r="7" spans="1:6" ht="31.5">
      <c r="A7" s="3">
        <v>1030000000</v>
      </c>
      <c r="B7" s="13" t="s">
        <v>281</v>
      </c>
      <c r="C7" s="400">
        <f>C8+C10+C9</f>
        <v>602.14323000000002</v>
      </c>
      <c r="D7" s="400">
        <f>D8+D10+D9+D11</f>
        <v>541.54873999999995</v>
      </c>
      <c r="E7" s="5">
        <f t="shared" si="2"/>
        <v>89.936864357006868</v>
      </c>
      <c r="F7" s="5">
        <f t="shared" si="1"/>
        <v>-60.594490000000064</v>
      </c>
    </row>
    <row r="8" spans="1:6">
      <c r="A8" s="7">
        <v>1030223001</v>
      </c>
      <c r="B8" s="8" t="s">
        <v>283</v>
      </c>
      <c r="C8" s="441">
        <v>208.63</v>
      </c>
      <c r="D8" s="442">
        <v>240.74373</v>
      </c>
      <c r="E8" s="9">
        <f t="shared" si="2"/>
        <v>115.3926712361597</v>
      </c>
      <c r="F8" s="9">
        <f t="shared" si="1"/>
        <v>32.113730000000004</v>
      </c>
    </row>
    <row r="9" spans="1:6">
      <c r="A9" s="7">
        <v>1030224001</v>
      </c>
      <c r="B9" s="8" t="s">
        <v>289</v>
      </c>
      <c r="C9" s="441">
        <v>2.2000000000000002</v>
      </c>
      <c r="D9" s="442">
        <v>2.2850899999999998</v>
      </c>
      <c r="E9" s="9">
        <f t="shared" si="2"/>
        <v>103.86772727272727</v>
      </c>
      <c r="F9" s="9">
        <f t="shared" si="1"/>
        <v>8.5089999999999666E-2</v>
      </c>
    </row>
    <row r="10" spans="1:6">
      <c r="A10" s="7">
        <v>1030225001</v>
      </c>
      <c r="B10" s="8" t="s">
        <v>282</v>
      </c>
      <c r="C10" s="441">
        <v>391.31322999999998</v>
      </c>
      <c r="D10" s="442">
        <v>352.22991999999999</v>
      </c>
      <c r="E10" s="9">
        <f t="shared" si="2"/>
        <v>90.012269710380096</v>
      </c>
      <c r="F10" s="9">
        <f t="shared" si="1"/>
        <v>-39.083309999999983</v>
      </c>
    </row>
    <row r="11" spans="1:6">
      <c r="A11" s="7">
        <v>1030226001</v>
      </c>
      <c r="B11" s="8" t="s">
        <v>291</v>
      </c>
      <c r="C11" s="441">
        <v>0</v>
      </c>
      <c r="D11" s="442">
        <v>-53.71</v>
      </c>
      <c r="E11" s="9" t="e">
        <f t="shared" si="2"/>
        <v>#DIV/0!</v>
      </c>
      <c r="F11" s="9">
        <f t="shared" si="1"/>
        <v>-53.71</v>
      </c>
    </row>
    <row r="12" spans="1:6" s="6" customFormat="1">
      <c r="A12" s="68">
        <v>1050000000</v>
      </c>
      <c r="B12" s="67" t="s">
        <v>7</v>
      </c>
      <c r="C12" s="400">
        <f>SUM(C13:C13)</f>
        <v>40</v>
      </c>
      <c r="D12" s="400">
        <f>SUM(D13:D13)</f>
        <v>23.733529999999998</v>
      </c>
      <c r="E12" s="5">
        <f t="shared" si="0"/>
        <v>59.333824999999997</v>
      </c>
      <c r="F12" s="5">
        <f t="shared" si="1"/>
        <v>-16.266470000000002</v>
      </c>
    </row>
    <row r="13" spans="1:6" ht="15.75" customHeight="1">
      <c r="A13" s="7">
        <v>1050300000</v>
      </c>
      <c r="B13" s="11" t="s">
        <v>230</v>
      </c>
      <c r="C13" s="443">
        <v>40</v>
      </c>
      <c r="D13" s="442">
        <v>23.733529999999998</v>
      </c>
      <c r="E13" s="9">
        <f t="shared" si="0"/>
        <v>59.333824999999997</v>
      </c>
      <c r="F13" s="9">
        <f t="shared" si="1"/>
        <v>-16.266470000000002</v>
      </c>
    </row>
    <row r="14" spans="1:6" s="6" customFormat="1" ht="15.75" customHeight="1">
      <c r="A14" s="68">
        <v>1060000000</v>
      </c>
      <c r="B14" s="67" t="s">
        <v>136</v>
      </c>
      <c r="C14" s="400">
        <f>C15+C16</f>
        <v>1745</v>
      </c>
      <c r="D14" s="400">
        <f>D15+D16</f>
        <v>1894.08176</v>
      </c>
      <c r="E14" s="5">
        <f t="shared" si="0"/>
        <v>108.54336733524354</v>
      </c>
      <c r="F14" s="5">
        <f t="shared" si="1"/>
        <v>149.08176000000003</v>
      </c>
    </row>
    <row r="15" spans="1:6" s="6" customFormat="1" ht="15.75" customHeight="1">
      <c r="A15" s="7">
        <v>1060100000</v>
      </c>
      <c r="B15" s="11" t="s">
        <v>9</v>
      </c>
      <c r="C15" s="441">
        <v>495</v>
      </c>
      <c r="D15" s="442">
        <v>887.19515000000001</v>
      </c>
      <c r="E15" s="5">
        <f t="shared" si="0"/>
        <v>179.23134343434344</v>
      </c>
      <c r="F15" s="9">
        <f>SUM(D15-C15)</f>
        <v>392.19515000000001</v>
      </c>
    </row>
    <row r="16" spans="1:6" ht="15" customHeight="1">
      <c r="A16" s="7">
        <v>1060600000</v>
      </c>
      <c r="B16" s="11" t="s">
        <v>8</v>
      </c>
      <c r="C16" s="441">
        <f>181.7+1068.3</f>
        <v>1250</v>
      </c>
      <c r="D16" s="442">
        <v>1006.88661</v>
      </c>
      <c r="E16" s="5">
        <f t="shared" si="0"/>
        <v>80.550928799999994</v>
      </c>
      <c r="F16" s="9">
        <f t="shared" si="1"/>
        <v>-243.11338999999998</v>
      </c>
    </row>
    <row r="17" spans="1:6" s="6" customFormat="1" ht="18" customHeight="1">
      <c r="A17" s="3">
        <v>1080000000</v>
      </c>
      <c r="B17" s="4" t="s">
        <v>11</v>
      </c>
      <c r="C17" s="400">
        <f>C18</f>
        <v>12</v>
      </c>
      <c r="D17" s="400">
        <f>D18</f>
        <v>15.175000000000001</v>
      </c>
      <c r="E17" s="5">
        <f t="shared" si="0"/>
        <v>126.45833333333334</v>
      </c>
      <c r="F17" s="5">
        <f t="shared" si="1"/>
        <v>3.1750000000000007</v>
      </c>
    </row>
    <row r="18" spans="1:6" ht="18" customHeight="1">
      <c r="A18" s="7">
        <v>1080400001</v>
      </c>
      <c r="B18" s="8" t="s">
        <v>228</v>
      </c>
      <c r="C18" s="441">
        <v>12</v>
      </c>
      <c r="D18" s="442">
        <v>15.175000000000001</v>
      </c>
      <c r="E18" s="9">
        <f t="shared" si="0"/>
        <v>126.45833333333334</v>
      </c>
      <c r="F18" s="9">
        <f t="shared" si="1"/>
        <v>3.1750000000000007</v>
      </c>
    </row>
    <row r="19" spans="1:6" ht="0.75" hidden="1" customHeight="1">
      <c r="A19" s="7">
        <v>1080714001</v>
      </c>
      <c r="B19" s="8" t="s">
        <v>12</v>
      </c>
      <c r="C19" s="441"/>
      <c r="D19" s="44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400">
        <f>C21+C22+C23+C24</f>
        <v>0</v>
      </c>
      <c r="D20" s="400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125</v>
      </c>
      <c r="C21" s="400"/>
      <c r="D21" s="44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400"/>
      <c r="D22" s="44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400"/>
      <c r="D23" s="44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128</v>
      </c>
      <c r="C24" s="400"/>
      <c r="D24" s="44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400">
        <f>C26+C30+C32+C37+C35</f>
        <v>1072</v>
      </c>
      <c r="D25" s="400">
        <f>D26+D30+D32+D35+D37</f>
        <v>976.83464000000004</v>
      </c>
      <c r="E25" s="5">
        <f t="shared" si="0"/>
        <v>91.122634328358203</v>
      </c>
      <c r="F25" s="5">
        <f t="shared" si="1"/>
        <v>-95.165359999999964</v>
      </c>
    </row>
    <row r="26" spans="1:6" s="6" customFormat="1" ht="30.75" customHeight="1">
      <c r="A26" s="68">
        <v>1110000000</v>
      </c>
      <c r="B26" s="69" t="s">
        <v>129</v>
      </c>
      <c r="C26" s="400">
        <f>C28+C29</f>
        <v>286</v>
      </c>
      <c r="D26" s="400">
        <f>D28+D29</f>
        <v>210.529</v>
      </c>
      <c r="E26" s="5">
        <f t="shared" si="0"/>
        <v>73.611538461538458</v>
      </c>
      <c r="F26" s="5">
        <f t="shared" si="1"/>
        <v>-75.471000000000004</v>
      </c>
    </row>
    <row r="27" spans="1:6">
      <c r="A27" s="16">
        <v>1110502501</v>
      </c>
      <c r="B27" s="17" t="s">
        <v>226</v>
      </c>
      <c r="C27" s="443">
        <v>0</v>
      </c>
      <c r="D27" s="442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328</v>
      </c>
      <c r="C28" s="443">
        <v>200</v>
      </c>
      <c r="D28" s="442">
        <v>166.2</v>
      </c>
      <c r="E28" s="9">
        <f t="shared" si="0"/>
        <v>83.1</v>
      </c>
      <c r="F28" s="9">
        <f t="shared" si="1"/>
        <v>-33.800000000000011</v>
      </c>
    </row>
    <row r="29" spans="1:6">
      <c r="A29" s="7">
        <v>1110503000</v>
      </c>
      <c r="B29" s="11" t="s">
        <v>225</v>
      </c>
      <c r="C29" s="443">
        <v>86</v>
      </c>
      <c r="D29" s="442">
        <v>44.329000000000001</v>
      </c>
      <c r="E29" s="9">
        <f>SUM(D29/C29*100)</f>
        <v>51.545348837209303</v>
      </c>
      <c r="F29" s="9">
        <f t="shared" si="1"/>
        <v>-41.670999999999999</v>
      </c>
    </row>
    <row r="30" spans="1:6" s="15" customFormat="1" ht="35.25" customHeight="1">
      <c r="A30" s="68">
        <v>1130000000</v>
      </c>
      <c r="B30" s="69" t="s">
        <v>131</v>
      </c>
      <c r="C30" s="400">
        <f>C31</f>
        <v>200</v>
      </c>
      <c r="D30" s="400">
        <f>D31</f>
        <v>175.10563999999999</v>
      </c>
      <c r="E30" s="5">
        <f t="shared" si="0"/>
        <v>87.552819999999997</v>
      </c>
      <c r="F30" s="5">
        <f t="shared" si="1"/>
        <v>-24.894360000000006</v>
      </c>
    </row>
    <row r="31" spans="1:6" ht="18" customHeight="1">
      <c r="A31" s="7">
        <v>1130206005</v>
      </c>
      <c r="B31" s="8" t="s">
        <v>224</v>
      </c>
      <c r="C31" s="441">
        <v>200</v>
      </c>
      <c r="D31" s="442">
        <v>175.10563999999999</v>
      </c>
      <c r="E31" s="9">
        <f>SUM(D31/C31*100)</f>
        <v>87.552819999999997</v>
      </c>
      <c r="F31" s="9">
        <f t="shared" si="1"/>
        <v>-24.894360000000006</v>
      </c>
    </row>
    <row r="32" spans="1:6" ht="17.25" customHeight="1">
      <c r="A32" s="70">
        <v>1140000000</v>
      </c>
      <c r="B32" s="71" t="s">
        <v>132</v>
      </c>
      <c r="C32" s="400">
        <f>C33+C34</f>
        <v>586</v>
      </c>
      <c r="D32" s="400">
        <f>D33+D34</f>
        <v>591.20000000000005</v>
      </c>
      <c r="E32" s="5">
        <f t="shared" si="0"/>
        <v>100.88737201365188</v>
      </c>
      <c r="F32" s="5">
        <f t="shared" si="1"/>
        <v>5.2000000000000455</v>
      </c>
    </row>
    <row r="33" spans="1:7" ht="19.5" customHeight="1">
      <c r="A33" s="16">
        <v>1140200000</v>
      </c>
      <c r="B33" s="18" t="s">
        <v>133</v>
      </c>
      <c r="C33" s="441">
        <v>586</v>
      </c>
      <c r="D33" s="442">
        <v>591.20000000000005</v>
      </c>
      <c r="E33" s="9">
        <f t="shared" si="0"/>
        <v>100.88737201365188</v>
      </c>
      <c r="F33" s="9">
        <f t="shared" si="1"/>
        <v>5.2000000000000455</v>
      </c>
    </row>
    <row r="34" spans="1:7">
      <c r="A34" s="7">
        <v>1140600000</v>
      </c>
      <c r="B34" s="8" t="s">
        <v>223</v>
      </c>
      <c r="C34" s="441">
        <v>0</v>
      </c>
      <c r="D34" s="442">
        <v>0</v>
      </c>
      <c r="E34" s="9" t="e">
        <f t="shared" si="0"/>
        <v>#DIV/0!</v>
      </c>
      <c r="F34" s="9">
        <f t="shared" si="1"/>
        <v>0</v>
      </c>
    </row>
    <row r="35" spans="1:7">
      <c r="A35" s="100">
        <v>1163305010</v>
      </c>
      <c r="B35" s="13" t="s">
        <v>252</v>
      </c>
      <c r="C35" s="400">
        <f>C36</f>
        <v>0</v>
      </c>
      <c r="D35" s="444">
        <f>D36</f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1163305010</v>
      </c>
      <c r="B36" s="8" t="s">
        <v>268</v>
      </c>
      <c r="C36" s="441">
        <v>0</v>
      </c>
      <c r="D36" s="442">
        <v>0</v>
      </c>
      <c r="E36" s="9" t="e">
        <f t="shared" si="0"/>
        <v>#DIV/0!</v>
      </c>
      <c r="F36" s="9">
        <f t="shared" si="1"/>
        <v>0</v>
      </c>
    </row>
    <row r="37" spans="1:7">
      <c r="A37" s="3">
        <v>1170000000</v>
      </c>
      <c r="B37" s="13" t="s">
        <v>135</v>
      </c>
      <c r="C37" s="400">
        <f>C38+C39</f>
        <v>0</v>
      </c>
      <c r="D37" s="400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18</v>
      </c>
      <c r="C38" s="441">
        <v>0</v>
      </c>
      <c r="D38" s="441"/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221</v>
      </c>
      <c r="C39" s="441">
        <v>0</v>
      </c>
      <c r="D39" s="442"/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3954.0432300000002</v>
      </c>
      <c r="D40" s="127">
        <f>D4+D25</f>
        <v>3818.38688</v>
      </c>
      <c r="E40" s="5">
        <f t="shared" si="0"/>
        <v>96.569173827672088</v>
      </c>
      <c r="F40" s="5">
        <f t="shared" si="1"/>
        <v>-135.6563500000002</v>
      </c>
    </row>
    <row r="41" spans="1:7" s="6" customFormat="1" ht="20.25" customHeight="1">
      <c r="A41" s="3">
        <v>2000000000</v>
      </c>
      <c r="B41" s="4" t="s">
        <v>20</v>
      </c>
      <c r="C41" s="397">
        <f>C42+C43+C44+C46+C47+C45+C48</f>
        <v>6602.2030000000004</v>
      </c>
      <c r="D41" s="401">
        <f>D42+D43+D44+D46+D47+D45+D48</f>
        <v>5240.2959700000001</v>
      </c>
      <c r="E41" s="5">
        <f t="shared" si="0"/>
        <v>79.371930399595399</v>
      </c>
      <c r="F41" s="5">
        <f t="shared" si="1"/>
        <v>-1361.9070300000003</v>
      </c>
      <c r="G41" s="19"/>
    </row>
    <row r="42" spans="1:7" ht="19.5" customHeight="1">
      <c r="A42" s="16">
        <v>2021000000</v>
      </c>
      <c r="B42" s="17" t="s">
        <v>21</v>
      </c>
      <c r="C42" s="398">
        <f>3530.2+26.311</f>
        <v>3556.511</v>
      </c>
      <c r="D42" s="399">
        <v>3345.2069999999999</v>
      </c>
      <c r="E42" s="9">
        <f t="shared" si="0"/>
        <v>94.058671546355399</v>
      </c>
      <c r="F42" s="9">
        <f t="shared" si="1"/>
        <v>-211.30400000000009</v>
      </c>
    </row>
    <row r="43" spans="1:7" ht="27.75" customHeight="1">
      <c r="A43" s="16">
        <v>2021500200</v>
      </c>
      <c r="B43" s="17" t="s">
        <v>232</v>
      </c>
      <c r="C43" s="12">
        <v>150</v>
      </c>
      <c r="D43" s="20">
        <v>0</v>
      </c>
      <c r="E43" s="9">
        <f t="shared" si="0"/>
        <v>0</v>
      </c>
      <c r="F43" s="9">
        <f t="shared" si="1"/>
        <v>-150</v>
      </c>
    </row>
    <row r="44" spans="1:7" ht="21" customHeight="1">
      <c r="A44" s="16">
        <v>2022000000</v>
      </c>
      <c r="B44" s="17" t="s">
        <v>22</v>
      </c>
      <c r="C44" s="12">
        <v>2311.98</v>
      </c>
      <c r="D44" s="10">
        <v>1311.752</v>
      </c>
      <c r="E44" s="9">
        <f t="shared" si="0"/>
        <v>56.737169006652302</v>
      </c>
      <c r="F44" s="9">
        <f t="shared" si="1"/>
        <v>-1000.2280000000001</v>
      </c>
    </row>
    <row r="45" spans="1:7">
      <c r="A45" s="16">
        <v>2022999910</v>
      </c>
      <c r="B45" s="18" t="s">
        <v>352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23</v>
      </c>
      <c r="C46" s="12">
        <v>174.10900000000001</v>
      </c>
      <c r="D46" s="251">
        <v>173.73599999999999</v>
      </c>
      <c r="E46" s="9">
        <f t="shared" si="0"/>
        <v>99.785766387722617</v>
      </c>
      <c r="F46" s="9">
        <f t="shared" si="1"/>
        <v>-0.37300000000001887</v>
      </c>
    </row>
    <row r="47" spans="1:7">
      <c r="A47" s="16">
        <v>2020400000</v>
      </c>
      <c r="B47" s="17" t="s">
        <v>24</v>
      </c>
      <c r="C47" s="12">
        <v>0</v>
      </c>
      <c r="D47" s="252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353</v>
      </c>
      <c r="C48" s="12">
        <v>409.60300000000001</v>
      </c>
      <c r="D48" s="252">
        <v>409.60097000000002</v>
      </c>
      <c r="E48" s="9">
        <f t="shared" si="0"/>
        <v>99.99950439816115</v>
      </c>
      <c r="F48" s="9">
        <f t="shared" si="1"/>
        <v>-2.0299999999906504E-3</v>
      </c>
    </row>
    <row r="49" spans="1:8" ht="47.25" hidden="1">
      <c r="A49" s="16">
        <v>2020900000</v>
      </c>
      <c r="B49" s="18" t="s">
        <v>25</v>
      </c>
      <c r="C49" s="12"/>
      <c r="D49" s="252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28</v>
      </c>
      <c r="C52" s="400">
        <f>SUM(C40,C41,C51)</f>
        <v>10556.246230000001</v>
      </c>
      <c r="D52" s="409">
        <f>D40+D41</f>
        <v>9058.6828500000011</v>
      </c>
      <c r="E52" s="5">
        <f t="shared" si="0"/>
        <v>85.813485709114616</v>
      </c>
      <c r="F52" s="5">
        <f t="shared" si="1"/>
        <v>-1497.5633799999996</v>
      </c>
      <c r="G52" s="94"/>
      <c r="H52" s="94"/>
    </row>
    <row r="53" spans="1:8" s="6" customFormat="1">
      <c r="A53" s="3"/>
      <c r="B53" s="21" t="s">
        <v>321</v>
      </c>
      <c r="C53" s="343">
        <f>C52-C100</f>
        <v>-101.57055000000037</v>
      </c>
      <c r="D53" s="343">
        <f>D52-D100</f>
        <v>1370.2980400000015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1</v>
      </c>
      <c r="B55" s="28" t="s">
        <v>29</v>
      </c>
      <c r="C55" s="146" t="s">
        <v>346</v>
      </c>
      <c r="D55" s="147" t="s">
        <v>412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30</v>
      </c>
      <c r="B57" s="31" t="s">
        <v>31</v>
      </c>
      <c r="C57" s="102">
        <f>C58+C59+C60+C61+C62+C64+C63</f>
        <v>1851.9180000000001</v>
      </c>
      <c r="D57" s="102">
        <f>D58+D59+D60+D61+D62+D64+D63</f>
        <v>1445.61067</v>
      </c>
      <c r="E57" s="34">
        <f>SUM(D57/C57*100)</f>
        <v>78.06018787008928</v>
      </c>
      <c r="F57" s="34">
        <f>SUM(D57-C57)</f>
        <v>-406.30733000000009</v>
      </c>
    </row>
    <row r="58" spans="1:8" s="6" customFormat="1" ht="0.75" hidden="1" customHeight="1">
      <c r="A58" s="35" t="s">
        <v>32</v>
      </c>
      <c r="B58" s="36" t="s">
        <v>33</v>
      </c>
      <c r="C58" s="92"/>
      <c r="D58" s="92"/>
      <c r="E58" s="38"/>
      <c r="F58" s="38"/>
    </row>
    <row r="59" spans="1:8" ht="16.5" customHeight="1">
      <c r="A59" s="35" t="s">
        <v>34</v>
      </c>
      <c r="B59" s="39" t="s">
        <v>35</v>
      </c>
      <c r="C59" s="148">
        <v>1840.8510000000001</v>
      </c>
      <c r="D59" s="92">
        <v>1439.54367</v>
      </c>
      <c r="E59" s="38">
        <f t="shared" ref="E59:E100" si="3">SUM(D59/C59*100)</f>
        <v>78.199901567264263</v>
      </c>
      <c r="F59" s="38">
        <f t="shared" ref="F59:F100" si="4">SUM(D59-C59)</f>
        <v>-401.30733000000009</v>
      </c>
    </row>
    <row r="60" spans="1:8" ht="12.75" hidden="1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42</v>
      </c>
      <c r="B63" s="39" t="s">
        <v>43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44</v>
      </c>
      <c r="B64" s="39" t="s">
        <v>45</v>
      </c>
      <c r="C64" s="92">
        <v>6.0670000000000002</v>
      </c>
      <c r="D64" s="92">
        <v>6.0670000000000002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170.749</v>
      </c>
      <c r="D65" s="22">
        <f>D66</f>
        <v>140.40186</v>
      </c>
      <c r="E65" s="34">
        <f t="shared" si="3"/>
        <v>82.227046717696737</v>
      </c>
      <c r="F65" s="34">
        <f t="shared" si="4"/>
        <v>-30.347139999999996</v>
      </c>
    </row>
    <row r="66" spans="1:7">
      <c r="A66" s="43" t="s">
        <v>48</v>
      </c>
      <c r="B66" s="44" t="s">
        <v>49</v>
      </c>
      <c r="C66" s="92">
        <v>170.749</v>
      </c>
      <c r="D66" s="92">
        <v>140.40186</v>
      </c>
      <c r="E66" s="38">
        <f t="shared" si="3"/>
        <v>82.227046717696737</v>
      </c>
      <c r="F66" s="38">
        <f t="shared" si="4"/>
        <v>-30.347139999999996</v>
      </c>
    </row>
    <row r="67" spans="1:7" s="6" customFormat="1" ht="20.25" customHeight="1">
      <c r="A67" s="30" t="s">
        <v>50</v>
      </c>
      <c r="B67" s="31" t="s">
        <v>51</v>
      </c>
      <c r="C67" s="22">
        <f>C70+C71</f>
        <v>4.8029999999999999</v>
      </c>
      <c r="D67" s="22">
        <f>D70+D71</f>
        <v>2</v>
      </c>
      <c r="E67" s="34">
        <f t="shared" si="3"/>
        <v>41.640641265875495</v>
      </c>
      <c r="F67" s="34">
        <f t="shared" si="4"/>
        <v>-2.8029999999999999</v>
      </c>
    </row>
    <row r="68" spans="1:7" ht="0.75" hidden="1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2.8029999999999999</v>
      </c>
      <c r="D70" s="92">
        <v>2</v>
      </c>
      <c r="E70" s="34">
        <f t="shared" si="3"/>
        <v>71.352122725651085</v>
      </c>
      <c r="F70" s="34">
        <f t="shared" si="4"/>
        <v>-0.80299999999999994</v>
      </c>
    </row>
    <row r="71" spans="1:7" ht="15" customHeight="1">
      <c r="A71" s="46" t="s">
        <v>219</v>
      </c>
      <c r="B71" s="47" t="s">
        <v>220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s="6" customFormat="1" ht="17.25" customHeight="1">
      <c r="A72" s="30" t="s">
        <v>58</v>
      </c>
      <c r="B72" s="31" t="s">
        <v>59</v>
      </c>
      <c r="C72" s="105">
        <f>C74+C75+C76+C73</f>
        <v>3889.5487799999996</v>
      </c>
      <c r="D72" s="105">
        <f>SUM(D73:D76)</f>
        <v>2975.83187</v>
      </c>
      <c r="E72" s="34">
        <f t="shared" si="3"/>
        <v>76.508408515190297</v>
      </c>
      <c r="F72" s="34">
        <f t="shared" si="4"/>
        <v>-913.71690999999964</v>
      </c>
    </row>
    <row r="73" spans="1:7" ht="15.75" customHeight="1">
      <c r="A73" s="35" t="s">
        <v>60</v>
      </c>
      <c r="B73" s="39" t="s">
        <v>61</v>
      </c>
      <c r="C73" s="106">
        <v>7.5</v>
      </c>
      <c r="D73" s="92">
        <v>7.1269999999999998</v>
      </c>
      <c r="E73" s="38">
        <f t="shared" si="3"/>
        <v>95.026666666666657</v>
      </c>
      <c r="F73" s="38">
        <f t="shared" si="4"/>
        <v>-0.37300000000000022</v>
      </c>
    </row>
    <row r="74" spans="1:7" s="6" customFormat="1" ht="19.5" customHeight="1">
      <c r="A74" s="35" t="s">
        <v>62</v>
      </c>
      <c r="B74" s="39" t="s">
        <v>63</v>
      </c>
      <c r="C74" s="106">
        <v>1058.6199999999999</v>
      </c>
      <c r="D74" s="92">
        <v>601.46876999999995</v>
      </c>
      <c r="E74" s="38">
        <f t="shared" si="3"/>
        <v>56.81630518977537</v>
      </c>
      <c r="F74" s="38">
        <f t="shared" si="4"/>
        <v>-457.15122999999994</v>
      </c>
      <c r="G74" s="50"/>
    </row>
    <row r="75" spans="1:7">
      <c r="A75" s="35" t="s">
        <v>64</v>
      </c>
      <c r="B75" s="39" t="s">
        <v>65</v>
      </c>
      <c r="C75" s="106">
        <v>2527.9987799999999</v>
      </c>
      <c r="D75" s="92">
        <v>2241.6111000000001</v>
      </c>
      <c r="E75" s="38">
        <f t="shared" si="3"/>
        <v>88.671367950581057</v>
      </c>
      <c r="F75" s="38">
        <f t="shared" si="4"/>
        <v>-286.38767999999982</v>
      </c>
    </row>
    <row r="76" spans="1:7">
      <c r="A76" s="35" t="s">
        <v>66</v>
      </c>
      <c r="B76" s="39" t="s">
        <v>67</v>
      </c>
      <c r="C76" s="106">
        <v>295.43</v>
      </c>
      <c r="D76" s="92">
        <v>125.625</v>
      </c>
      <c r="E76" s="38">
        <f t="shared" si="3"/>
        <v>42.522763429577225</v>
      </c>
      <c r="F76" s="38">
        <f t="shared" si="4"/>
        <v>-169.80500000000001</v>
      </c>
    </row>
    <row r="77" spans="1:7" s="6" customFormat="1" ht="24" customHeight="1">
      <c r="A77" s="30" t="s">
        <v>68</v>
      </c>
      <c r="B77" s="31" t="s">
        <v>69</v>
      </c>
      <c r="C77" s="22">
        <f>SUM(C78:C81)</f>
        <v>973.35</v>
      </c>
      <c r="D77" s="22">
        <f>SUM(D78:D81)</f>
        <v>536.11221</v>
      </c>
      <c r="E77" s="34">
        <f t="shared" si="3"/>
        <v>55.079078440437669</v>
      </c>
      <c r="F77" s="34">
        <f t="shared" si="4"/>
        <v>-437.23779000000002</v>
      </c>
    </row>
    <row r="78" spans="1:7" ht="2.25" hidden="1" customHeight="1">
      <c r="A78" s="35" t="s">
        <v>70</v>
      </c>
      <c r="B78" s="51" t="s">
        <v>71</v>
      </c>
      <c r="C78" s="92">
        <v>0</v>
      </c>
      <c r="D78" s="92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72</v>
      </c>
      <c r="B79" s="51" t="s">
        <v>73</v>
      </c>
      <c r="C79" s="92"/>
      <c r="D79" s="92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74</v>
      </c>
      <c r="B80" s="39" t="s">
        <v>75</v>
      </c>
      <c r="C80" s="92">
        <v>973.35</v>
      </c>
      <c r="D80" s="92">
        <v>536.11221</v>
      </c>
      <c r="E80" s="38">
        <f t="shared" si="3"/>
        <v>55.079078440437669</v>
      </c>
      <c r="F80" s="38">
        <f t="shared" si="4"/>
        <v>-437.23779000000002</v>
      </c>
    </row>
    <row r="81" spans="1:6" ht="18" hidden="1" customHeight="1">
      <c r="A81" s="35" t="s">
        <v>264</v>
      </c>
      <c r="B81" s="39" t="s">
        <v>265</v>
      </c>
      <c r="C81" s="92">
        <v>0</v>
      </c>
      <c r="D81" s="92">
        <v>0</v>
      </c>
      <c r="E81" s="38" t="e">
        <f t="shared" si="3"/>
        <v>#DIV/0!</v>
      </c>
      <c r="F81" s="38">
        <f t="shared" si="4"/>
        <v>0</v>
      </c>
    </row>
    <row r="82" spans="1:6" s="6" customFormat="1" ht="16.5" customHeight="1">
      <c r="A82" s="30" t="s">
        <v>86</v>
      </c>
      <c r="B82" s="31" t="s">
        <v>87</v>
      </c>
      <c r="C82" s="22">
        <f>C83+C84</f>
        <v>3742.4479999999999</v>
      </c>
      <c r="D82" s="22">
        <f>D83+D84</f>
        <v>2567.8231999999998</v>
      </c>
      <c r="E82" s="34">
        <f t="shared" si="3"/>
        <v>68.613463700764839</v>
      </c>
      <c r="F82" s="34">
        <f t="shared" si="4"/>
        <v>-1174.6248000000001</v>
      </c>
    </row>
    <row r="83" spans="1:6" ht="14.25" customHeight="1">
      <c r="A83" s="35" t="s">
        <v>88</v>
      </c>
      <c r="B83" s="39" t="s">
        <v>234</v>
      </c>
      <c r="C83" s="92">
        <v>3742.4479999999999</v>
      </c>
      <c r="D83" s="92">
        <v>2567.8231999999998</v>
      </c>
      <c r="E83" s="38">
        <f t="shared" si="3"/>
        <v>68.613463700764839</v>
      </c>
      <c r="F83" s="38">
        <f t="shared" si="4"/>
        <v>-1174.6248000000001</v>
      </c>
    </row>
    <row r="84" spans="1:6" ht="14.25" customHeight="1">
      <c r="A84" s="35" t="s">
        <v>273</v>
      </c>
      <c r="B84" s="39" t="s">
        <v>274</v>
      </c>
      <c r="C84" s="92"/>
      <c r="D84" s="92">
        <v>0</v>
      </c>
      <c r="E84" s="38" t="e">
        <f t="shared" si="3"/>
        <v>#DIV/0!</v>
      </c>
      <c r="F84" s="38">
        <f t="shared" si="4"/>
        <v>0</v>
      </c>
    </row>
    <row r="85" spans="1:6" s="6" customFormat="1" ht="15" customHeight="1">
      <c r="A85" s="52">
        <v>1000</v>
      </c>
      <c r="B85" s="31" t="s">
        <v>89</v>
      </c>
      <c r="C85" s="22">
        <f>SUM(C86:C89)</f>
        <v>5</v>
      </c>
      <c r="D85" s="22">
        <f>SUM(D86:D89)</f>
        <v>5</v>
      </c>
      <c r="E85" s="34">
        <f t="shared" si="3"/>
        <v>100</v>
      </c>
      <c r="F85" s="34">
        <f t="shared" si="4"/>
        <v>0</v>
      </c>
    </row>
    <row r="86" spans="1:6">
      <c r="A86" s="53">
        <v>1001</v>
      </c>
      <c r="B86" s="54" t="s">
        <v>90</v>
      </c>
      <c r="C86" s="92"/>
      <c r="D86" s="92"/>
      <c r="E86" s="34" t="e">
        <f t="shared" si="3"/>
        <v>#DIV/0!</v>
      </c>
      <c r="F86" s="38">
        <f t="shared" si="4"/>
        <v>0</v>
      </c>
    </row>
    <row r="87" spans="1:6" hidden="1">
      <c r="A87" s="53">
        <v>1003</v>
      </c>
      <c r="B87" s="54" t="s">
        <v>91</v>
      </c>
      <c r="C87" s="92">
        <v>0</v>
      </c>
      <c r="D87" s="92">
        <v>0</v>
      </c>
      <c r="E87" s="34" t="e">
        <f t="shared" si="3"/>
        <v>#DIV/0!</v>
      </c>
      <c r="F87" s="38">
        <f t="shared" si="4"/>
        <v>0</v>
      </c>
    </row>
    <row r="88" spans="1:6" hidden="1">
      <c r="A88" s="53">
        <v>1004</v>
      </c>
      <c r="B88" s="54" t="s">
        <v>92</v>
      </c>
      <c r="C88" s="92"/>
      <c r="D88" s="276"/>
      <c r="E88" s="34" t="e">
        <f t="shared" si="3"/>
        <v>#DIV/0!</v>
      </c>
      <c r="F88" s="38">
        <f t="shared" si="4"/>
        <v>0</v>
      </c>
    </row>
    <row r="89" spans="1:6">
      <c r="A89" s="35" t="s">
        <v>93</v>
      </c>
      <c r="B89" s="39" t="s">
        <v>94</v>
      </c>
      <c r="C89" s="92">
        <v>5</v>
      </c>
      <c r="D89" s="92">
        <v>5</v>
      </c>
      <c r="E89" s="38">
        <f t="shared" si="3"/>
        <v>100</v>
      </c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22">
        <f>C91+C92+C93+C94+C95</f>
        <v>20</v>
      </c>
      <c r="D90" s="22">
        <f>D91+D92+D93+D94+D95</f>
        <v>15.605</v>
      </c>
      <c r="E90" s="34">
        <f t="shared" si="3"/>
        <v>78.025000000000006</v>
      </c>
      <c r="F90" s="22">
        <f>F91+F92+F93+F94+F95</f>
        <v>-4.3949999999999996</v>
      </c>
    </row>
    <row r="91" spans="1:6" ht="15.75" customHeight="1">
      <c r="A91" s="35" t="s">
        <v>97</v>
      </c>
      <c r="B91" s="39" t="s">
        <v>98</v>
      </c>
      <c r="C91" s="92">
        <v>20</v>
      </c>
      <c r="D91" s="92">
        <v>15.605</v>
      </c>
      <c r="E91" s="38">
        <f t="shared" si="3"/>
        <v>78.025000000000006</v>
      </c>
      <c r="F91" s="38">
        <f>SUM(D91-C91)</f>
        <v>-4.3949999999999996</v>
      </c>
    </row>
    <row r="92" spans="1:6" ht="15" hidden="1" customHeight="1">
      <c r="A92" s="35" t="s">
        <v>99</v>
      </c>
      <c r="B92" s="39" t="s">
        <v>100</v>
      </c>
      <c r="C92" s="132"/>
      <c r="D92" s="92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132"/>
      <c r="D93" s="92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132"/>
      <c r="D94" s="92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0"/>
      <c r="D95" s="92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115</v>
      </c>
      <c r="C96" s="48"/>
      <c r="D96" s="105"/>
      <c r="E96" s="34" t="e">
        <f t="shared" si="3"/>
        <v>#DIV/0!</v>
      </c>
      <c r="F96" s="34">
        <f t="shared" si="4"/>
        <v>0</v>
      </c>
    </row>
    <row r="97" spans="1:7" ht="16.5" customHeight="1">
      <c r="A97" s="53">
        <v>1401</v>
      </c>
      <c r="B97" s="54" t="s">
        <v>116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7" ht="20.25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13.5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s="6" customFormat="1" ht="15" customHeight="1">
      <c r="A100" s="52"/>
      <c r="B100" s="57" t="s">
        <v>119</v>
      </c>
      <c r="C100" s="410">
        <f>C57+C65+C67+C72+C77+C82+C90+C85+C96</f>
        <v>10657.816780000001</v>
      </c>
      <c r="D100" s="410">
        <f>D57+D65+D67+D72+D77+D82+D90+D85+D96</f>
        <v>7688.3848099999996</v>
      </c>
      <c r="E100" s="34">
        <f t="shared" si="3"/>
        <v>72.138459205150625</v>
      </c>
      <c r="F100" s="34">
        <f t="shared" si="4"/>
        <v>-2969.4319700000015</v>
      </c>
      <c r="G100" s="94"/>
    </row>
    <row r="101" spans="1:7" ht="5.25" customHeight="1">
      <c r="D101" s="61"/>
    </row>
    <row r="102" spans="1:7" s="65" customFormat="1" ht="12.75">
      <c r="A102" s="63" t="s">
        <v>120</v>
      </c>
      <c r="B102" s="63"/>
      <c r="C102" s="133"/>
      <c r="D102" s="64"/>
    </row>
    <row r="103" spans="1:7" s="65" customFormat="1" ht="12.75">
      <c r="A103" s="66" t="s">
        <v>121</v>
      </c>
      <c r="B103" s="66"/>
      <c r="C103" s="133" t="s">
        <v>122</v>
      </c>
    </row>
  </sheetData>
  <customSheetViews>
    <customSheetView guid="{5BFCA170-DEAE-4D2C-98A0-1E68B427AC01}" showPageBreaks="1" hiddenRows="1" topLeftCell="A72">
      <selection activeCell="C100" sqref="C100"/>
      <pageMargins left="0.75" right="0.75" top="1" bottom="1" header="0.5" footer="0.5"/>
      <pageSetup paperSize="9" scale="46" orientation="portrait" r:id="rId1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2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3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B30CE22D-C12F-4E12-8BB9-3AAE0A6991CC}" scale="70" showPageBreaks="1" printArea="1" hiddenRows="1" view="pageBreakPreview" topLeftCell="A37">
      <selection activeCell="C100" sqref="C100"/>
      <pageMargins left="0.74803149606299213" right="0.74803149606299213" top="0.98425196850393704" bottom="0.98425196850393704" header="0.51181102362204722" footer="0.51181102362204722"/>
      <pageSetup paperSize="9" scale="59" orientation="portrait" r:id="rId6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6" orientation="portrait" r:id="rId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05"/>
  <sheetViews>
    <sheetView view="pageBreakPreview" zoomScale="70" zoomScaleNormal="100" zoomScaleSheetLayoutView="70" workbookViewId="0">
      <selection activeCell="C52" sqref="C52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3" t="s">
        <v>423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1712.3034699999998</v>
      </c>
      <c r="D4" s="400">
        <f>D5+D12+D14+D17+D7</f>
        <v>1411.72379</v>
      </c>
      <c r="E4" s="5">
        <f>SUM(D4/C4*100)</f>
        <v>82.445887351965723</v>
      </c>
      <c r="F4" s="5">
        <f>SUM(D4-C4)</f>
        <v>-300.57967999999983</v>
      </c>
    </row>
    <row r="5" spans="1:6" s="6" customFormat="1">
      <c r="A5" s="68">
        <v>1010000000</v>
      </c>
      <c r="B5" s="67" t="s">
        <v>6</v>
      </c>
      <c r="C5" s="5">
        <f>C6</f>
        <v>102.1</v>
      </c>
      <c r="D5" s="400">
        <f>D6</f>
        <v>78.681489999999997</v>
      </c>
      <c r="E5" s="5">
        <f t="shared" ref="E5:E52" si="0">SUM(D5/C5*100)</f>
        <v>77.063163565132214</v>
      </c>
      <c r="F5" s="5">
        <f t="shared" ref="F5:F52" si="1">SUM(D5-C5)</f>
        <v>-23.418509999999998</v>
      </c>
    </row>
    <row r="6" spans="1:6">
      <c r="A6" s="7">
        <v>1010200001</v>
      </c>
      <c r="B6" s="8" t="s">
        <v>229</v>
      </c>
      <c r="C6" s="9">
        <v>102.1</v>
      </c>
      <c r="D6" s="442">
        <v>78.681489999999997</v>
      </c>
      <c r="E6" s="9">
        <f t="shared" ref="E6:E11" si="2">SUM(D6/C6*100)</f>
        <v>77.063163565132214</v>
      </c>
      <c r="F6" s="9">
        <f t="shared" si="1"/>
        <v>-23.418509999999998</v>
      </c>
    </row>
    <row r="7" spans="1:6" ht="31.5">
      <c r="A7" s="3">
        <v>1030000000</v>
      </c>
      <c r="B7" s="13" t="s">
        <v>281</v>
      </c>
      <c r="C7" s="343">
        <f>C8+C10+C9</f>
        <v>626.80346999999995</v>
      </c>
      <c r="D7" s="400">
        <f>D8+D10+D9+D11</f>
        <v>578.75426000000004</v>
      </c>
      <c r="E7" s="9">
        <f t="shared" si="2"/>
        <v>92.33424633083159</v>
      </c>
      <c r="F7" s="9">
        <f t="shared" si="1"/>
        <v>-48.049209999999903</v>
      </c>
    </row>
    <row r="8" spans="1:6">
      <c r="A8" s="7">
        <v>1030223001</v>
      </c>
      <c r="B8" s="8" t="s">
        <v>283</v>
      </c>
      <c r="C8" s="9">
        <v>222.96</v>
      </c>
      <c r="D8" s="442">
        <v>257.28336000000002</v>
      </c>
      <c r="E8" s="9">
        <f t="shared" si="2"/>
        <v>115.39440258342304</v>
      </c>
      <c r="F8" s="9">
        <f t="shared" si="1"/>
        <v>34.323360000000008</v>
      </c>
    </row>
    <row r="9" spans="1:6">
      <c r="A9" s="7">
        <v>1030224001</v>
      </c>
      <c r="B9" s="8" t="s">
        <v>289</v>
      </c>
      <c r="C9" s="9">
        <v>2.4</v>
      </c>
      <c r="D9" s="442">
        <v>2.4420999999999999</v>
      </c>
      <c r="E9" s="9">
        <f t="shared" si="2"/>
        <v>101.75416666666668</v>
      </c>
      <c r="F9" s="9">
        <f t="shared" si="1"/>
        <v>4.2100000000000026E-2</v>
      </c>
    </row>
    <row r="10" spans="1:6">
      <c r="A10" s="7">
        <v>1030225001</v>
      </c>
      <c r="B10" s="8" t="s">
        <v>282</v>
      </c>
      <c r="C10" s="9">
        <v>401.44346999999999</v>
      </c>
      <c r="D10" s="442">
        <v>376.42889000000002</v>
      </c>
      <c r="E10" s="9">
        <f t="shared" si="2"/>
        <v>93.768841226885584</v>
      </c>
      <c r="F10" s="9">
        <f t="shared" si="1"/>
        <v>-25.014579999999967</v>
      </c>
    </row>
    <row r="11" spans="1:6">
      <c r="A11" s="7">
        <v>1030226001</v>
      </c>
      <c r="B11" s="8" t="s">
        <v>291</v>
      </c>
      <c r="C11" s="9">
        <v>0</v>
      </c>
      <c r="D11" s="442">
        <v>-57.400089999999999</v>
      </c>
      <c r="E11" s="9" t="e">
        <f t="shared" si="2"/>
        <v>#DIV/0!</v>
      </c>
      <c r="F11" s="9">
        <f t="shared" si="1"/>
        <v>-57.400089999999999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400">
        <f>SUM(D13:D13)</f>
        <v>3.5836100000000002</v>
      </c>
      <c r="E12" s="5">
        <f t="shared" si="0"/>
        <v>35.836100000000002</v>
      </c>
      <c r="F12" s="5">
        <f t="shared" si="1"/>
        <v>-6.4163899999999998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442">
        <v>3.5836100000000002</v>
      </c>
      <c r="E13" s="9">
        <f t="shared" si="0"/>
        <v>35.836100000000002</v>
      </c>
      <c r="F13" s="9">
        <f t="shared" si="1"/>
        <v>-6.4163899999999998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968.4</v>
      </c>
      <c r="D14" s="400">
        <f>D15+D16</f>
        <v>750.70443</v>
      </c>
      <c r="E14" s="5">
        <f t="shared" si="0"/>
        <v>77.520077447335808</v>
      </c>
      <c r="F14" s="5">
        <f t="shared" si="1"/>
        <v>-217.69556999999998</v>
      </c>
    </row>
    <row r="15" spans="1:6" s="6" customFormat="1" ht="15.75" customHeight="1">
      <c r="A15" s="7">
        <v>1060100000</v>
      </c>
      <c r="B15" s="11" t="s">
        <v>9</v>
      </c>
      <c r="C15" s="9">
        <v>183.4</v>
      </c>
      <c r="D15" s="442">
        <v>109.41936</v>
      </c>
      <c r="E15" s="9">
        <f t="shared" si="0"/>
        <v>59.661592148309708</v>
      </c>
      <c r="F15" s="9">
        <f>SUM(D15-C15)</f>
        <v>-73.980640000000008</v>
      </c>
    </row>
    <row r="16" spans="1:6" ht="15.75" customHeight="1">
      <c r="A16" s="7">
        <v>1060600000</v>
      </c>
      <c r="B16" s="11" t="s">
        <v>8</v>
      </c>
      <c r="C16" s="9">
        <v>785</v>
      </c>
      <c r="D16" s="442">
        <v>641.28507000000002</v>
      </c>
      <c r="E16" s="9">
        <f t="shared" si="0"/>
        <v>81.692365605095546</v>
      </c>
      <c r="F16" s="9">
        <f t="shared" si="1"/>
        <v>-143.71492999999998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400">
        <f>D18</f>
        <v>0</v>
      </c>
      <c r="E17" s="5">
        <f t="shared" si="0"/>
        <v>0</v>
      </c>
      <c r="F17" s="5">
        <f t="shared" si="1"/>
        <v>-5</v>
      </c>
    </row>
    <row r="18" spans="1:6" ht="21.75" customHeight="1">
      <c r="A18" s="7">
        <v>1080400001</v>
      </c>
      <c r="B18" s="8" t="s">
        <v>228</v>
      </c>
      <c r="C18" s="9">
        <v>5</v>
      </c>
      <c r="D18" s="442">
        <v>0</v>
      </c>
      <c r="E18" s="9">
        <f t="shared" si="0"/>
        <v>0</v>
      </c>
      <c r="F18" s="9">
        <f t="shared" si="1"/>
        <v>-5</v>
      </c>
    </row>
    <row r="19" spans="1:6" ht="0.75" hidden="1" customHeight="1">
      <c r="A19" s="7">
        <v>1080714001</v>
      </c>
      <c r="B19" s="8" t="s">
        <v>12</v>
      </c>
      <c r="C19" s="9"/>
      <c r="D19" s="44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400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44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44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44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44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120</v>
      </c>
      <c r="D25" s="400">
        <f>D26+D30+D32+D37+D35</f>
        <v>117.28361</v>
      </c>
      <c r="E25" s="5">
        <f t="shared" si="0"/>
        <v>97.736341666666661</v>
      </c>
      <c r="F25" s="5">
        <f t="shared" si="1"/>
        <v>-2.7163900000000041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120</v>
      </c>
      <c r="D26" s="400">
        <f>D27+D28+D29</f>
        <v>117.28361</v>
      </c>
      <c r="E26" s="5">
        <f t="shared" si="0"/>
        <v>97.736341666666661</v>
      </c>
      <c r="F26" s="5">
        <f t="shared" si="1"/>
        <v>-2.7163900000000041</v>
      </c>
    </row>
    <row r="27" spans="1:6">
      <c r="A27" s="16">
        <v>1110501101</v>
      </c>
      <c r="B27" s="17" t="s">
        <v>226</v>
      </c>
      <c r="C27" s="12">
        <v>0</v>
      </c>
      <c r="D27" s="442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100</v>
      </c>
      <c r="D28" s="442">
        <v>89.231960000000001</v>
      </c>
      <c r="E28" s="9">
        <f t="shared" si="0"/>
        <v>89.231960000000001</v>
      </c>
      <c r="F28" s="9">
        <f t="shared" si="1"/>
        <v>-10.768039999999999</v>
      </c>
    </row>
    <row r="29" spans="1:6" ht="18" customHeight="1">
      <c r="A29" s="7">
        <v>1110503505</v>
      </c>
      <c r="B29" s="11" t="s">
        <v>225</v>
      </c>
      <c r="C29" s="12">
        <v>20</v>
      </c>
      <c r="D29" s="442">
        <v>28.051649999999999</v>
      </c>
      <c r="E29" s="9">
        <f t="shared" si="0"/>
        <v>140.25824999999998</v>
      </c>
      <c r="F29" s="9">
        <f t="shared" si="1"/>
        <v>8.0516499999999986</v>
      </c>
    </row>
    <row r="30" spans="1:6" s="15" customFormat="1" ht="15.75" hidden="1" customHeight="1">
      <c r="A30" s="68">
        <v>1130000000</v>
      </c>
      <c r="B30" s="69" t="s">
        <v>131</v>
      </c>
      <c r="C30" s="5">
        <f>C31</f>
        <v>0</v>
      </c>
      <c r="D30" s="400">
        <f>D31</f>
        <v>0</v>
      </c>
      <c r="E30" s="5" t="e">
        <f t="shared" si="0"/>
        <v>#DIV/0!</v>
      </c>
      <c r="F30" s="5">
        <f t="shared" si="1"/>
        <v>0</v>
      </c>
    </row>
    <row r="31" spans="1:6" hidden="1">
      <c r="A31" s="7">
        <v>1130305005</v>
      </c>
      <c r="B31" s="8" t="s">
        <v>15</v>
      </c>
      <c r="C31" s="9">
        <v>0</v>
      </c>
      <c r="D31" s="442">
        <v>0</v>
      </c>
      <c r="E31" s="9" t="e">
        <f t="shared" si="0"/>
        <v>#DIV/0!</v>
      </c>
      <c r="F31" s="9">
        <f t="shared" si="1"/>
        <v>0</v>
      </c>
    </row>
    <row r="32" spans="1:6" ht="17.25" customHeight="1">
      <c r="A32" s="70">
        <v>1140000000</v>
      </c>
      <c r="B32" s="71" t="s">
        <v>132</v>
      </c>
      <c r="C32" s="5">
        <f>C34</f>
        <v>0</v>
      </c>
      <c r="D32" s="400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133</v>
      </c>
      <c r="C33" s="9">
        <v>0</v>
      </c>
      <c r="D33" s="442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223</v>
      </c>
      <c r="C34" s="9">
        <v>0</v>
      </c>
      <c r="D34" s="442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3">
        <v>1160000000</v>
      </c>
      <c r="B35" s="13" t="s">
        <v>252</v>
      </c>
      <c r="C35" s="5">
        <f>C36</f>
        <v>0</v>
      </c>
      <c r="D35" s="400">
        <f>D36</f>
        <v>0</v>
      </c>
      <c r="E35" s="5" t="e">
        <f t="shared" si="0"/>
        <v>#DIV/0!</v>
      </c>
      <c r="F35" s="5">
        <f t="shared" si="1"/>
        <v>0</v>
      </c>
    </row>
    <row r="36" spans="1:7" ht="52.5" customHeight="1">
      <c r="A36" s="7">
        <v>1169005010</v>
      </c>
      <c r="B36" s="8" t="s">
        <v>323</v>
      </c>
      <c r="C36" s="9">
        <v>0</v>
      </c>
      <c r="D36" s="442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400">
        <f>D38+D39</f>
        <v>0</v>
      </c>
      <c r="E37" s="9" t="e">
        <f t="shared" si="0"/>
        <v>#DIV/0!</v>
      </c>
      <c r="F37" s="5">
        <f t="shared" si="1"/>
        <v>0</v>
      </c>
    </row>
    <row r="38" spans="1:7" ht="15" customHeight="1">
      <c r="A38" s="7">
        <v>1170105005</v>
      </c>
      <c r="B38" s="8" t="s">
        <v>18</v>
      </c>
      <c r="C38" s="9">
        <v>0</v>
      </c>
      <c r="D38" s="441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221</v>
      </c>
      <c r="C39" s="9">
        <v>0</v>
      </c>
      <c r="D39" s="442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1832.3034699999998</v>
      </c>
      <c r="D40" s="453">
        <f>D4+D25</f>
        <v>1529.0074</v>
      </c>
      <c r="E40" s="5">
        <f t="shared" si="0"/>
        <v>83.447279614659038</v>
      </c>
      <c r="F40" s="5">
        <f t="shared" si="1"/>
        <v>-303.29606999999987</v>
      </c>
    </row>
    <row r="41" spans="1:7" s="6" customFormat="1">
      <c r="A41" s="3">
        <v>2000000000</v>
      </c>
      <c r="B41" s="4" t="s">
        <v>20</v>
      </c>
      <c r="C41" s="400">
        <f>C42+C44+C46+C47+C48+C49+C43+C45+C51</f>
        <v>9526.2997500000019</v>
      </c>
      <c r="D41" s="400">
        <f>D42+D44+D46+D47+D48+D49+D43+D45+D51</f>
        <v>8866.3858500000006</v>
      </c>
      <c r="E41" s="5">
        <f t="shared" si="0"/>
        <v>93.072715353093926</v>
      </c>
      <c r="F41" s="5">
        <f t="shared" si="1"/>
        <v>-659.91390000000138</v>
      </c>
      <c r="G41" s="19"/>
    </row>
    <row r="42" spans="1:7">
      <c r="A42" s="16">
        <v>2021000000</v>
      </c>
      <c r="B42" s="17" t="s">
        <v>21</v>
      </c>
      <c r="C42" s="448">
        <f>1943.3+29.612</f>
        <v>1972.912</v>
      </c>
      <c r="D42" s="454">
        <v>1856.5930000000001</v>
      </c>
      <c r="E42" s="9">
        <f t="shared" si="0"/>
        <v>94.104197247520418</v>
      </c>
      <c r="F42" s="9">
        <f t="shared" si="1"/>
        <v>-116.31899999999996</v>
      </c>
    </row>
    <row r="43" spans="1:7">
      <c r="A43" s="16">
        <v>2021500200</v>
      </c>
      <c r="B43" s="17" t="s">
        <v>232</v>
      </c>
      <c r="C43" s="443">
        <v>570</v>
      </c>
      <c r="D43" s="454">
        <v>150</v>
      </c>
      <c r="E43" s="9">
        <f t="shared" si="0"/>
        <v>26.315789473684209</v>
      </c>
      <c r="F43" s="9">
        <f t="shared" si="1"/>
        <v>-420</v>
      </c>
    </row>
    <row r="44" spans="1:7" ht="16.5" customHeight="1">
      <c r="A44" s="16">
        <v>2022000000</v>
      </c>
      <c r="B44" s="17" t="s">
        <v>22</v>
      </c>
      <c r="C44" s="443">
        <v>6692.0177700000004</v>
      </c>
      <c r="D44" s="442">
        <v>6595.5888500000001</v>
      </c>
      <c r="E44" s="9">
        <f t="shared" si="0"/>
        <v>98.559045667327922</v>
      </c>
      <c r="F44" s="9">
        <f t="shared" si="1"/>
        <v>-96.428920000000289</v>
      </c>
    </row>
    <row r="45" spans="1:7" hidden="1">
      <c r="A45" s="16">
        <v>2022999910</v>
      </c>
      <c r="B45" s="18" t="s">
        <v>352</v>
      </c>
      <c r="C45" s="443"/>
      <c r="D45" s="442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23</v>
      </c>
      <c r="C46" s="443">
        <v>174.108</v>
      </c>
      <c r="D46" s="455">
        <v>150.881</v>
      </c>
      <c r="E46" s="9">
        <f>SUM(D46/C46*100)</f>
        <v>86.659429779217504</v>
      </c>
      <c r="F46" s="9">
        <f>SUM(D46-C46)</f>
        <v>-23.227000000000004</v>
      </c>
    </row>
    <row r="47" spans="1:7">
      <c r="A47" s="16">
        <v>2020400000</v>
      </c>
      <c r="B47" s="17" t="s">
        <v>24</v>
      </c>
      <c r="C47" s="443">
        <v>3.9389799999999999</v>
      </c>
      <c r="D47" s="456">
        <v>0</v>
      </c>
      <c r="E47" s="9">
        <f t="shared" si="0"/>
        <v>0</v>
      </c>
      <c r="F47" s="9">
        <f t="shared" si="1"/>
        <v>-3.9389799999999999</v>
      </c>
    </row>
    <row r="48" spans="1:7" ht="47.25">
      <c r="A48" s="16">
        <v>2020900000</v>
      </c>
      <c r="B48" s="18" t="s">
        <v>25</v>
      </c>
      <c r="C48" s="443">
        <v>0</v>
      </c>
      <c r="D48" s="456">
        <v>0</v>
      </c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26</v>
      </c>
      <c r="C49" s="442">
        <v>0</v>
      </c>
      <c r="D49" s="442">
        <v>0</v>
      </c>
      <c r="E49" s="9" t="e">
        <f t="shared" si="0"/>
        <v>#DIV/0!</v>
      </c>
      <c r="F49" s="9">
        <f>SUM(D49-C49)</f>
        <v>0</v>
      </c>
    </row>
    <row r="50" spans="1:8" s="6" customFormat="1" ht="31.5" hidden="1">
      <c r="A50" s="3">
        <v>3000000000</v>
      </c>
      <c r="B50" s="13" t="s">
        <v>27</v>
      </c>
      <c r="C50" s="449">
        <v>0</v>
      </c>
      <c r="D50" s="444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359</v>
      </c>
      <c r="C51" s="443">
        <v>113.32299999999999</v>
      </c>
      <c r="D51" s="442">
        <v>113.32299999999999</v>
      </c>
      <c r="E51" s="9">
        <f t="shared" si="0"/>
        <v>100</v>
      </c>
      <c r="F51" s="9">
        <f t="shared" si="1"/>
        <v>0</v>
      </c>
    </row>
    <row r="52" spans="1:8" s="6" customFormat="1" ht="23.25" customHeight="1">
      <c r="A52" s="3"/>
      <c r="B52" s="4" t="s">
        <v>28</v>
      </c>
      <c r="C52" s="343">
        <f>C40+C41</f>
        <v>11358.603220000001</v>
      </c>
      <c r="D52" s="450">
        <f>D40+D41</f>
        <v>10395.393250000001</v>
      </c>
      <c r="E52" s="5">
        <f t="shared" si="0"/>
        <v>91.519996329266974</v>
      </c>
      <c r="F52" s="5">
        <f t="shared" si="1"/>
        <v>-963.20996999999988</v>
      </c>
      <c r="G52" s="94"/>
      <c r="H52" s="94"/>
    </row>
    <row r="53" spans="1:8" s="6" customFormat="1">
      <c r="A53" s="3"/>
      <c r="B53" s="21" t="s">
        <v>321</v>
      </c>
      <c r="C53" s="343">
        <f>C52-C101</f>
        <v>-110.81861999999819</v>
      </c>
      <c r="D53" s="343">
        <f>D52-D101</f>
        <v>730.41834000000017</v>
      </c>
      <c r="E53" s="22"/>
      <c r="F53" s="22"/>
    </row>
    <row r="54" spans="1:8" ht="32.25" customHeight="1">
      <c r="A54" s="23"/>
      <c r="B54" s="24"/>
      <c r="C54" s="247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346</v>
      </c>
      <c r="D55" s="73" t="s">
        <v>417</v>
      </c>
      <c r="E55" s="72" t="s">
        <v>3</v>
      </c>
      <c r="F55" s="74" t="s">
        <v>4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30</v>
      </c>
      <c r="B57" s="31" t="s">
        <v>31</v>
      </c>
      <c r="C57" s="452">
        <f>C58+C59+C60+C61+C62+C64+C63</f>
        <v>1344.3119999999999</v>
      </c>
      <c r="D57" s="33">
        <f>D58+D59+D60+D61+D62+D64+D63</f>
        <v>1069.2775799999999</v>
      </c>
      <c r="E57" s="34">
        <f>SUM(D57/C57*100)</f>
        <v>79.540878903111775</v>
      </c>
      <c r="F57" s="34">
        <f>SUM(D57-C57)</f>
        <v>-275.03441999999995</v>
      </c>
    </row>
    <row r="58" spans="1:8" s="6" customFormat="1" ht="1.5" customHeight="1">
      <c r="A58" s="35" t="s">
        <v>32</v>
      </c>
      <c r="B58" s="36" t="s">
        <v>33</v>
      </c>
      <c r="C58" s="37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34</v>
      </c>
      <c r="B59" s="39" t="s">
        <v>35</v>
      </c>
      <c r="C59" s="136">
        <v>1310.6289999999999</v>
      </c>
      <c r="D59" s="37">
        <v>1044.24908</v>
      </c>
      <c r="E59" s="38">
        <f t="shared" ref="E59:E101" si="3">SUM(D59/C59*100)</f>
        <v>79.675413866166551</v>
      </c>
      <c r="F59" s="38">
        <f t="shared" ref="F59:F101" si="4">SUM(D59-C59)</f>
        <v>-266.37991999999986</v>
      </c>
    </row>
    <row r="60" spans="1:8" ht="16.5" hidden="1" customHeight="1">
      <c r="A60" s="35" t="s">
        <v>36</v>
      </c>
      <c r="B60" s="39" t="s">
        <v>37</v>
      </c>
      <c r="C60" s="136"/>
      <c r="D60" s="37"/>
      <c r="E60" s="38"/>
      <c r="F60" s="38">
        <f t="shared" si="4"/>
        <v>0</v>
      </c>
    </row>
    <row r="61" spans="1:8" ht="31.5" hidden="1" customHeight="1">
      <c r="A61" s="35" t="s">
        <v>38</v>
      </c>
      <c r="B61" s="39" t="s">
        <v>39</v>
      </c>
      <c r="C61" s="136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40</v>
      </c>
      <c r="B62" s="39" t="s">
        <v>41</v>
      </c>
      <c r="C62" s="136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42</v>
      </c>
      <c r="B63" s="39" t="s">
        <v>43</v>
      </c>
      <c r="C63" s="451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44</v>
      </c>
      <c r="B64" s="39" t="s">
        <v>45</v>
      </c>
      <c r="C64" s="136">
        <v>28.683</v>
      </c>
      <c r="D64" s="37">
        <v>25.028500000000001</v>
      </c>
      <c r="E64" s="38">
        <f t="shared" si="3"/>
        <v>87.25900359097723</v>
      </c>
      <c r="F64" s="38">
        <f t="shared" si="4"/>
        <v>-3.6544999999999987</v>
      </c>
    </row>
    <row r="65" spans="1:7" s="6" customFormat="1">
      <c r="A65" s="41" t="s">
        <v>46</v>
      </c>
      <c r="B65" s="42" t="s">
        <v>47</v>
      </c>
      <c r="C65" s="452">
        <f>C66</f>
        <v>170.749</v>
      </c>
      <c r="D65" s="32">
        <f>D66</f>
        <v>141.27784</v>
      </c>
      <c r="E65" s="34">
        <f t="shared" si="3"/>
        <v>82.740068755893162</v>
      </c>
      <c r="F65" s="34">
        <f t="shared" si="4"/>
        <v>-29.471159999999998</v>
      </c>
    </row>
    <row r="66" spans="1:7" ht="15" customHeight="1">
      <c r="A66" s="43" t="s">
        <v>48</v>
      </c>
      <c r="B66" s="44" t="s">
        <v>49</v>
      </c>
      <c r="C66" s="136">
        <v>170.749</v>
      </c>
      <c r="D66" s="37">
        <v>141.27784</v>
      </c>
      <c r="E66" s="38">
        <f t="shared" si="3"/>
        <v>82.740068755893162</v>
      </c>
      <c r="F66" s="38">
        <f t="shared" si="4"/>
        <v>-29.471159999999998</v>
      </c>
    </row>
    <row r="67" spans="1:7" s="6" customFormat="1" ht="18" customHeight="1">
      <c r="A67" s="30" t="s">
        <v>50</v>
      </c>
      <c r="B67" s="31" t="s">
        <v>51</v>
      </c>
      <c r="C67" s="452">
        <f>C70+C71+C72</f>
        <v>32.86692</v>
      </c>
      <c r="D67" s="32">
        <f>D70+D71+D72</f>
        <v>26.933920000000001</v>
      </c>
      <c r="E67" s="34">
        <f t="shared" si="3"/>
        <v>81.948415002075038</v>
      </c>
      <c r="F67" s="34">
        <f t="shared" si="4"/>
        <v>-5.9329999999999998</v>
      </c>
    </row>
    <row r="68" spans="1:7" ht="0.75" hidden="1" customHeight="1">
      <c r="A68" s="35" t="s">
        <v>52</v>
      </c>
      <c r="B68" s="39" t="s">
        <v>53</v>
      </c>
      <c r="C68" s="136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54</v>
      </c>
      <c r="B69" s="39" t="s">
        <v>55</v>
      </c>
      <c r="C69" s="136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136">
        <v>2.8029999999999999</v>
      </c>
      <c r="D70" s="37">
        <v>0</v>
      </c>
      <c r="E70" s="34">
        <f t="shared" si="3"/>
        <v>0</v>
      </c>
      <c r="F70" s="34">
        <f t="shared" si="4"/>
        <v>-2.8029999999999999</v>
      </c>
    </row>
    <row r="71" spans="1:7" ht="17.25" customHeight="1">
      <c r="A71" s="46" t="s">
        <v>219</v>
      </c>
      <c r="B71" s="47" t="s">
        <v>220</v>
      </c>
      <c r="C71" s="136">
        <v>5.6</v>
      </c>
      <c r="D71" s="37">
        <v>2.4700000000000002</v>
      </c>
      <c r="E71" s="38">
        <f t="shared" si="3"/>
        <v>44.107142857142861</v>
      </c>
      <c r="F71" s="38">
        <f t="shared" si="4"/>
        <v>-3.1299999999999994</v>
      </c>
    </row>
    <row r="72" spans="1:7" ht="17.25" customHeight="1">
      <c r="A72" s="46" t="s">
        <v>360</v>
      </c>
      <c r="B72" s="47" t="s">
        <v>414</v>
      </c>
      <c r="C72" s="136">
        <v>24.463920000000002</v>
      </c>
      <c r="D72" s="37">
        <v>24.463920000000002</v>
      </c>
      <c r="E72" s="38">
        <f t="shared" ref="E72" si="5">SUM(D72/C72*100)</f>
        <v>100</v>
      </c>
      <c r="F72" s="38">
        <f t="shared" ref="F72" si="6">SUM(D72-C72)</f>
        <v>0</v>
      </c>
    </row>
    <row r="73" spans="1:7" s="6" customFormat="1" ht="19.5" customHeight="1">
      <c r="A73" s="30" t="s">
        <v>58</v>
      </c>
      <c r="B73" s="31" t="s">
        <v>59</v>
      </c>
      <c r="C73" s="224">
        <f>C75+C76+C77+C74</f>
        <v>2164.9298800000001</v>
      </c>
      <c r="D73" s="48">
        <f>SUM(D74:D77)</f>
        <v>1336.24262</v>
      </c>
      <c r="E73" s="34">
        <f t="shared" si="3"/>
        <v>61.72221245336592</v>
      </c>
      <c r="F73" s="34">
        <f t="shared" si="4"/>
        <v>-828.68726000000015</v>
      </c>
    </row>
    <row r="74" spans="1:7" ht="17.25" customHeight="1">
      <c r="A74" s="35" t="s">
        <v>60</v>
      </c>
      <c r="B74" s="39" t="s">
        <v>61</v>
      </c>
      <c r="C74" s="440">
        <v>7.5</v>
      </c>
      <c r="D74" s="37">
        <v>0</v>
      </c>
      <c r="E74" s="38">
        <f t="shared" si="3"/>
        <v>0</v>
      </c>
      <c r="F74" s="38">
        <f t="shared" si="4"/>
        <v>-7.5</v>
      </c>
    </row>
    <row r="75" spans="1:7" s="6" customFormat="1" ht="17.25" customHeight="1">
      <c r="A75" s="35" t="s">
        <v>62</v>
      </c>
      <c r="B75" s="39" t="s">
        <v>63</v>
      </c>
      <c r="C75" s="440">
        <v>311.899</v>
      </c>
      <c r="D75" s="37">
        <v>65</v>
      </c>
      <c r="E75" s="38">
        <f t="shared" si="3"/>
        <v>20.84007964116589</v>
      </c>
      <c r="F75" s="38">
        <f t="shared" si="4"/>
        <v>-246.899</v>
      </c>
      <c r="G75" s="50"/>
    </row>
    <row r="76" spans="1:7" ht="16.5" customHeight="1">
      <c r="A76" s="35" t="s">
        <v>64</v>
      </c>
      <c r="B76" s="39" t="s">
        <v>65</v>
      </c>
      <c r="C76" s="440">
        <v>1609.5360900000001</v>
      </c>
      <c r="D76" s="37">
        <v>1132.24262</v>
      </c>
      <c r="E76" s="38">
        <f t="shared" si="3"/>
        <v>70.345898239535586</v>
      </c>
      <c r="F76" s="38">
        <f t="shared" si="4"/>
        <v>-477.29347000000007</v>
      </c>
    </row>
    <row r="77" spans="1:7" ht="16.5" customHeight="1">
      <c r="A77" s="35" t="s">
        <v>66</v>
      </c>
      <c r="B77" s="39" t="s">
        <v>67</v>
      </c>
      <c r="C77" s="440">
        <v>235.99478999999999</v>
      </c>
      <c r="D77" s="37">
        <v>139</v>
      </c>
      <c r="E77" s="38">
        <f t="shared" si="3"/>
        <v>58.899605368406647</v>
      </c>
      <c r="F77" s="38">
        <f t="shared" si="4"/>
        <v>-96.994789999999995</v>
      </c>
    </row>
    <row r="78" spans="1:7" ht="15.75" hidden="1" customHeight="1">
      <c r="A78" s="30" t="s">
        <v>50</v>
      </c>
      <c r="B78" s="31" t="s">
        <v>51</v>
      </c>
      <c r="C78" s="224">
        <v>0</v>
      </c>
      <c r="D78" s="37"/>
      <c r="E78" s="38"/>
      <c r="F78" s="38"/>
    </row>
    <row r="79" spans="1:7" ht="15.75" hidden="1" customHeight="1">
      <c r="A79" s="46" t="s">
        <v>219</v>
      </c>
      <c r="B79" s="47" t="s">
        <v>220</v>
      </c>
      <c r="C79" s="440">
        <v>0</v>
      </c>
      <c r="D79" s="37"/>
      <c r="E79" s="38"/>
      <c r="F79" s="38"/>
    </row>
    <row r="80" spans="1:7" s="6" customFormat="1" ht="19.5" customHeight="1">
      <c r="A80" s="30" t="s">
        <v>68</v>
      </c>
      <c r="B80" s="31" t="s">
        <v>69</v>
      </c>
      <c r="C80" s="452">
        <f>SUM(C81:C83)</f>
        <v>6389.1640399999997</v>
      </c>
      <c r="D80" s="32">
        <f>SUM(D81:D83)</f>
        <v>5949.9612999999999</v>
      </c>
      <c r="E80" s="34">
        <f t="shared" si="3"/>
        <v>93.125818381711184</v>
      </c>
      <c r="F80" s="34">
        <f t="shared" si="4"/>
        <v>-439.20273999999972</v>
      </c>
    </row>
    <row r="81" spans="1:6" hidden="1">
      <c r="A81" s="35" t="s">
        <v>70</v>
      </c>
      <c r="B81" s="51" t="s">
        <v>71</v>
      </c>
      <c r="C81" s="136"/>
      <c r="D81" s="37"/>
      <c r="E81" s="38" t="e">
        <f t="shared" si="3"/>
        <v>#DIV/0!</v>
      </c>
      <c r="F81" s="38">
        <f t="shared" si="4"/>
        <v>0</v>
      </c>
    </row>
    <row r="82" spans="1:6">
      <c r="A82" s="35" t="s">
        <v>72</v>
      </c>
      <c r="B82" s="51" t="s">
        <v>73</v>
      </c>
      <c r="C82" s="136">
        <v>5568.5400399999999</v>
      </c>
      <c r="D82" s="37">
        <v>5228.0073899999998</v>
      </c>
      <c r="E82" s="38">
        <f t="shared" si="3"/>
        <v>93.884705011477294</v>
      </c>
      <c r="F82" s="38">
        <f t="shared" si="4"/>
        <v>-340.5326500000001</v>
      </c>
    </row>
    <row r="83" spans="1:6" ht="12.75" customHeight="1">
      <c r="A83" s="35" t="s">
        <v>74</v>
      </c>
      <c r="B83" s="39" t="s">
        <v>75</v>
      </c>
      <c r="C83" s="136">
        <v>820.62400000000002</v>
      </c>
      <c r="D83" s="37">
        <v>721.95390999999995</v>
      </c>
      <c r="E83" s="38">
        <f t="shared" si="3"/>
        <v>87.976212004523376</v>
      </c>
      <c r="F83" s="38">
        <f t="shared" si="4"/>
        <v>-98.670090000000073</v>
      </c>
    </row>
    <row r="84" spans="1:6" s="6" customFormat="1" ht="11.25" customHeight="1">
      <c r="A84" s="30" t="s">
        <v>86</v>
      </c>
      <c r="B84" s="31" t="s">
        <v>87</v>
      </c>
      <c r="C84" s="452">
        <f>C85</f>
        <v>1357.4</v>
      </c>
      <c r="D84" s="32">
        <f>SUM(D85)</f>
        <v>1133.5026499999999</v>
      </c>
      <c r="E84" s="34">
        <f t="shared" si="3"/>
        <v>83.505425814056267</v>
      </c>
      <c r="F84" s="34">
        <f t="shared" si="4"/>
        <v>-223.89735000000019</v>
      </c>
    </row>
    <row r="85" spans="1:6" ht="14.25" customHeight="1">
      <c r="A85" s="35" t="s">
        <v>88</v>
      </c>
      <c r="B85" s="39" t="s">
        <v>234</v>
      </c>
      <c r="C85" s="136">
        <v>1357.4</v>
      </c>
      <c r="D85" s="37">
        <v>1133.5026499999999</v>
      </c>
      <c r="E85" s="38">
        <f t="shared" si="3"/>
        <v>83.505425814056267</v>
      </c>
      <c r="F85" s="38">
        <f t="shared" si="4"/>
        <v>-223.89735000000019</v>
      </c>
    </row>
    <row r="86" spans="1:6" s="6" customFormat="1" ht="12" customHeight="1">
      <c r="A86" s="52">
        <v>1000</v>
      </c>
      <c r="B86" s="31" t="s">
        <v>89</v>
      </c>
      <c r="C86" s="452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customHeight="1">
      <c r="A87" s="53">
        <v>1001</v>
      </c>
      <c r="B87" s="54" t="s">
        <v>90</v>
      </c>
      <c r="C87" s="136"/>
      <c r="D87" s="37"/>
      <c r="E87" s="38" t="e">
        <f t="shared" si="3"/>
        <v>#DIV/0!</v>
      </c>
      <c r="F87" s="38">
        <f t="shared" si="4"/>
        <v>0</v>
      </c>
    </row>
    <row r="88" spans="1:6" ht="12" customHeight="1">
      <c r="A88" s="53">
        <v>1003</v>
      </c>
      <c r="B88" s="54" t="s">
        <v>91</v>
      </c>
      <c r="C88" s="136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2.75" customHeight="1">
      <c r="A89" s="53">
        <v>1004</v>
      </c>
      <c r="B89" s="54" t="s">
        <v>92</v>
      </c>
      <c r="C89" s="136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9.5" customHeight="1">
      <c r="A90" s="35" t="s">
        <v>93</v>
      </c>
      <c r="B90" s="39" t="s">
        <v>94</v>
      </c>
      <c r="C90" s="136">
        <v>0</v>
      </c>
      <c r="D90" s="37">
        <v>0</v>
      </c>
      <c r="E90" s="38"/>
      <c r="F90" s="38">
        <f t="shared" si="4"/>
        <v>0</v>
      </c>
    </row>
    <row r="91" spans="1:6" ht="15" customHeight="1">
      <c r="A91" s="30" t="s">
        <v>95</v>
      </c>
      <c r="B91" s="31" t="s">
        <v>96</v>
      </c>
      <c r="C91" s="452">
        <f>C92+C93+C94+C95+C96</f>
        <v>10</v>
      </c>
      <c r="D91" s="32">
        <f>D92+D93+D94+D95+D96</f>
        <v>7.7789999999999999</v>
      </c>
      <c r="E91" s="38">
        <f t="shared" si="3"/>
        <v>77.790000000000006</v>
      </c>
      <c r="F91" s="22">
        <f>F92+F93+F94+F95+F96</f>
        <v>-2.2210000000000001</v>
      </c>
    </row>
    <row r="92" spans="1:6" ht="19.5" customHeight="1">
      <c r="A92" s="35" t="s">
        <v>97</v>
      </c>
      <c r="B92" s="39" t="s">
        <v>98</v>
      </c>
      <c r="C92" s="136">
        <v>10</v>
      </c>
      <c r="D92" s="37">
        <v>7.7789999999999999</v>
      </c>
      <c r="E92" s="38">
        <f t="shared" si="3"/>
        <v>77.790000000000006</v>
      </c>
      <c r="F92" s="38">
        <f>SUM(D92-C92)</f>
        <v>-2.2210000000000001</v>
      </c>
    </row>
    <row r="93" spans="1:6" ht="15" hidden="1" customHeight="1">
      <c r="A93" s="35" t="s">
        <v>99</v>
      </c>
      <c r="B93" s="39" t="s">
        <v>100</v>
      </c>
      <c r="C93" s="136"/>
      <c r="D93" s="37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101</v>
      </c>
      <c r="B94" s="39" t="s">
        <v>102</v>
      </c>
      <c r="C94" s="136"/>
      <c r="D94" s="37"/>
      <c r="E94" s="38" t="e">
        <f t="shared" si="3"/>
        <v>#DIV/0!</v>
      </c>
      <c r="F94" s="38"/>
    </row>
    <row r="95" spans="1:6" ht="15" hidden="1" customHeight="1">
      <c r="A95" s="35" t="s">
        <v>103</v>
      </c>
      <c r="B95" s="39" t="s">
        <v>104</v>
      </c>
      <c r="C95" s="136"/>
      <c r="D95" s="37"/>
      <c r="E95" s="38" t="e">
        <f t="shared" si="3"/>
        <v>#DIV/0!</v>
      </c>
      <c r="F95" s="38"/>
    </row>
    <row r="96" spans="1:6" ht="57.75" hidden="1" customHeight="1">
      <c r="A96" s="35" t="s">
        <v>105</v>
      </c>
      <c r="B96" s="39" t="s">
        <v>106</v>
      </c>
      <c r="C96" s="136"/>
      <c r="D96" s="240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115</v>
      </c>
      <c r="C97" s="224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customHeight="1">
      <c r="A98" s="53">
        <v>1401</v>
      </c>
      <c r="B98" s="54" t="s">
        <v>116</v>
      </c>
      <c r="C98" s="13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customHeight="1">
      <c r="A99" s="53">
        <v>1402</v>
      </c>
      <c r="B99" s="54" t="s">
        <v>117</v>
      </c>
      <c r="C99" s="440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customHeight="1">
      <c r="A100" s="53">
        <v>1403</v>
      </c>
      <c r="B100" s="54" t="s">
        <v>118</v>
      </c>
      <c r="C100" s="440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119</v>
      </c>
      <c r="C101" s="410">
        <f>C57+C65+C67+C73+C80+C84+C86+C91+C78</f>
        <v>11469.421839999999</v>
      </c>
      <c r="D101" s="410">
        <f>D57+D65+D67+D73+D80+D84+D91+D86</f>
        <v>9664.9749100000008</v>
      </c>
      <c r="E101" s="34">
        <f t="shared" si="3"/>
        <v>84.267324411184106</v>
      </c>
      <c r="F101" s="34">
        <f t="shared" si="4"/>
        <v>-1804.4469299999982</v>
      </c>
    </row>
    <row r="102" spans="1:6" ht="5.25" customHeight="1">
      <c r="C102" s="120"/>
      <c r="D102" s="61"/>
    </row>
    <row r="103" spans="1:6" s="65" customFormat="1" ht="12.75">
      <c r="A103" s="63" t="s">
        <v>120</v>
      </c>
      <c r="B103" s="63"/>
      <c r="C103" s="116"/>
      <c r="D103" s="64"/>
    </row>
    <row r="104" spans="1:6" s="65" customFormat="1" ht="12.75">
      <c r="A104" s="66" t="s">
        <v>121</v>
      </c>
      <c r="B104" s="66"/>
      <c r="C104" s="65" t="s">
        <v>122</v>
      </c>
    </row>
    <row r="105" spans="1:6">
      <c r="C105" s="120"/>
    </row>
  </sheetData>
  <customSheetViews>
    <customSheetView guid="{5BFCA170-DEAE-4D2C-98A0-1E68B427AC01}" scale="70" showPageBreaks="1" printArea="1" hiddenRows="1" view="pageBreakPreview">
      <selection activeCell="C52" sqref="C52"/>
      <pageMargins left="0.7" right="0.7" top="0.75" bottom="0.75" header="0.3" footer="0.3"/>
      <pageSetup paperSize="9" scale="48" orientation="portrait" r:id="rId1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B30CE22D-C12F-4E12-8BB9-3AAE0A6991CC}" scale="70" showPageBreaks="1" printArea="1" hiddenRows="1" view="pageBreakPreview" topLeftCell="A40">
      <selection activeCell="C100" sqref="C100:D100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01"/>
  <sheetViews>
    <sheetView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3" t="s">
        <v>424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80">
        <f>C5+C12+C14+C17+C20+C7</f>
        <v>4166.8600000000006</v>
      </c>
      <c r="D4" s="280">
        <f>D5+D12+D14+D17+D20+D7</f>
        <v>3671.0370700000003</v>
      </c>
      <c r="E4" s="5">
        <f>SUM(D4/C4*100)</f>
        <v>88.10080180279634</v>
      </c>
      <c r="F4" s="5">
        <f>SUM(D4-C4)</f>
        <v>-495.82293000000027</v>
      </c>
    </row>
    <row r="5" spans="1:6" s="6" customFormat="1">
      <c r="A5" s="68">
        <v>1010000000</v>
      </c>
      <c r="B5" s="67" t="s">
        <v>6</v>
      </c>
      <c r="C5" s="280">
        <f>C6</f>
        <v>456.3</v>
      </c>
      <c r="D5" s="280">
        <f>D6</f>
        <v>390.92466000000002</v>
      </c>
      <c r="E5" s="5">
        <f t="shared" ref="E5:E50" si="0">SUM(D5/C5*100)</f>
        <v>85.672728468113078</v>
      </c>
      <c r="F5" s="5">
        <f t="shared" ref="F5:F50" si="1">SUM(D5-C5)</f>
        <v>-65.375339999999994</v>
      </c>
    </row>
    <row r="6" spans="1:6">
      <c r="A6" s="7">
        <v>1010200001</v>
      </c>
      <c r="B6" s="8" t="s">
        <v>229</v>
      </c>
      <c r="C6" s="329">
        <v>456.3</v>
      </c>
      <c r="D6" s="330">
        <v>390.92466000000002</v>
      </c>
      <c r="E6" s="9">
        <f t="shared" ref="E6:E11" si="2">SUM(D6/C6*100)</f>
        <v>85.672728468113078</v>
      </c>
      <c r="F6" s="9">
        <f t="shared" si="1"/>
        <v>-65.375339999999994</v>
      </c>
    </row>
    <row r="7" spans="1:6" ht="31.5">
      <c r="A7" s="3">
        <v>1030000000</v>
      </c>
      <c r="B7" s="13" t="s">
        <v>281</v>
      </c>
      <c r="C7" s="280">
        <f>C8+C10+C9</f>
        <v>719.56000000000006</v>
      </c>
      <c r="D7" s="280">
        <f>D8+D10+D9+D11</f>
        <v>690.37121000000002</v>
      </c>
      <c r="E7" s="5">
        <f t="shared" si="2"/>
        <v>95.943522430374117</v>
      </c>
      <c r="F7" s="5">
        <f t="shared" si="1"/>
        <v>-29.18879000000004</v>
      </c>
    </row>
    <row r="8" spans="1:6">
      <c r="A8" s="7">
        <v>1030223001</v>
      </c>
      <c r="B8" s="8" t="s">
        <v>283</v>
      </c>
      <c r="C8" s="329">
        <v>272.49</v>
      </c>
      <c r="D8" s="330">
        <v>306.90231</v>
      </c>
      <c r="E8" s="9">
        <f t="shared" si="2"/>
        <v>112.62883408565452</v>
      </c>
      <c r="F8" s="9">
        <f t="shared" si="1"/>
        <v>34.412309999999991</v>
      </c>
    </row>
    <row r="9" spans="1:6">
      <c r="A9" s="7">
        <v>1030224001</v>
      </c>
      <c r="B9" s="8" t="s">
        <v>289</v>
      </c>
      <c r="C9" s="329">
        <v>2.85</v>
      </c>
      <c r="D9" s="330">
        <v>2.9130600000000002</v>
      </c>
      <c r="E9" s="9">
        <f t="shared" si="2"/>
        <v>102.21263157894738</v>
      </c>
      <c r="F9" s="9">
        <f t="shared" si="1"/>
        <v>6.3060000000000116E-2</v>
      </c>
    </row>
    <row r="10" spans="1:6">
      <c r="A10" s="7">
        <v>1030225001</v>
      </c>
      <c r="B10" s="8" t="s">
        <v>282</v>
      </c>
      <c r="C10" s="329">
        <v>444.22</v>
      </c>
      <c r="D10" s="330">
        <v>449.02591000000001</v>
      </c>
      <c r="E10" s="9">
        <f t="shared" si="2"/>
        <v>101.0818760974292</v>
      </c>
      <c r="F10" s="9">
        <f t="shared" si="1"/>
        <v>4.805909999999983</v>
      </c>
    </row>
    <row r="11" spans="1:6">
      <c r="A11" s="7">
        <v>1030226001</v>
      </c>
      <c r="B11" s="8" t="s">
        <v>290</v>
      </c>
      <c r="C11" s="329">
        <v>0</v>
      </c>
      <c r="D11" s="328">
        <v>-68.470070000000007</v>
      </c>
      <c r="E11" s="9" t="e">
        <f t="shared" si="2"/>
        <v>#DIV/0!</v>
      </c>
      <c r="F11" s="9">
        <f t="shared" si="1"/>
        <v>-68.470070000000007</v>
      </c>
    </row>
    <row r="12" spans="1:6" s="6" customFormat="1">
      <c r="A12" s="68">
        <v>1050000000</v>
      </c>
      <c r="B12" s="67" t="s">
        <v>7</v>
      </c>
      <c r="C12" s="280">
        <f>SUM(C13:C13)</f>
        <v>50</v>
      </c>
      <c r="D12" s="280">
        <f>D13</f>
        <v>28.16273</v>
      </c>
      <c r="E12" s="5">
        <f t="shared" si="0"/>
        <v>56.325460000000007</v>
      </c>
      <c r="F12" s="5">
        <f t="shared" si="1"/>
        <v>-21.83727</v>
      </c>
    </row>
    <row r="13" spans="1:6" ht="15.75" customHeight="1">
      <c r="A13" s="7">
        <v>1050300000</v>
      </c>
      <c r="B13" s="11" t="s">
        <v>230</v>
      </c>
      <c r="C13" s="331">
        <v>50</v>
      </c>
      <c r="D13" s="330">
        <v>28.16273</v>
      </c>
      <c r="E13" s="9">
        <f t="shared" si="0"/>
        <v>56.325460000000007</v>
      </c>
      <c r="F13" s="9">
        <f t="shared" si="1"/>
        <v>-21.83727</v>
      </c>
    </row>
    <row r="14" spans="1:6" s="6" customFormat="1" ht="15.75" customHeight="1">
      <c r="A14" s="68">
        <v>1060000000</v>
      </c>
      <c r="B14" s="67" t="s">
        <v>136</v>
      </c>
      <c r="C14" s="280">
        <f>C15+C16</f>
        <v>2916</v>
      </c>
      <c r="D14" s="280">
        <f>D15+D16</f>
        <v>2540.2784699999997</v>
      </c>
      <c r="E14" s="5">
        <f t="shared" si="0"/>
        <v>87.115173868312752</v>
      </c>
      <c r="F14" s="5">
        <f t="shared" si="1"/>
        <v>-375.72153000000026</v>
      </c>
    </row>
    <row r="15" spans="1:6" s="6" customFormat="1" ht="15.75" customHeight="1">
      <c r="A15" s="7">
        <v>1060100000</v>
      </c>
      <c r="B15" s="11" t="s">
        <v>9</v>
      </c>
      <c r="C15" s="329">
        <v>255</v>
      </c>
      <c r="D15" s="330">
        <v>216.34602000000001</v>
      </c>
      <c r="E15" s="9">
        <f t="shared" si="0"/>
        <v>84.841576470588237</v>
      </c>
      <c r="F15" s="9">
        <f>SUM(D15-C15)</f>
        <v>-38.65397999999999</v>
      </c>
    </row>
    <row r="16" spans="1:6" ht="15.75" customHeight="1">
      <c r="A16" s="7">
        <v>1060600000</v>
      </c>
      <c r="B16" s="11" t="s">
        <v>8</v>
      </c>
      <c r="C16" s="329">
        <v>2661</v>
      </c>
      <c r="D16" s="330">
        <v>2323.9324499999998</v>
      </c>
      <c r="E16" s="9">
        <f t="shared" si="0"/>
        <v>87.333049605411489</v>
      </c>
      <c r="F16" s="9">
        <f t="shared" si="1"/>
        <v>-337.06755000000021</v>
      </c>
    </row>
    <row r="17" spans="1:6" s="6" customFormat="1">
      <c r="A17" s="3">
        <v>1080000000</v>
      </c>
      <c r="B17" s="4" t="s">
        <v>11</v>
      </c>
      <c r="C17" s="280">
        <f>C18</f>
        <v>25</v>
      </c>
      <c r="D17" s="280">
        <f>D18</f>
        <v>21.3</v>
      </c>
      <c r="E17" s="5">
        <f t="shared" si="0"/>
        <v>85.2</v>
      </c>
      <c r="F17" s="5">
        <f t="shared" si="1"/>
        <v>-3.6999999999999993</v>
      </c>
    </row>
    <row r="18" spans="1:6" ht="18" customHeight="1">
      <c r="A18" s="7">
        <v>1080400001</v>
      </c>
      <c r="B18" s="8" t="s">
        <v>228</v>
      </c>
      <c r="C18" s="329">
        <v>25</v>
      </c>
      <c r="D18" s="330">
        <v>21.3</v>
      </c>
      <c r="E18" s="9">
        <f t="shared" si="0"/>
        <v>85.2</v>
      </c>
      <c r="F18" s="9">
        <f t="shared" si="1"/>
        <v>-3.6999999999999993</v>
      </c>
    </row>
    <row r="19" spans="1:6" ht="47.25" hidden="1" customHeight="1">
      <c r="A19" s="7">
        <v>1080714001</v>
      </c>
      <c r="B19" s="8" t="s">
        <v>12</v>
      </c>
      <c r="C19" s="329"/>
      <c r="D19" s="33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280">
        <f>C21+C22+C23+C24</f>
        <v>0</v>
      </c>
      <c r="D20" s="280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280"/>
      <c r="D21" s="332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280"/>
      <c r="D22" s="332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280"/>
      <c r="D23" s="332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280"/>
      <c r="D24" s="332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80">
        <f>C26+C29+C31+C36</f>
        <v>72</v>
      </c>
      <c r="D25" s="93">
        <f>D26+D29+D31+D36+D34</f>
        <v>-219.07198999999997</v>
      </c>
      <c r="E25" s="5">
        <f t="shared" si="0"/>
        <v>-304.26665277777778</v>
      </c>
      <c r="F25" s="5">
        <f t="shared" si="1"/>
        <v>-291.07198999999997</v>
      </c>
    </row>
    <row r="26" spans="1:6" s="6" customFormat="1" ht="30" customHeight="1">
      <c r="A26" s="68">
        <v>1110000000</v>
      </c>
      <c r="B26" s="69" t="s">
        <v>129</v>
      </c>
      <c r="C26" s="280">
        <f>C27+C28</f>
        <v>72</v>
      </c>
      <c r="D26" s="93">
        <f>D27+D28</f>
        <v>-267.74849999999998</v>
      </c>
      <c r="E26" s="5">
        <f t="shared" si="0"/>
        <v>-371.87291666666664</v>
      </c>
      <c r="F26" s="5">
        <f t="shared" si="1"/>
        <v>-339.74849999999998</v>
      </c>
    </row>
    <row r="27" spans="1:6" ht="15" customHeight="1">
      <c r="A27" s="16">
        <v>1110502510</v>
      </c>
      <c r="B27" s="17" t="s">
        <v>226</v>
      </c>
      <c r="C27" s="331">
        <v>70</v>
      </c>
      <c r="D27" s="328">
        <v>-277.74849999999998</v>
      </c>
      <c r="E27" s="9">
        <f t="shared" si="0"/>
        <v>-396.78357142857141</v>
      </c>
      <c r="F27" s="9">
        <f t="shared" si="1"/>
        <v>-347.74849999999998</v>
      </c>
    </row>
    <row r="28" spans="1:6" ht="15.75" customHeight="1">
      <c r="A28" s="7">
        <v>1110503505</v>
      </c>
      <c r="B28" s="11" t="s">
        <v>225</v>
      </c>
      <c r="C28" s="331">
        <v>2</v>
      </c>
      <c r="D28" s="330">
        <v>10</v>
      </c>
      <c r="E28" s="9">
        <f t="shared" si="0"/>
        <v>500</v>
      </c>
      <c r="F28" s="9">
        <f t="shared" si="1"/>
        <v>8</v>
      </c>
    </row>
    <row r="29" spans="1:6" s="15" customFormat="1" ht="29.25">
      <c r="A29" s="68">
        <v>1130000000</v>
      </c>
      <c r="B29" s="69" t="s">
        <v>131</v>
      </c>
      <c r="C29" s="280">
        <f>C30</f>
        <v>0</v>
      </c>
      <c r="D29" s="280">
        <f>D30</f>
        <v>44.111130000000003</v>
      </c>
      <c r="E29" s="5" t="e">
        <f t="shared" si="0"/>
        <v>#DIV/0!</v>
      </c>
      <c r="F29" s="5">
        <f t="shared" si="1"/>
        <v>44.111130000000003</v>
      </c>
    </row>
    <row r="30" spans="1:6" ht="17.25" customHeight="1">
      <c r="A30" s="7">
        <v>1130206005</v>
      </c>
      <c r="B30" s="8" t="s">
        <v>224</v>
      </c>
      <c r="C30" s="329">
        <v>0</v>
      </c>
      <c r="D30" s="330">
        <v>44.111130000000003</v>
      </c>
      <c r="E30" s="9" t="e">
        <f t="shared" si="0"/>
        <v>#DIV/0!</v>
      </c>
      <c r="F30" s="9">
        <f t="shared" si="1"/>
        <v>44.111130000000003</v>
      </c>
    </row>
    <row r="31" spans="1:6" ht="28.5">
      <c r="A31" s="70">
        <v>1140000000</v>
      </c>
      <c r="B31" s="71" t="s">
        <v>132</v>
      </c>
      <c r="C31" s="280">
        <f>C32+C33</f>
        <v>0</v>
      </c>
      <c r="D31" s="280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329">
        <v>0</v>
      </c>
      <c r="D32" s="33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329">
        <v>0</v>
      </c>
      <c r="D33" s="33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280">
        <f>C35</f>
        <v>0</v>
      </c>
      <c r="D34" s="280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329">
        <v>0</v>
      </c>
      <c r="D35" s="33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80">
        <f>C37+C38</f>
        <v>0</v>
      </c>
      <c r="D36" s="93">
        <f>D37+D38</f>
        <v>4.5653800000000002</v>
      </c>
      <c r="E36" s="5" t="e">
        <f t="shared" si="0"/>
        <v>#DIV/0!</v>
      </c>
      <c r="F36" s="5">
        <f t="shared" si="1"/>
        <v>4.5653800000000002</v>
      </c>
    </row>
    <row r="37" spans="1:7" ht="19.5" customHeight="1">
      <c r="A37" s="7">
        <v>1170105005</v>
      </c>
      <c r="B37" s="8" t="s">
        <v>18</v>
      </c>
      <c r="C37" s="329">
        <f>C38</f>
        <v>0</v>
      </c>
      <c r="D37" s="339">
        <v>4.5653800000000002</v>
      </c>
      <c r="E37" s="9" t="e">
        <f t="shared" si="0"/>
        <v>#DIV/0!</v>
      </c>
      <c r="F37" s="9">
        <f t="shared" si="1"/>
        <v>4.5653800000000002</v>
      </c>
    </row>
    <row r="38" spans="1:7" ht="17.25" customHeight="1">
      <c r="A38" s="7">
        <v>1170505005</v>
      </c>
      <c r="B38" s="11" t="s">
        <v>221</v>
      </c>
      <c r="C38" s="329">
        <v>0</v>
      </c>
      <c r="D38" s="33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33">
        <f>SUM(C4,C25)</f>
        <v>4238.8600000000006</v>
      </c>
      <c r="D39" s="333">
        <f>D4+D25</f>
        <v>3451.9650800000004</v>
      </c>
      <c r="E39" s="5">
        <f t="shared" si="0"/>
        <v>81.436166327739059</v>
      </c>
      <c r="F39" s="5">
        <f t="shared" si="1"/>
        <v>-786.89492000000018</v>
      </c>
    </row>
    <row r="40" spans="1:7" s="6" customFormat="1">
      <c r="A40" s="3">
        <v>2000000000</v>
      </c>
      <c r="B40" s="4" t="s">
        <v>20</v>
      </c>
      <c r="C40" s="411">
        <f>C41+C43+C45+C46+C47+C48+C42+C44</f>
        <v>2747.0999800000004</v>
      </c>
      <c r="D40" s="280">
        <f>D41+D43+D45+D46+D47+D48+D42</f>
        <v>2622.4410999999996</v>
      </c>
      <c r="E40" s="5">
        <f t="shared" si="0"/>
        <v>95.462164431306903</v>
      </c>
      <c r="F40" s="5">
        <f t="shared" si="1"/>
        <v>-124.65888000000086</v>
      </c>
      <c r="G40" s="19"/>
    </row>
    <row r="41" spans="1:7">
      <c r="A41" s="16">
        <v>2021000000</v>
      </c>
      <c r="B41" s="17" t="s">
        <v>21</v>
      </c>
      <c r="C41" s="334">
        <v>1128.914</v>
      </c>
      <c r="D41" s="335">
        <v>1065.7239999999999</v>
      </c>
      <c r="E41" s="9">
        <f t="shared" si="0"/>
        <v>94.4025851393463</v>
      </c>
      <c r="F41" s="9">
        <f t="shared" si="1"/>
        <v>-63.190000000000055</v>
      </c>
    </row>
    <row r="42" spans="1:7" ht="17.25" customHeight="1">
      <c r="A42" s="16">
        <v>2021500200</v>
      </c>
      <c r="B42" s="17" t="s">
        <v>232</v>
      </c>
      <c r="C42" s="334">
        <v>0</v>
      </c>
      <c r="D42" s="335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22</v>
      </c>
      <c r="C43" s="334">
        <v>1190.3929800000001</v>
      </c>
      <c r="D43" s="330">
        <v>1134.605</v>
      </c>
      <c r="E43" s="9">
        <f t="shared" si="0"/>
        <v>95.313482107396169</v>
      </c>
      <c r="F43" s="9">
        <f t="shared" si="1"/>
        <v>-55.787980000000061</v>
      </c>
    </row>
    <row r="44" spans="1:7" ht="0.75" hidden="1" customHeight="1">
      <c r="A44" s="16">
        <v>2022999910</v>
      </c>
      <c r="B44" s="18" t="s">
        <v>352</v>
      </c>
      <c r="C44" s="334">
        <v>0</v>
      </c>
      <c r="D44" s="330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23</v>
      </c>
      <c r="C45" s="331">
        <v>177.46700000000001</v>
      </c>
      <c r="D45" s="336">
        <v>171.7861</v>
      </c>
      <c r="E45" s="9">
        <f t="shared" si="0"/>
        <v>96.798897823257278</v>
      </c>
      <c r="F45" s="9">
        <f t="shared" si="1"/>
        <v>-5.6809000000000083</v>
      </c>
    </row>
    <row r="46" spans="1:7" ht="12.75" customHeight="1">
      <c r="A46" s="16">
        <v>2020400000</v>
      </c>
      <c r="B46" s="17" t="s">
        <v>24</v>
      </c>
      <c r="C46" s="331"/>
      <c r="D46" s="337"/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359</v>
      </c>
      <c r="C47" s="331">
        <v>250.32599999999999</v>
      </c>
      <c r="D47" s="337">
        <v>250.32599999999999</v>
      </c>
      <c r="E47" s="9">
        <f t="shared" si="0"/>
        <v>100</v>
      </c>
      <c r="F47" s="9">
        <f t="shared" si="1"/>
        <v>0</v>
      </c>
    </row>
    <row r="48" spans="1:7" ht="21" customHeight="1">
      <c r="A48" s="7">
        <v>2190500005</v>
      </c>
      <c r="B48" s="11" t="s">
        <v>26</v>
      </c>
      <c r="C48" s="332"/>
      <c r="D48" s="332"/>
      <c r="E48" s="5"/>
      <c r="F48" s="5">
        <f>SUM(D48-C48)</f>
        <v>0</v>
      </c>
    </row>
    <row r="49" spans="1:8" s="6" customFormat="1" ht="17.25" customHeight="1">
      <c r="A49" s="3">
        <v>3000000000</v>
      </c>
      <c r="B49" s="13" t="s">
        <v>27</v>
      </c>
      <c r="C49" s="338">
        <v>0</v>
      </c>
      <c r="D49" s="332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28</v>
      </c>
      <c r="C50" s="393">
        <f>C39+C40</f>
        <v>6985.9599800000015</v>
      </c>
      <c r="D50" s="390">
        <f>D39+D40</f>
        <v>6074.4061799999999</v>
      </c>
      <c r="E50" s="280">
        <f t="shared" si="0"/>
        <v>86.95163152079779</v>
      </c>
      <c r="F50" s="93">
        <f t="shared" si="1"/>
        <v>-911.5538000000015</v>
      </c>
      <c r="G50" s="151"/>
      <c r="H50" s="293"/>
    </row>
    <row r="51" spans="1:8" s="6" customFormat="1">
      <c r="A51" s="3"/>
      <c r="B51" s="21" t="s">
        <v>321</v>
      </c>
      <c r="C51" s="93">
        <f>C50-C96</f>
        <v>-676.83369999999741</v>
      </c>
      <c r="D51" s="93">
        <f>D50-D96</f>
        <v>-572.82448999999997</v>
      </c>
      <c r="E51" s="32"/>
      <c r="F51" s="32"/>
    </row>
    <row r="52" spans="1:8">
      <c r="A52" s="23"/>
      <c r="B52" s="24"/>
      <c r="C52" s="326"/>
      <c r="D52" s="326"/>
      <c r="E52" s="26"/>
      <c r="F52" s="27"/>
    </row>
    <row r="53" spans="1:8" ht="45.75" customHeight="1">
      <c r="A53" s="28" t="s">
        <v>1</v>
      </c>
      <c r="B53" s="28" t="s">
        <v>29</v>
      </c>
      <c r="C53" s="243" t="s">
        <v>346</v>
      </c>
      <c r="D53" s="244" t="s">
        <v>417</v>
      </c>
      <c r="E53" s="72" t="s">
        <v>3</v>
      </c>
      <c r="F53" s="74" t="s">
        <v>4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30</v>
      </c>
      <c r="B55" s="31" t="s">
        <v>31</v>
      </c>
      <c r="C55" s="32">
        <f>C56+C57+C58+C59+C60+C62+C61</f>
        <v>1603.8999999999999</v>
      </c>
      <c r="D55" s="32">
        <f>D56+D57+D58+D59+D60+D62+D61</f>
        <v>1346.4918499999999</v>
      </c>
      <c r="E55" s="34">
        <f>SUM(D55/C55*100)</f>
        <v>83.951109794874995</v>
      </c>
      <c r="F55" s="34">
        <f>SUM(D55-C55)</f>
        <v>-257.40814999999998</v>
      </c>
    </row>
    <row r="56" spans="1:8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8" ht="15.75" customHeight="1">
      <c r="A57" s="35" t="s">
        <v>34</v>
      </c>
      <c r="B57" s="39" t="s">
        <v>35</v>
      </c>
      <c r="C57" s="37">
        <v>1593.7139999999999</v>
      </c>
      <c r="D57" s="37">
        <v>1341.3848499999999</v>
      </c>
      <c r="E57" s="38">
        <f t="shared" ref="E57:E69" si="3">SUM(D57/C57*100)</f>
        <v>84.167225110653476</v>
      </c>
      <c r="F57" s="38">
        <f t="shared" ref="F57:F69" si="4">SUM(D57-C57)</f>
        <v>-252.32915000000003</v>
      </c>
    </row>
    <row r="58" spans="1:8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44</v>
      </c>
      <c r="B62" s="39" t="s">
        <v>45</v>
      </c>
      <c r="C62" s="37">
        <v>5.1859999999999999</v>
      </c>
      <c r="D62" s="37">
        <v>5.1070000000000002</v>
      </c>
      <c r="E62" s="38">
        <f t="shared" si="3"/>
        <v>98.476667952178957</v>
      </c>
      <c r="F62" s="38">
        <f t="shared" si="4"/>
        <v>-7.8999999999999737E-2</v>
      </c>
    </row>
    <row r="63" spans="1:8" s="6" customFormat="1">
      <c r="A63" s="41" t="s">
        <v>46</v>
      </c>
      <c r="B63" s="42" t="s">
        <v>47</v>
      </c>
      <c r="C63" s="32">
        <f>C64</f>
        <v>170.749</v>
      </c>
      <c r="D63" s="32">
        <f>D64</f>
        <v>138.90102999999999</v>
      </c>
      <c r="E63" s="34">
        <f t="shared" si="3"/>
        <v>81.348078173225019</v>
      </c>
      <c r="F63" s="34">
        <f t="shared" si="4"/>
        <v>-31.847970000000004</v>
      </c>
    </row>
    <row r="64" spans="1:8">
      <c r="A64" s="43" t="s">
        <v>48</v>
      </c>
      <c r="B64" s="44" t="s">
        <v>49</v>
      </c>
      <c r="C64" s="37">
        <v>170.749</v>
      </c>
      <c r="D64" s="37">
        <v>138.90102999999999</v>
      </c>
      <c r="E64" s="38">
        <f t="shared" si="3"/>
        <v>81.348078173225019</v>
      </c>
      <c r="F64" s="38">
        <f t="shared" si="4"/>
        <v>-31.847970000000004</v>
      </c>
    </row>
    <row r="65" spans="1:7" s="6" customFormat="1" ht="15.75" customHeight="1">
      <c r="A65" s="30" t="s">
        <v>50</v>
      </c>
      <c r="B65" s="31" t="s">
        <v>51</v>
      </c>
      <c r="C65" s="32">
        <f>C68+C69</f>
        <v>2.4</v>
      </c>
      <c r="D65" s="32">
        <f>D68+D69</f>
        <v>1.8</v>
      </c>
      <c r="E65" s="34">
        <f t="shared" si="3"/>
        <v>75</v>
      </c>
      <c r="F65" s="34">
        <f t="shared" si="4"/>
        <v>-0.59999999999999987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3"/>
        <v>#DIV/0!</v>
      </c>
      <c r="F68" s="34">
        <f t="shared" si="4"/>
        <v>0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1.8</v>
      </c>
      <c r="E69" s="38">
        <f t="shared" si="3"/>
        <v>75</v>
      </c>
      <c r="F69" s="38">
        <f t="shared" si="4"/>
        <v>-0.59999999999999987</v>
      </c>
    </row>
    <row r="70" spans="1:7">
      <c r="A70" s="30" t="s">
        <v>58</v>
      </c>
      <c r="B70" s="31" t="s">
        <v>59</v>
      </c>
      <c r="C70" s="48">
        <f>SUM(C71:C74)</f>
        <v>2668.8626799999997</v>
      </c>
      <c r="D70" s="48">
        <f>SUM(D71:D74)</f>
        <v>2539.0915399999999</v>
      </c>
      <c r="E70" s="34">
        <f t="shared" ref="E70:E85" si="5">SUM(D70/C70*100)</f>
        <v>95.137586471852501</v>
      </c>
      <c r="F70" s="34">
        <f t="shared" ref="F70:F85" si="6">SUM(D70-C70)</f>
        <v>-129.77113999999983</v>
      </c>
    </row>
    <row r="71" spans="1:7" s="6" customFormat="1" ht="17.25" customHeight="1">
      <c r="A71" s="35" t="s">
        <v>60</v>
      </c>
      <c r="B71" s="39" t="s">
        <v>61</v>
      </c>
      <c r="C71" s="49">
        <v>16.25</v>
      </c>
      <c r="D71" s="37">
        <v>3.75</v>
      </c>
      <c r="E71" s="38">
        <f t="shared" si="5"/>
        <v>23.076923076923077</v>
      </c>
      <c r="F71" s="38">
        <f t="shared" si="6"/>
        <v>-12.5</v>
      </c>
      <c r="G71" s="50"/>
    </row>
    <row r="72" spans="1:7">
      <c r="A72" s="35" t="s">
        <v>62</v>
      </c>
      <c r="B72" s="39" t="s">
        <v>63</v>
      </c>
      <c r="C72" s="49">
        <v>438.5</v>
      </c>
      <c r="D72" s="37">
        <v>424.35595999999998</v>
      </c>
      <c r="E72" s="38">
        <f t="shared" si="5"/>
        <v>96.774449258836938</v>
      </c>
      <c r="F72" s="38">
        <f t="shared" si="6"/>
        <v>-14.144040000000018</v>
      </c>
    </row>
    <row r="73" spans="1:7">
      <c r="A73" s="35" t="s">
        <v>64</v>
      </c>
      <c r="B73" s="39" t="s">
        <v>65</v>
      </c>
      <c r="C73" s="49">
        <v>2200.5126799999998</v>
      </c>
      <c r="D73" s="37">
        <v>2108.98558</v>
      </c>
      <c r="E73" s="38">
        <f t="shared" si="5"/>
        <v>95.840646553329563</v>
      </c>
      <c r="F73" s="38">
        <f t="shared" si="6"/>
        <v>-91.527099999999791</v>
      </c>
    </row>
    <row r="74" spans="1:7" s="6" customFormat="1">
      <c r="A74" s="35" t="s">
        <v>66</v>
      </c>
      <c r="B74" s="39" t="s">
        <v>67</v>
      </c>
      <c r="C74" s="49">
        <v>13.6</v>
      </c>
      <c r="D74" s="37">
        <v>2</v>
      </c>
      <c r="E74" s="38">
        <f t="shared" si="5"/>
        <v>14.705882352941178</v>
      </c>
      <c r="F74" s="38">
        <f t="shared" si="6"/>
        <v>-11.6</v>
      </c>
    </row>
    <row r="75" spans="1:7" ht="17.25" customHeight="1">
      <c r="A75" s="30" t="s">
        <v>68</v>
      </c>
      <c r="B75" s="31" t="s">
        <v>69</v>
      </c>
      <c r="C75" s="32">
        <f>SUM(C76:C78)</f>
        <v>1092.3820000000001</v>
      </c>
      <c r="D75" s="32">
        <f>SUM(D76:D78)</f>
        <v>829.24625000000003</v>
      </c>
      <c r="E75" s="34">
        <f t="shared" si="5"/>
        <v>75.911746074175511</v>
      </c>
      <c r="F75" s="34">
        <f t="shared" si="6"/>
        <v>-263.13575000000003</v>
      </c>
    </row>
    <row r="76" spans="1:7" ht="0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5"/>
        <v>#DIV/0!</v>
      </c>
      <c r="F76" s="38">
        <f t="shared" si="6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s="6" customFormat="1">
      <c r="A78" s="35" t="s">
        <v>74</v>
      </c>
      <c r="B78" s="39" t="s">
        <v>75</v>
      </c>
      <c r="C78" s="37">
        <v>1092.3820000000001</v>
      </c>
      <c r="D78" s="37">
        <v>829.24625000000003</v>
      </c>
      <c r="E78" s="38">
        <f t="shared" si="5"/>
        <v>75.911746074175511</v>
      </c>
      <c r="F78" s="38">
        <f t="shared" si="6"/>
        <v>-263.13575000000003</v>
      </c>
    </row>
    <row r="79" spans="1:7">
      <c r="A79" s="30" t="s">
        <v>86</v>
      </c>
      <c r="B79" s="31" t="s">
        <v>87</v>
      </c>
      <c r="C79" s="32">
        <f>C80</f>
        <v>2124.5</v>
      </c>
      <c r="D79" s="32">
        <f>D80</f>
        <v>1791.7</v>
      </c>
      <c r="E79" s="34">
        <f t="shared" si="5"/>
        <v>84.335137679453993</v>
      </c>
      <c r="F79" s="34">
        <f t="shared" si="6"/>
        <v>-332.79999999999995</v>
      </c>
    </row>
    <row r="80" spans="1:7" s="6" customFormat="1" ht="15" customHeight="1">
      <c r="A80" s="35" t="s">
        <v>88</v>
      </c>
      <c r="B80" s="39" t="s">
        <v>234</v>
      </c>
      <c r="C80" s="37">
        <v>2124.5</v>
      </c>
      <c r="D80" s="37">
        <v>1791.7</v>
      </c>
      <c r="E80" s="38">
        <f t="shared" si="5"/>
        <v>84.335137679453993</v>
      </c>
      <c r="F80" s="38">
        <f t="shared" si="6"/>
        <v>-332.79999999999995</v>
      </c>
    </row>
    <row r="81" spans="1:6" ht="20.2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5"/>
        <v>#DIV/0!</v>
      </c>
      <c r="F81" s="34">
        <f t="shared" si="6"/>
        <v>0</v>
      </c>
    </row>
    <row r="82" spans="1:6" ht="18" hidden="1" customHeight="1">
      <c r="A82" s="53">
        <v>1001</v>
      </c>
      <c r="B82" s="54" t="s">
        <v>90</v>
      </c>
      <c r="C82" s="37">
        <v>0</v>
      </c>
      <c r="D82" s="37">
        <v>0</v>
      </c>
      <c r="E82" s="38" t="e">
        <f t="shared" si="5"/>
        <v>#DIV/0!</v>
      </c>
      <c r="F82" s="38">
        <f t="shared" si="6"/>
        <v>0</v>
      </c>
    </row>
    <row r="83" spans="1:6" ht="17.25" hidden="1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1004</v>
      </c>
      <c r="B84" s="54" t="s">
        <v>92</v>
      </c>
      <c r="C84" s="37">
        <v>0</v>
      </c>
      <c r="D84" s="55">
        <v>0</v>
      </c>
      <c r="E84" s="38" t="e">
        <f t="shared" si="5"/>
        <v>#DIV/0!</v>
      </c>
      <c r="F84" s="38">
        <f t="shared" si="6"/>
        <v>0</v>
      </c>
    </row>
    <row r="85" spans="1:6" ht="21.75" customHeight="1">
      <c r="A85" s="35" t="s">
        <v>93</v>
      </c>
      <c r="B85" s="39" t="s">
        <v>94</v>
      </c>
      <c r="C85" s="37">
        <v>0</v>
      </c>
      <c r="D85" s="37"/>
      <c r="E85" s="38" t="e">
        <f t="shared" si="5"/>
        <v>#DIV/0!</v>
      </c>
      <c r="F85" s="38">
        <f t="shared" si="6"/>
        <v>0</v>
      </c>
    </row>
    <row r="86" spans="1:6">
      <c r="A86" s="30" t="s">
        <v>95</v>
      </c>
      <c r="B86" s="31" t="s">
        <v>96</v>
      </c>
      <c r="C86" s="32">
        <f>C87+C88+C89+C90+C91</f>
        <v>0</v>
      </c>
      <c r="D86" s="32">
        <f>D87+D88+D89+D90+D91</f>
        <v>0</v>
      </c>
      <c r="E86" s="38" t="e">
        <f t="shared" ref="E86:E96" si="7">SUM(D86/C86*100)</f>
        <v>#DIV/0!</v>
      </c>
      <c r="F86" s="22">
        <f>F87+F88+F89+F90+F91</f>
        <v>0</v>
      </c>
    </row>
    <row r="87" spans="1:6" ht="15.75" customHeight="1">
      <c r="A87" s="35" t="s">
        <v>97</v>
      </c>
      <c r="B87" s="39" t="s">
        <v>98</v>
      </c>
      <c r="C87" s="37">
        <v>0</v>
      </c>
      <c r="D87" s="37">
        <v>0</v>
      </c>
      <c r="E87" s="38" t="e">
        <f t="shared" si="7"/>
        <v>#DIV/0!</v>
      </c>
      <c r="F87" s="38">
        <f>SUM(D87-C87)</f>
        <v>0</v>
      </c>
    </row>
    <row r="88" spans="1:6" ht="15" hidden="1" customHeight="1">
      <c r="A88" s="35" t="s">
        <v>99</v>
      </c>
      <c r="B88" s="39" t="s">
        <v>100</v>
      </c>
      <c r="C88" s="37"/>
      <c r="D88" s="37"/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101</v>
      </c>
      <c r="B89" s="39" t="s">
        <v>102</v>
      </c>
      <c r="C89" s="37"/>
      <c r="D89" s="37"/>
      <c r="E89" s="38" t="e">
        <f t="shared" si="7"/>
        <v>#DIV/0!</v>
      </c>
      <c r="F89" s="38"/>
    </row>
    <row r="90" spans="1:6" ht="15" hidden="1" customHeight="1">
      <c r="A90" s="35" t="s">
        <v>103</v>
      </c>
      <c r="B90" s="39" t="s">
        <v>104</v>
      </c>
      <c r="C90" s="37"/>
      <c r="D90" s="37"/>
      <c r="E90" s="38" t="e">
        <f t="shared" si="7"/>
        <v>#DIV/0!</v>
      </c>
      <c r="F90" s="38"/>
    </row>
    <row r="91" spans="1:6" s="6" customFormat="1" ht="15" hidden="1" customHeight="1">
      <c r="A91" s="35" t="s">
        <v>105</v>
      </c>
      <c r="B91" s="39" t="s">
        <v>106</v>
      </c>
      <c r="C91" s="37"/>
      <c r="D91" s="37"/>
      <c r="E91" s="38" t="e">
        <f t="shared" si="7"/>
        <v>#DIV/0!</v>
      </c>
      <c r="F91" s="38"/>
    </row>
    <row r="92" spans="1:6" ht="18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7"/>
        <v>#DIV/0!</v>
      </c>
      <c r="F92" s="34">
        <f>SUM(D92-C92)</f>
        <v>0</v>
      </c>
    </row>
    <row r="93" spans="1:6" ht="18" hidden="1" customHeight="1">
      <c r="A93" s="53">
        <v>1401</v>
      </c>
      <c r="B93" s="54" t="s">
        <v>116</v>
      </c>
      <c r="C93" s="49"/>
      <c r="D93" s="37"/>
      <c r="E93" s="38" t="e">
        <f t="shared" si="7"/>
        <v>#DIV/0!</v>
      </c>
      <c r="F93" s="38">
        <f>SUM(D93-C93)</f>
        <v>0</v>
      </c>
    </row>
    <row r="94" spans="1:6" ht="18" hidden="1" customHeight="1">
      <c r="A94" s="53">
        <v>1402</v>
      </c>
      <c r="B94" s="54" t="s">
        <v>117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s="6" customFormat="1" ht="18" hidden="1" customHeight="1">
      <c r="A95" s="53">
        <v>1403</v>
      </c>
      <c r="B95" s="54" t="s">
        <v>118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ht="15" customHeight="1">
      <c r="A96" s="52"/>
      <c r="B96" s="57" t="s">
        <v>119</v>
      </c>
      <c r="C96" s="393">
        <f>C55+C63+C65+C70+C75+C79+C81+C86+C92</f>
        <v>7662.7936799999989</v>
      </c>
      <c r="D96" s="407">
        <f>D55+D63+D65+D70+D75+D79+D81+D86+D92</f>
        <v>6647.2306699999999</v>
      </c>
      <c r="E96" s="34">
        <f t="shared" si="7"/>
        <v>86.746830824238003</v>
      </c>
      <c r="F96" s="34">
        <f>SUM(D96-C96)</f>
        <v>-1015.5630099999989</v>
      </c>
    </row>
    <row r="97" spans="1:6" s="65" customFormat="1" ht="22.5" customHeight="1">
      <c r="A97" s="63" t="s">
        <v>120</v>
      </c>
      <c r="B97" s="63"/>
      <c r="C97" s="249"/>
      <c r="D97" s="249"/>
    </row>
    <row r="98" spans="1:6" ht="16.5" customHeight="1">
      <c r="A98" s="66" t="s">
        <v>121</v>
      </c>
      <c r="B98" s="66"/>
      <c r="C98" s="249" t="s">
        <v>122</v>
      </c>
      <c r="D98" s="249"/>
      <c r="E98" s="65"/>
      <c r="F98" s="65"/>
    </row>
    <row r="99" spans="1:6" ht="20.25" customHeight="1">
      <c r="C99" s="120"/>
    </row>
    <row r="100" spans="1:6" ht="13.5" customHeight="1"/>
    <row r="101" spans="1:6" ht="5.25" customHeight="1"/>
  </sheetData>
  <customSheetViews>
    <customSheetView guid="{5BFCA170-DEAE-4D2C-98A0-1E68B427AC01}" showPageBreaks="1" hiddenRows="1">
      <selection activeCell="B100" sqref="B100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3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hiddenRows="1" view="pageBreakPreview" topLeftCell="A9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1"/>
  <sheetViews>
    <sheetView topLeftCell="A19" zoomScaleNormal="100" zoomScaleSheetLayoutView="70" workbookViewId="0">
      <selection activeCell="D28" sqref="D28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425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4276.0099999999993</v>
      </c>
      <c r="D4" s="5">
        <f>D5+D12+D14+D7+D20+D17</f>
        <v>3809.9190600000002</v>
      </c>
      <c r="E4" s="5">
        <f>SUM(D4/C4*100)</f>
        <v>89.099863190217064</v>
      </c>
      <c r="F4" s="5">
        <f>SUM(D4-C4)</f>
        <v>-466.09093999999914</v>
      </c>
    </row>
    <row r="5" spans="1:6" s="6" customFormat="1">
      <c r="A5" s="68">
        <v>1010000000</v>
      </c>
      <c r="B5" s="67" t="s">
        <v>6</v>
      </c>
      <c r="C5" s="5">
        <f>C6</f>
        <v>1624.2</v>
      </c>
      <c r="D5" s="5">
        <f>D6</f>
        <v>1518.1426899999999</v>
      </c>
      <c r="E5" s="5">
        <f t="shared" ref="E5:E51" si="0">SUM(D5/C5*100)</f>
        <v>93.470181627878333</v>
      </c>
      <c r="F5" s="5">
        <f t="shared" ref="F5:F51" si="1">SUM(D5-C5)</f>
        <v>-106.05731000000014</v>
      </c>
    </row>
    <row r="6" spans="1:6">
      <c r="A6" s="7">
        <v>1010200001</v>
      </c>
      <c r="B6" s="8" t="s">
        <v>229</v>
      </c>
      <c r="C6" s="91">
        <v>1624.2</v>
      </c>
      <c r="D6" s="10">
        <v>1518.1426899999999</v>
      </c>
      <c r="E6" s="9">
        <f t="shared" ref="E6:E11" si="2">SUM(D6/C6*100)</f>
        <v>93.470181627878333</v>
      </c>
      <c r="F6" s="9">
        <f t="shared" si="1"/>
        <v>-106.05731000000014</v>
      </c>
    </row>
    <row r="7" spans="1:6">
      <c r="A7" s="3">
        <v>1030200001</v>
      </c>
      <c r="B7" s="13" t="s">
        <v>279</v>
      </c>
      <c r="C7" s="5">
        <f>C8+C10+C9</f>
        <v>350.11</v>
      </c>
      <c r="D7" s="5">
        <f>D8+D9+D10+D11</f>
        <v>338.9846</v>
      </c>
      <c r="E7" s="9">
        <f t="shared" si="2"/>
        <v>96.82231298734682</v>
      </c>
      <c r="F7" s="9">
        <f t="shared" si="1"/>
        <v>-11.125400000000013</v>
      </c>
    </row>
    <row r="8" spans="1:6">
      <c r="A8" s="7">
        <v>1030223001</v>
      </c>
      <c r="B8" s="8" t="s">
        <v>283</v>
      </c>
      <c r="C8" s="9">
        <v>130.59</v>
      </c>
      <c r="D8" s="10">
        <v>150.69452999999999</v>
      </c>
      <c r="E8" s="9">
        <f t="shared" si="2"/>
        <v>115.39515276820582</v>
      </c>
      <c r="F8" s="9">
        <f t="shared" si="1"/>
        <v>20.104529999999983</v>
      </c>
    </row>
    <row r="9" spans="1:6">
      <c r="A9" s="7">
        <v>1030224001</v>
      </c>
      <c r="B9" s="8" t="s">
        <v>289</v>
      </c>
      <c r="C9" s="9">
        <v>1.4</v>
      </c>
      <c r="D9" s="10">
        <v>1.4303600000000001</v>
      </c>
      <c r="E9" s="9">
        <f t="shared" si="2"/>
        <v>102.16857142857143</v>
      </c>
      <c r="F9" s="9">
        <f t="shared" si="1"/>
        <v>3.0360000000000165E-2</v>
      </c>
    </row>
    <row r="10" spans="1:6">
      <c r="A10" s="7">
        <v>1030225001</v>
      </c>
      <c r="B10" s="8" t="s">
        <v>282</v>
      </c>
      <c r="C10" s="9">
        <v>218.12</v>
      </c>
      <c r="D10" s="10">
        <v>220.47975</v>
      </c>
      <c r="E10" s="9">
        <f t="shared" si="2"/>
        <v>101.08185860993947</v>
      </c>
      <c r="F10" s="9">
        <f t="shared" si="1"/>
        <v>2.3597499999999911</v>
      </c>
    </row>
    <row r="11" spans="1:6">
      <c r="A11" s="7">
        <v>1030226001</v>
      </c>
      <c r="B11" s="8" t="s">
        <v>291</v>
      </c>
      <c r="C11" s="9">
        <v>0</v>
      </c>
      <c r="D11" s="10">
        <v>-33.620040000000003</v>
      </c>
      <c r="E11" s="9" t="e">
        <f t="shared" si="2"/>
        <v>#DIV/0!</v>
      </c>
      <c r="F11" s="9">
        <f t="shared" si="1"/>
        <v>-33.620040000000003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75</v>
      </c>
      <c r="D12" s="5">
        <f>SUM(D13:D13)</f>
        <v>75.141949999999994</v>
      </c>
      <c r="E12" s="5">
        <f t="shared" si="0"/>
        <v>100.18926666666665</v>
      </c>
      <c r="F12" s="5">
        <f t="shared" si="1"/>
        <v>0.14194999999999425</v>
      </c>
    </row>
    <row r="13" spans="1:6" ht="15.75" customHeight="1">
      <c r="A13" s="7">
        <v>1050300000</v>
      </c>
      <c r="B13" s="11" t="s">
        <v>230</v>
      </c>
      <c r="C13" s="12">
        <v>75</v>
      </c>
      <c r="D13" s="10">
        <v>75.141949999999994</v>
      </c>
      <c r="E13" s="9">
        <f t="shared" si="0"/>
        <v>100.18926666666665</v>
      </c>
      <c r="F13" s="9">
        <f t="shared" si="1"/>
        <v>0.14194999999999425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2226.6999999999998</v>
      </c>
      <c r="D14" s="5">
        <f>D15+D16</f>
        <v>1877.6498200000001</v>
      </c>
      <c r="E14" s="5">
        <f t="shared" si="0"/>
        <v>84.324328378317702</v>
      </c>
      <c r="F14" s="5">
        <f t="shared" si="1"/>
        <v>-349.05017999999973</v>
      </c>
    </row>
    <row r="15" spans="1:6" s="6" customFormat="1" ht="15" customHeight="1">
      <c r="A15" s="7">
        <v>1060100000</v>
      </c>
      <c r="B15" s="11" t="s">
        <v>254</v>
      </c>
      <c r="C15" s="9">
        <v>550</v>
      </c>
      <c r="D15" s="10">
        <v>576.99014</v>
      </c>
      <c r="E15" s="9">
        <f t="shared" si="0"/>
        <v>104.90729818181819</v>
      </c>
      <c r="F15" s="9">
        <f>SUM(D15-C15)</f>
        <v>26.990139999999997</v>
      </c>
    </row>
    <row r="16" spans="1:6" ht="17.25" customHeight="1">
      <c r="A16" s="7">
        <v>1060600000</v>
      </c>
      <c r="B16" s="11" t="s">
        <v>8</v>
      </c>
      <c r="C16" s="9">
        <v>1676.7</v>
      </c>
      <c r="D16" s="10">
        <v>1300.65968</v>
      </c>
      <c r="E16" s="9">
        <f t="shared" si="0"/>
        <v>77.572593785411811</v>
      </c>
      <c r="F16" s="9">
        <f t="shared" si="1"/>
        <v>-376.04032000000007</v>
      </c>
    </row>
    <row r="17" spans="1:6" s="6" customFormat="1" ht="0.75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20</v>
      </c>
      <c r="D25" s="5">
        <f>D26+D29+D31+D34+D36</f>
        <v>20.973880000000001</v>
      </c>
      <c r="E25" s="5">
        <f t="shared" si="0"/>
        <v>104.8694</v>
      </c>
      <c r="F25" s="5">
        <f t="shared" si="1"/>
        <v>0.97388000000000119</v>
      </c>
    </row>
    <row r="26" spans="1:6" s="6" customFormat="1" ht="32.25" customHeight="1">
      <c r="A26" s="68">
        <v>1110000000</v>
      </c>
      <c r="B26" s="69" t="s">
        <v>129</v>
      </c>
      <c r="C26" s="5">
        <f>C27+C28</f>
        <v>10</v>
      </c>
      <c r="D26" s="5">
        <f>D27+D28</f>
        <v>0.17016000000000001</v>
      </c>
      <c r="E26" s="5">
        <f t="shared" si="0"/>
        <v>1.7016</v>
      </c>
      <c r="F26" s="5">
        <f t="shared" si="1"/>
        <v>-9.8298400000000008</v>
      </c>
    </row>
    <row r="27" spans="1:6" ht="17.25" customHeight="1">
      <c r="A27" s="16">
        <v>1110502501</v>
      </c>
      <c r="B27" s="17" t="s">
        <v>226</v>
      </c>
      <c r="C27" s="12">
        <v>0</v>
      </c>
      <c r="D27" s="10">
        <v>0.17016000000000001</v>
      </c>
      <c r="E27" s="9" t="e">
        <f t="shared" si="0"/>
        <v>#DIV/0!</v>
      </c>
      <c r="F27" s="9">
        <f t="shared" si="1"/>
        <v>0.17016000000000001</v>
      </c>
    </row>
    <row r="28" spans="1:6">
      <c r="A28" s="7">
        <v>1110503505</v>
      </c>
      <c r="B28" s="11" t="s">
        <v>225</v>
      </c>
      <c r="C28" s="12">
        <v>10</v>
      </c>
      <c r="D28" s="10"/>
      <c r="E28" s="9">
        <f t="shared" si="0"/>
        <v>0</v>
      </c>
      <c r="F28" s="9">
        <f t="shared" si="1"/>
        <v>-10</v>
      </c>
    </row>
    <row r="29" spans="1:6" s="15" customFormat="1" ht="29.25">
      <c r="A29" s="68">
        <v>1130000000</v>
      </c>
      <c r="B29" s="69" t="s">
        <v>131</v>
      </c>
      <c r="C29" s="5">
        <f>C30</f>
        <v>10</v>
      </c>
      <c r="D29" s="5">
        <f>D30</f>
        <v>8.3664100000000001</v>
      </c>
      <c r="E29" s="5">
        <f t="shared" si="0"/>
        <v>83.664099999999991</v>
      </c>
      <c r="F29" s="5">
        <f t="shared" si="1"/>
        <v>-1.6335899999999999</v>
      </c>
    </row>
    <row r="30" spans="1:6" ht="18" customHeight="1">
      <c r="A30" s="7">
        <v>1130206005</v>
      </c>
      <c r="B30" s="8" t="s">
        <v>224</v>
      </c>
      <c r="C30" s="9">
        <v>10</v>
      </c>
      <c r="D30" s="10">
        <v>8.3664100000000001</v>
      </c>
      <c r="E30" s="9">
        <f t="shared" si="0"/>
        <v>83.664099999999991</v>
      </c>
      <c r="F30" s="9">
        <f t="shared" si="1"/>
        <v>-1.6335899999999999</v>
      </c>
    </row>
    <row r="31" spans="1:6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f>C35</f>
        <v>0</v>
      </c>
      <c r="D34" s="14">
        <f>D35</f>
        <v>23.957180000000001</v>
      </c>
      <c r="E34" s="5" t="e">
        <f t="shared" si="0"/>
        <v>#DIV/0!</v>
      </c>
      <c r="F34" s="5">
        <f t="shared" si="1"/>
        <v>23.957180000000001</v>
      </c>
    </row>
    <row r="35" spans="1:7" ht="47.25">
      <c r="A35" s="7">
        <v>1163305010</v>
      </c>
      <c r="B35" s="8" t="s">
        <v>268</v>
      </c>
      <c r="C35" s="9">
        <v>0</v>
      </c>
      <c r="D35" s="10">
        <v>23.957180000000001</v>
      </c>
      <c r="E35" s="9" t="e">
        <f t="shared" si="0"/>
        <v>#DIV/0!</v>
      </c>
      <c r="F35" s="9">
        <f t="shared" si="1"/>
        <v>23.957180000000001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-11.519869999999999</v>
      </c>
      <c r="E36" s="5">
        <v>0</v>
      </c>
      <c r="F36" s="5">
        <f t="shared" si="1"/>
        <v>-11.519869999999999</v>
      </c>
    </row>
    <row r="37" spans="1:7" ht="15" hidden="1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-11.519869999999999</v>
      </c>
      <c r="E38" s="9">
        <v>0</v>
      </c>
      <c r="F38" s="9">
        <f t="shared" si="1"/>
        <v>-11.519869999999999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4296.0099999999993</v>
      </c>
      <c r="D39" s="127">
        <f>D4+D25</f>
        <v>3830.8929400000002</v>
      </c>
      <c r="E39" s="5">
        <f t="shared" si="0"/>
        <v>89.173277995162977</v>
      </c>
      <c r="F39" s="5">
        <f t="shared" si="1"/>
        <v>-465.11705999999913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4910.0419999999995</v>
      </c>
      <c r="D40" s="5">
        <f>D41+D43+D45+D46+D47+D49+D42+D48</f>
        <v>4538.7004900000002</v>
      </c>
      <c r="E40" s="5">
        <f t="shared" si="0"/>
        <v>92.437101149032955</v>
      </c>
      <c r="F40" s="5">
        <f t="shared" si="1"/>
        <v>-371.34150999999929</v>
      </c>
      <c r="G40" s="19"/>
    </row>
    <row r="41" spans="1:7" ht="17.25" customHeight="1">
      <c r="A41" s="16">
        <v>2021000000</v>
      </c>
      <c r="B41" s="17" t="s">
        <v>21</v>
      </c>
      <c r="C41" s="12">
        <v>4512.616</v>
      </c>
      <c r="D41" s="20">
        <v>4243.6350000000002</v>
      </c>
      <c r="E41" s="9">
        <f t="shared" si="0"/>
        <v>94.039355442608013</v>
      </c>
      <c r="F41" s="9">
        <f t="shared" si="1"/>
        <v>-268.98099999999977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22</v>
      </c>
      <c r="C43" s="279">
        <v>261.73</v>
      </c>
      <c r="D43" s="10">
        <v>171.66</v>
      </c>
      <c r="E43" s="9">
        <f t="shared" si="0"/>
        <v>65.586673289267566</v>
      </c>
      <c r="F43" s="9">
        <f t="shared" si="1"/>
        <v>-90.070000000000022</v>
      </c>
    </row>
    <row r="44" spans="1:7" ht="0.75" hidden="1" customHeight="1">
      <c r="A44" s="16">
        <v>2022999910</v>
      </c>
      <c r="B44" s="18" t="s">
        <v>352</v>
      </c>
      <c r="C44" s="279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23</v>
      </c>
      <c r="C45" s="12">
        <v>15.396000000000001</v>
      </c>
      <c r="D45" s="251">
        <v>1.3828</v>
      </c>
      <c r="E45" s="9">
        <f t="shared" si="0"/>
        <v>8.9815536502987783</v>
      </c>
      <c r="F45" s="9">
        <f t="shared" si="1"/>
        <v>-14.013200000000001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2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298</v>
      </c>
      <c r="C48" s="12">
        <v>120.3</v>
      </c>
      <c r="D48" s="252">
        <v>122.02269</v>
      </c>
      <c r="E48" s="9">
        <f>SUM(D48/C48*100)</f>
        <v>101.43199501246882</v>
      </c>
      <c r="F48" s="9">
        <f>SUM(D48-C48)</f>
        <v>1.7226900000000001</v>
      </c>
    </row>
    <row r="49" spans="1:7" hidden="1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277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28</v>
      </c>
      <c r="C51" s="389">
        <f>SUM(C39,C40,C50)</f>
        <v>9206.0519999999997</v>
      </c>
      <c r="D51" s="390">
        <f>D39+D40</f>
        <v>8369.5934300000008</v>
      </c>
      <c r="E51" s="93">
        <f t="shared" si="0"/>
        <v>90.914036005879623</v>
      </c>
      <c r="F51" s="93">
        <f t="shared" si="1"/>
        <v>-836.45856999999887</v>
      </c>
      <c r="G51" s="151"/>
    </row>
    <row r="52" spans="1:7" s="6" customFormat="1" ht="23.25" customHeight="1">
      <c r="A52" s="3"/>
      <c r="B52" s="21" t="s">
        <v>321</v>
      </c>
      <c r="C52" s="93">
        <f>C51-C97</f>
        <v>-50.512169999999969</v>
      </c>
      <c r="D52" s="93">
        <f>D51-D97</f>
        <v>524.490600000001</v>
      </c>
      <c r="E52" s="281"/>
      <c r="F52" s="281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8" t="s">
        <v>346</v>
      </c>
      <c r="D54" s="73" t="s">
        <v>417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30</v>
      </c>
      <c r="B56" s="31" t="s">
        <v>31</v>
      </c>
      <c r="C56" s="32">
        <f>C57+C58+C59+C60+C61+C63+C62+C65</f>
        <v>1928.9889599999999</v>
      </c>
      <c r="D56" s="33">
        <f>D57+D58+D59+D60+D61+D63+D62</f>
        <v>1627.1770299999998</v>
      </c>
      <c r="E56" s="34">
        <f>SUM(D56/C56*100)</f>
        <v>84.353879868757772</v>
      </c>
      <c r="F56" s="34">
        <f>SUM(D56-C56)</f>
        <v>-301.81193000000007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6.5" customHeight="1">
      <c r="A58" s="35" t="s">
        <v>34</v>
      </c>
      <c r="B58" s="39" t="s">
        <v>35</v>
      </c>
      <c r="C58" s="97">
        <v>1814.94796</v>
      </c>
      <c r="D58" s="37">
        <v>1522.6360299999999</v>
      </c>
      <c r="E58" s="38">
        <f t="shared" ref="E58:E97" si="3">SUM(D58/C58*100)</f>
        <v>83.894197715729547</v>
      </c>
      <c r="F58" s="38">
        <f t="shared" ref="F58:F97" si="4">SUM(D58-C58)</f>
        <v>-292.31193000000007</v>
      </c>
    </row>
    <row r="59" spans="1:7" ht="1.5" hidden="1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97">
        <v>68.039000000000001</v>
      </c>
      <c r="D61" s="37">
        <v>68.039000000000001</v>
      </c>
      <c r="E61" s="38">
        <f t="shared" si="3"/>
        <v>100</v>
      </c>
      <c r="F61" s="38">
        <f t="shared" si="4"/>
        <v>0</v>
      </c>
    </row>
    <row r="62" spans="1:7" ht="18" customHeight="1">
      <c r="A62" s="35" t="s">
        <v>42</v>
      </c>
      <c r="B62" s="39" t="s">
        <v>43</v>
      </c>
      <c r="C62" s="149">
        <v>2</v>
      </c>
      <c r="D62" s="40">
        <v>0</v>
      </c>
      <c r="E62" s="38">
        <f t="shared" si="3"/>
        <v>0</v>
      </c>
      <c r="F62" s="38">
        <f t="shared" si="4"/>
        <v>-2</v>
      </c>
    </row>
    <row r="63" spans="1:7" ht="15.75" customHeight="1">
      <c r="A63" s="35" t="s">
        <v>44</v>
      </c>
      <c r="B63" s="39" t="s">
        <v>45</v>
      </c>
      <c r="C63" s="97">
        <v>44.002000000000002</v>
      </c>
      <c r="D63" s="37">
        <v>36.502000000000002</v>
      </c>
      <c r="E63" s="38">
        <f t="shared" si="3"/>
        <v>82.955320212717609</v>
      </c>
      <c r="F63" s="38">
        <f t="shared" si="4"/>
        <v>-7.5</v>
      </c>
    </row>
    <row r="64" spans="1:7" s="6" customFormat="1" ht="15.75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</f>
        <v>15</v>
      </c>
      <c r="D66" s="150">
        <f>D69+D70</f>
        <v>0</v>
      </c>
      <c r="E66" s="34">
        <f t="shared" si="3"/>
        <v>0</v>
      </c>
      <c r="F66" s="34">
        <f t="shared" si="4"/>
        <v>-15</v>
      </c>
    </row>
    <row r="67" spans="1:7" ht="3.75" hidden="1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10</v>
      </c>
      <c r="D69" s="37">
        <v>0</v>
      </c>
      <c r="E69" s="34">
        <f t="shared" si="3"/>
        <v>0</v>
      </c>
      <c r="F69" s="34">
        <f t="shared" si="4"/>
        <v>-10</v>
      </c>
    </row>
    <row r="70" spans="1:7" ht="17.25" customHeight="1">
      <c r="A70" s="46" t="s">
        <v>219</v>
      </c>
      <c r="B70" s="47" t="s">
        <v>220</v>
      </c>
      <c r="C70" s="9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1596.5611699999999</v>
      </c>
      <c r="D71" s="48">
        <f>SUM(D72:D75)</f>
        <v>894.82475999999997</v>
      </c>
      <c r="E71" s="34">
        <f t="shared" si="3"/>
        <v>56.047007581926842</v>
      </c>
      <c r="F71" s="34">
        <f t="shared" si="4"/>
        <v>-701.73640999999998</v>
      </c>
    </row>
    <row r="72" spans="1:7" ht="15" customHeight="1">
      <c r="A72" s="35" t="s">
        <v>60</v>
      </c>
      <c r="B72" s="39" t="s">
        <v>61</v>
      </c>
      <c r="C72" s="49">
        <v>35</v>
      </c>
      <c r="D72" s="37">
        <v>7.8005000000000004</v>
      </c>
      <c r="E72" s="38">
        <f t="shared" si="3"/>
        <v>22.287142857142857</v>
      </c>
      <c r="F72" s="38">
        <f t="shared" si="4"/>
        <v>-27.1995</v>
      </c>
    </row>
    <row r="73" spans="1:7" s="6" customFormat="1" ht="15.75" customHeight="1">
      <c r="A73" s="35" t="s">
        <v>62</v>
      </c>
      <c r="B73" s="39" t="s">
        <v>63</v>
      </c>
      <c r="C73" s="49">
        <v>496.90899999999999</v>
      </c>
      <c r="D73" s="37">
        <v>367.00655</v>
      </c>
      <c r="E73" s="38">
        <f t="shared" si="3"/>
        <v>73.857899534924911</v>
      </c>
      <c r="F73" s="38">
        <f t="shared" si="4"/>
        <v>-129.90244999999999</v>
      </c>
      <c r="G73" s="50"/>
    </row>
    <row r="74" spans="1:7" ht="15" customHeight="1">
      <c r="A74" s="35" t="s">
        <v>64</v>
      </c>
      <c r="B74" s="39" t="s">
        <v>65</v>
      </c>
      <c r="C74" s="49">
        <v>752.65216999999996</v>
      </c>
      <c r="D74" s="37">
        <v>384.95416999999998</v>
      </c>
      <c r="E74" s="38">
        <f t="shared" si="3"/>
        <v>51.146357553184231</v>
      </c>
      <c r="F74" s="38">
        <f t="shared" si="4"/>
        <v>-367.69799999999998</v>
      </c>
    </row>
    <row r="75" spans="1:7" ht="18" customHeight="1">
      <c r="A75" s="35" t="s">
        <v>66</v>
      </c>
      <c r="B75" s="39" t="s">
        <v>67</v>
      </c>
      <c r="C75" s="49">
        <v>312</v>
      </c>
      <c r="D75" s="37">
        <v>135.06353999999999</v>
      </c>
      <c r="E75" s="38">
        <f t="shared" si="3"/>
        <v>43.289596153846148</v>
      </c>
      <c r="F75" s="38">
        <f t="shared" si="4"/>
        <v>-176.93646000000001</v>
      </c>
    </row>
    <row r="76" spans="1:7" s="6" customFormat="1" ht="17.25" customHeight="1">
      <c r="A76" s="30" t="s">
        <v>68</v>
      </c>
      <c r="B76" s="31" t="s">
        <v>69</v>
      </c>
      <c r="C76" s="32">
        <f>C77+C78+C79+C82</f>
        <v>3341.7140399999998</v>
      </c>
      <c r="D76" s="32">
        <f>D77+D78+D79+D82</f>
        <v>2948.8010399999998</v>
      </c>
      <c r="E76" s="34">
        <f t="shared" si="3"/>
        <v>88.2421716730735</v>
      </c>
      <c r="F76" s="34">
        <f t="shared" si="4"/>
        <v>-392.91300000000001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20.2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74</v>
      </c>
      <c r="B79" s="39" t="s">
        <v>75</v>
      </c>
      <c r="C79" s="37">
        <v>3341.7140399999998</v>
      </c>
      <c r="D79" s="37">
        <v>2948.8010399999998</v>
      </c>
      <c r="E79" s="38">
        <f t="shared" si="3"/>
        <v>88.2421716730735</v>
      </c>
      <c r="F79" s="38">
        <f t="shared" si="4"/>
        <v>-392.91300000000001</v>
      </c>
    </row>
    <row r="80" spans="1:7" s="6" customFormat="1" ht="18.75" customHeight="1">
      <c r="A80" s="30" t="s">
        <v>86</v>
      </c>
      <c r="B80" s="31" t="s">
        <v>87</v>
      </c>
      <c r="C80" s="32">
        <f>C81</f>
        <v>2374.3000000000002</v>
      </c>
      <c r="D80" s="32">
        <f>D81</f>
        <v>2374.3000000000002</v>
      </c>
      <c r="E80" s="38">
        <f t="shared" si="3"/>
        <v>100</v>
      </c>
      <c r="F80" s="38">
        <f t="shared" si="4"/>
        <v>0</v>
      </c>
    </row>
    <row r="81" spans="1:6" ht="19.5" customHeight="1">
      <c r="A81" s="35" t="s">
        <v>88</v>
      </c>
      <c r="B81" s="39" t="s">
        <v>234</v>
      </c>
      <c r="C81" s="37">
        <v>2374.3000000000002</v>
      </c>
      <c r="D81" s="37">
        <v>2374.3000000000002</v>
      </c>
      <c r="E81" s="38">
        <f t="shared" si="3"/>
        <v>100</v>
      </c>
      <c r="F81" s="38">
        <f t="shared" si="4"/>
        <v>0</v>
      </c>
    </row>
    <row r="82" spans="1:6" ht="15" hidden="1" customHeight="1">
      <c r="A82" s="35" t="s">
        <v>264</v>
      </c>
      <c r="B82" s="39" t="s">
        <v>265</v>
      </c>
      <c r="C82" s="37">
        <v>0</v>
      </c>
      <c r="D82" s="37"/>
      <c r="E82" s="38" t="e">
        <f t="shared" si="3"/>
        <v>#DIV/0!</v>
      </c>
      <c r="F82" s="38">
        <f t="shared" si="4"/>
        <v>0</v>
      </c>
    </row>
    <row r="83" spans="1:6" s="6" customFormat="1" ht="12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2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1004</v>
      </c>
      <c r="B86" s="54" t="s">
        <v>92</v>
      </c>
      <c r="C86" s="37">
        <v>0</v>
      </c>
      <c r="D86" s="55">
        <v>0</v>
      </c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9.5" customHeight="1">
      <c r="A88" s="30" t="s">
        <v>95</v>
      </c>
      <c r="B88" s="31" t="s">
        <v>96</v>
      </c>
      <c r="C88" s="32">
        <f>C89+C90+C91+C92+C93</f>
        <v>0</v>
      </c>
      <c r="D88" s="32">
        <f>D89+D90+D91+D92+D93</f>
        <v>0</v>
      </c>
      <c r="E88" s="38" t="e">
        <f t="shared" si="3"/>
        <v>#DIV/0!</v>
      </c>
      <c r="F88" s="22">
        <f>F89+F90+F91+F92+F93</f>
        <v>0</v>
      </c>
    </row>
    <row r="89" spans="1:6" ht="15.75" customHeight="1">
      <c r="A89" s="35" t="s">
        <v>97</v>
      </c>
      <c r="B89" s="39" t="s">
        <v>98</v>
      </c>
      <c r="C89" s="37">
        <v>0</v>
      </c>
      <c r="D89" s="37">
        <v>0</v>
      </c>
      <c r="E89" s="38" t="e">
        <f t="shared" si="3"/>
        <v>#DIV/0!</v>
      </c>
      <c r="F89" s="38">
        <f>SUM(D89-C89)</f>
        <v>0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8" hidden="1" customHeight="1">
      <c r="A94" s="52">
        <v>1400</v>
      </c>
      <c r="B94" s="56" t="s">
        <v>115</v>
      </c>
      <c r="C94" s="48">
        <f>SUM(C95+C96)</f>
        <v>0</v>
      </c>
      <c r="D94" s="48">
        <f>SUM(D95+D96)</f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1402</v>
      </c>
      <c r="B95" s="54" t="s">
        <v>117</v>
      </c>
      <c r="C95" s="239"/>
      <c r="D95" s="240"/>
      <c r="E95" s="38" t="e">
        <f t="shared" si="3"/>
        <v>#DIV/0!</v>
      </c>
      <c r="F95" s="38">
        <f t="shared" si="4"/>
        <v>0</v>
      </c>
    </row>
    <row r="96" spans="1:6" ht="15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s="6" customFormat="1" ht="16.5" customHeight="1">
      <c r="A97" s="52"/>
      <c r="B97" s="57" t="s">
        <v>119</v>
      </c>
      <c r="C97" s="393">
        <f>C56+C71+C76+C83+C88+C94+C66+C80</f>
        <v>9256.5641699999996</v>
      </c>
      <c r="D97" s="393">
        <f>D56+D71+D76+D83+D88+D94+D66+D80</f>
        <v>7845.1028299999998</v>
      </c>
      <c r="E97" s="34">
        <f t="shared" si="3"/>
        <v>84.751779233870963</v>
      </c>
      <c r="F97" s="34">
        <f t="shared" si="4"/>
        <v>-1411.4613399999998</v>
      </c>
      <c r="G97" s="293"/>
    </row>
    <row r="98" spans="1:7" ht="20.25" customHeight="1">
      <c r="D98" s="245"/>
    </row>
    <row r="99" spans="1:7" s="65" customFormat="1" ht="13.5" customHeight="1">
      <c r="A99" s="63" t="s">
        <v>120</v>
      </c>
      <c r="B99" s="63"/>
      <c r="C99" s="119"/>
      <c r="D99" s="64"/>
    </row>
    <row r="100" spans="1:7" s="65" customFormat="1" ht="12.75">
      <c r="A100" s="66" t="s">
        <v>121</v>
      </c>
      <c r="B100" s="66"/>
      <c r="C100" s="134" t="s">
        <v>122</v>
      </c>
      <c r="D100" s="134"/>
    </row>
    <row r="101" spans="1:7" ht="5.25" customHeight="1"/>
  </sheetData>
  <customSheetViews>
    <customSheetView guid="{5BFCA170-DEAE-4D2C-98A0-1E68B427AC01}" showPageBreaks="1" printArea="1" hiddenRows="1" topLeftCell="A19">
      <selection activeCell="D28" sqref="D28"/>
      <pageMargins left="0.7" right="0.7" top="0.75" bottom="0.75" header="0.3" footer="0.3"/>
      <pageSetup paperSize="9" scale="50" orientation="portrait" r:id="rId1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3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B30CE22D-C12F-4E12-8BB9-3AAE0A6991CC}" scale="70" showPageBreaks="1" printArea="1" hiddenRows="1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4"/>
  <sheetViews>
    <sheetView view="pageBreakPreview" topLeftCell="A4" zoomScale="70" zoomScaleNormal="100" zoomScaleSheetLayoutView="70" workbookViewId="0">
      <selection activeCell="C47" sqref="C47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3" t="s">
        <v>426</v>
      </c>
      <c r="B1" s="513"/>
      <c r="C1" s="513"/>
      <c r="D1" s="513"/>
      <c r="E1" s="513"/>
      <c r="F1" s="513"/>
    </row>
    <row r="2" spans="1:6">
      <c r="A2" s="513"/>
      <c r="B2" s="513"/>
      <c r="C2" s="513"/>
      <c r="D2" s="513"/>
      <c r="E2" s="513"/>
      <c r="F2" s="513"/>
    </row>
    <row r="3" spans="1:6" ht="63">
      <c r="A3" s="2" t="s">
        <v>1</v>
      </c>
      <c r="B3" s="2" t="s">
        <v>2</v>
      </c>
      <c r="C3" s="72" t="s">
        <v>346</v>
      </c>
      <c r="D3" s="73" t="s">
        <v>421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4831.7</v>
      </c>
      <c r="D4" s="5">
        <f>D5+D12+D14+D17+D20+D7</f>
        <v>4299.4490700000006</v>
      </c>
      <c r="E4" s="5">
        <f>SUM(D4/C4*100)</f>
        <v>88.98418920876712</v>
      </c>
      <c r="F4" s="5">
        <f>SUM(D4-C4)</f>
        <v>-532.25092999999924</v>
      </c>
    </row>
    <row r="5" spans="1:6" s="6" customFormat="1">
      <c r="A5" s="68">
        <v>1010000000</v>
      </c>
      <c r="B5" s="67" t="s">
        <v>6</v>
      </c>
      <c r="C5" s="5">
        <f>C6</f>
        <v>1309.9000000000001</v>
      </c>
      <c r="D5" s="5">
        <f>D6</f>
        <v>1112.40716</v>
      </c>
      <c r="E5" s="5">
        <f t="shared" ref="E5:E51" si="0">SUM(D5/C5*100)</f>
        <v>84.923059775555373</v>
      </c>
      <c r="F5" s="5">
        <f t="shared" ref="F5:F51" si="1">SUM(D5-C5)</f>
        <v>-197.49284000000011</v>
      </c>
    </row>
    <row r="6" spans="1:6">
      <c r="A6" s="7">
        <v>1010200001</v>
      </c>
      <c r="B6" s="8" t="s">
        <v>229</v>
      </c>
      <c r="C6" s="9">
        <v>1309.9000000000001</v>
      </c>
      <c r="D6" s="10">
        <v>1112.40716</v>
      </c>
      <c r="E6" s="9">
        <f t="shared" ref="E6:E11" si="2">SUM(D6/C6*100)</f>
        <v>84.923059775555373</v>
      </c>
      <c r="F6" s="9">
        <f t="shared" si="1"/>
        <v>-197.49284000000011</v>
      </c>
    </row>
    <row r="7" spans="1:6" ht="31.5">
      <c r="A7" s="3">
        <v>1030000000</v>
      </c>
      <c r="B7" s="13" t="s">
        <v>281</v>
      </c>
      <c r="C7" s="5">
        <f>C8+C10+C9</f>
        <v>661.8</v>
      </c>
      <c r="D7" s="5">
        <f>D8+D10+D9+D11</f>
        <v>640.76360999999997</v>
      </c>
      <c r="E7" s="9">
        <f t="shared" si="2"/>
        <v>96.82133726201269</v>
      </c>
      <c r="F7" s="9">
        <f t="shared" si="1"/>
        <v>-21.036389999999983</v>
      </c>
    </row>
    <row r="8" spans="1:6">
      <c r="A8" s="7">
        <v>1030223001</v>
      </c>
      <c r="B8" s="8" t="s">
        <v>283</v>
      </c>
      <c r="C8" s="9">
        <v>246.85</v>
      </c>
      <c r="D8" s="10">
        <v>284.84944000000002</v>
      </c>
      <c r="E8" s="9">
        <f t="shared" si="2"/>
        <v>115.39373708729998</v>
      </c>
      <c r="F8" s="9">
        <f t="shared" si="1"/>
        <v>37.999440000000021</v>
      </c>
    </row>
    <row r="9" spans="1:6">
      <c r="A9" s="7">
        <v>1030224001</v>
      </c>
      <c r="B9" s="8" t="s">
        <v>289</v>
      </c>
      <c r="C9" s="9">
        <v>2.65</v>
      </c>
      <c r="D9" s="10">
        <v>2.7037300000000002</v>
      </c>
      <c r="E9" s="9">
        <f t="shared" si="2"/>
        <v>102.02754716981133</v>
      </c>
      <c r="F9" s="9">
        <f t="shared" si="1"/>
        <v>5.3730000000000278E-2</v>
      </c>
    </row>
    <row r="10" spans="1:6">
      <c r="A10" s="7">
        <v>1030225001</v>
      </c>
      <c r="B10" s="8" t="s">
        <v>282</v>
      </c>
      <c r="C10" s="9">
        <v>412.3</v>
      </c>
      <c r="D10" s="10">
        <v>416.76051000000001</v>
      </c>
      <c r="E10" s="9">
        <f t="shared" si="2"/>
        <v>101.08186029590105</v>
      </c>
      <c r="F10" s="9">
        <f t="shared" si="1"/>
        <v>4.4605099999999993</v>
      </c>
    </row>
    <row r="11" spans="1:6">
      <c r="A11" s="7">
        <v>1030226001</v>
      </c>
      <c r="B11" s="8" t="s">
        <v>292</v>
      </c>
      <c r="C11" s="9">
        <v>0</v>
      </c>
      <c r="D11" s="10">
        <v>-63.550069999999998</v>
      </c>
      <c r="E11" s="9" t="e">
        <f t="shared" si="2"/>
        <v>#DIV/0!</v>
      </c>
      <c r="F11" s="9">
        <f t="shared" si="1"/>
        <v>-63.550069999999998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28.442399999999999</v>
      </c>
      <c r="E12" s="5">
        <f t="shared" si="0"/>
        <v>284.42400000000004</v>
      </c>
      <c r="F12" s="5">
        <f t="shared" si="1"/>
        <v>18.442399999999999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28.442399999999999</v>
      </c>
      <c r="E13" s="9">
        <f t="shared" si="0"/>
        <v>284.42400000000004</v>
      </c>
      <c r="F13" s="9">
        <f t="shared" si="1"/>
        <v>18.442399999999999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2840</v>
      </c>
      <c r="D14" s="5">
        <f>D15+D16</f>
        <v>2509.4859000000001</v>
      </c>
      <c r="E14" s="5">
        <f t="shared" si="0"/>
        <v>88.362179577464801</v>
      </c>
      <c r="F14" s="5">
        <f t="shared" si="1"/>
        <v>-330.51409999999987</v>
      </c>
    </row>
    <row r="15" spans="1:6" s="6" customFormat="1" ht="15.75" customHeight="1">
      <c r="A15" s="7">
        <v>1060100000</v>
      </c>
      <c r="B15" s="11" t="s">
        <v>9</v>
      </c>
      <c r="C15" s="9">
        <v>190</v>
      </c>
      <c r="D15" s="10">
        <v>151.89312000000001</v>
      </c>
      <c r="E15" s="9">
        <f t="shared" si="0"/>
        <v>79.943747368421057</v>
      </c>
      <c r="F15" s="9">
        <f>SUM(D15-C15)</f>
        <v>-38.10687999999999</v>
      </c>
    </row>
    <row r="16" spans="1:6" ht="15.75" customHeight="1">
      <c r="A16" s="7">
        <v>1060600000</v>
      </c>
      <c r="B16" s="11" t="s">
        <v>8</v>
      </c>
      <c r="C16" s="9">
        <v>2650</v>
      </c>
      <c r="D16" s="10">
        <v>2357.5927799999999</v>
      </c>
      <c r="E16" s="9">
        <f t="shared" si="0"/>
        <v>88.965765283018854</v>
      </c>
      <c r="F16" s="9">
        <f t="shared" si="1"/>
        <v>-292.40722000000005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8.35</v>
      </c>
      <c r="E17" s="5">
        <f t="shared" si="0"/>
        <v>83.5</v>
      </c>
      <c r="F17" s="5">
        <f t="shared" si="1"/>
        <v>-1.6500000000000004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8.35</v>
      </c>
      <c r="E18" s="9">
        <f t="shared" si="0"/>
        <v>83.5</v>
      </c>
      <c r="F18" s="9">
        <f t="shared" si="1"/>
        <v>-1.6500000000000004</v>
      </c>
    </row>
    <row r="19" spans="1:6" ht="1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</v>
      </c>
      <c r="D25" s="5">
        <f>D26+D29+D31+D36+D34</f>
        <v>-0.25339</v>
      </c>
      <c r="E25" s="5">
        <f t="shared" si="0"/>
        <v>-12.669499999999999</v>
      </c>
      <c r="F25" s="5">
        <f t="shared" si="1"/>
        <v>-2.25339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</v>
      </c>
      <c r="D26" s="5">
        <f>D27+D28</f>
        <v>0</v>
      </c>
      <c r="E26" s="5">
        <f t="shared" si="0"/>
        <v>0</v>
      </c>
      <c r="F26" s="5">
        <f t="shared" si="1"/>
        <v>-2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14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4.25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53.2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-0.25339</v>
      </c>
      <c r="E36" s="5" t="e">
        <f t="shared" si="0"/>
        <v>#DIV/0!</v>
      </c>
      <c r="F36" s="5">
        <f t="shared" si="1"/>
        <v>-0.25339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-0.25339</v>
      </c>
      <c r="E37" s="9" t="e">
        <f t="shared" si="0"/>
        <v>#DIV/0!</v>
      </c>
      <c r="F37" s="9">
        <f t="shared" si="1"/>
        <v>-0.25339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4833.7</v>
      </c>
      <c r="D39" s="127">
        <f>SUM(D4,D25)</f>
        <v>4299.1956800000007</v>
      </c>
      <c r="E39" s="5">
        <f t="shared" si="0"/>
        <v>88.942128804021777</v>
      </c>
      <c r="F39" s="5">
        <f t="shared" si="1"/>
        <v>-534.5043199999991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C41+C43+C45+C46+C47+C48+C42+C44+C50</f>
        <v>1921.288</v>
      </c>
      <c r="D40" s="5">
        <f>D41+D43+D45+D46+D47+D48+D42+D44+D50</f>
        <v>1459.84987</v>
      </c>
      <c r="E40" s="5">
        <f t="shared" si="0"/>
        <v>75.982875550151775</v>
      </c>
      <c r="F40" s="5">
        <f t="shared" si="1"/>
        <v>-461.43813</v>
      </c>
      <c r="G40" s="19"/>
    </row>
    <row r="41" spans="1:7" ht="15.75" customHeight="1">
      <c r="A41" s="16">
        <v>2021000000</v>
      </c>
      <c r="B41" s="17" t="s">
        <v>21</v>
      </c>
      <c r="C41" s="12">
        <v>35.76</v>
      </c>
      <c r="D41" s="20">
        <v>35.453000000000003</v>
      </c>
      <c r="E41" s="9">
        <f t="shared" si="0"/>
        <v>99.141498881431772</v>
      </c>
      <c r="F41" s="9">
        <f t="shared" si="1"/>
        <v>-0.30699999999999505</v>
      </c>
    </row>
    <row r="42" spans="1:7" ht="15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22</v>
      </c>
      <c r="C43" s="12">
        <v>1336.52</v>
      </c>
      <c r="D43" s="10">
        <v>978.74787000000003</v>
      </c>
      <c r="E43" s="9">
        <f t="shared" si="0"/>
        <v>73.231067997486008</v>
      </c>
      <c r="F43" s="9">
        <f t="shared" si="1"/>
        <v>-357.77212999999995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23</v>
      </c>
      <c r="C45" s="12">
        <v>174.108</v>
      </c>
      <c r="D45" s="251">
        <v>170.749</v>
      </c>
      <c r="E45" s="9">
        <f t="shared" si="0"/>
        <v>98.070737703034894</v>
      </c>
      <c r="F45" s="9">
        <f t="shared" si="1"/>
        <v>-3.3590000000000089</v>
      </c>
    </row>
    <row r="46" spans="1:7" ht="12.75" customHeight="1">
      <c r="A46" s="16">
        <v>2020400000</v>
      </c>
      <c r="B46" s="17" t="s">
        <v>24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t="15" customHeight="1">
      <c r="A47" s="16">
        <v>2020900000</v>
      </c>
      <c r="B47" s="18" t="s">
        <v>25</v>
      </c>
      <c r="C47" s="12">
        <v>100</v>
      </c>
      <c r="D47" s="252">
        <v>0</v>
      </c>
      <c r="E47" s="9">
        <f t="shared" si="0"/>
        <v>0</v>
      </c>
      <c r="F47" s="9">
        <f t="shared" si="1"/>
        <v>-100</v>
      </c>
    </row>
    <row r="48" spans="1:7" ht="15.75" customHeight="1">
      <c r="A48" s="7">
        <v>2190500005</v>
      </c>
      <c r="B48" s="11" t="s">
        <v>26</v>
      </c>
      <c r="C48" s="14">
        <v>0</v>
      </c>
      <c r="D48" s="14">
        <v>0</v>
      </c>
      <c r="E48" s="5" t="e">
        <f>SUM(D48/C48*100)</f>
        <v>#DIV/0!</v>
      </c>
      <c r="F48" s="5">
        <f>SUM(D48-C48)</f>
        <v>0</v>
      </c>
    </row>
    <row r="49" spans="1:7" s="6" customFormat="1" ht="15" customHeight="1">
      <c r="A49" s="3">
        <v>3000000000</v>
      </c>
      <c r="B49" s="13" t="s">
        <v>27</v>
      </c>
      <c r="C49" s="277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354</v>
      </c>
      <c r="C50" s="12">
        <v>274.89999999999998</v>
      </c>
      <c r="D50" s="10">
        <v>274.89999999999998</v>
      </c>
      <c r="E50" s="9">
        <f t="shared" si="0"/>
        <v>100</v>
      </c>
      <c r="F50" s="9">
        <f t="shared" si="1"/>
        <v>0</v>
      </c>
    </row>
    <row r="51" spans="1:7" s="6" customFormat="1" ht="15.75" customHeight="1">
      <c r="A51" s="3"/>
      <c r="B51" s="4" t="s">
        <v>28</v>
      </c>
      <c r="C51" s="389">
        <f>C39+C40</f>
        <v>6754.9879999999994</v>
      </c>
      <c r="D51" s="390">
        <f>D39+D40</f>
        <v>5759.0455500000007</v>
      </c>
      <c r="E51" s="5">
        <f t="shared" si="0"/>
        <v>85.256192164960197</v>
      </c>
      <c r="F51" s="5">
        <f t="shared" si="1"/>
        <v>-995.94244999999864</v>
      </c>
      <c r="G51" s="94"/>
    </row>
    <row r="52" spans="1:7" s="6" customFormat="1">
      <c r="A52" s="3"/>
      <c r="B52" s="21" t="s">
        <v>322</v>
      </c>
      <c r="C52" s="93">
        <f>C51-C101</f>
        <v>-328.24601000000075</v>
      </c>
      <c r="D52" s="93">
        <f>D51-D101</f>
        <v>410.91853000000083</v>
      </c>
      <c r="E52" s="22"/>
      <c r="F52" s="22"/>
    </row>
    <row r="53" spans="1:7">
      <c r="A53" s="23"/>
      <c r="B53" s="24"/>
      <c r="C53" s="250"/>
      <c r="D53" s="250"/>
      <c r="E53" s="26"/>
      <c r="F53" s="92"/>
    </row>
    <row r="54" spans="1:7" ht="42.75" customHeight="1">
      <c r="A54" s="28" t="s">
        <v>1</v>
      </c>
      <c r="B54" s="28" t="s">
        <v>29</v>
      </c>
      <c r="C54" s="243" t="s">
        <v>346</v>
      </c>
      <c r="D54" s="244" t="s">
        <v>417</v>
      </c>
      <c r="E54" s="72" t="s">
        <v>3</v>
      </c>
      <c r="F54" s="74" t="s">
        <v>4</v>
      </c>
    </row>
    <row r="55" spans="1:7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6">
        <f>C57+C58+C59+C60+C61+C63+C62</f>
        <v>1836.9563800000001</v>
      </c>
      <c r="D56" s="32">
        <f>D57+D58+D59+D60+D61+D63+D62</f>
        <v>1631.7192500000001</v>
      </c>
      <c r="E56" s="34">
        <f>SUM(D56/C56*100)</f>
        <v>88.827326972238723</v>
      </c>
      <c r="F56" s="34">
        <f>SUM(D56-C56)</f>
        <v>-205.23712999999998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1808.37538</v>
      </c>
      <c r="D58" s="37">
        <v>1610.22279</v>
      </c>
      <c r="E58" s="38">
        <f t="shared" ref="E58:E101" si="3">SUM(D58/C58*100)</f>
        <v>89.042507866923088</v>
      </c>
      <c r="F58" s="38">
        <f t="shared" ref="F58:F101" si="4">SUM(D58-C58)</f>
        <v>-198.15258999999992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37">
        <v>16.698</v>
      </c>
      <c r="D61" s="37">
        <v>16.698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>SUM(D62/C62*100)</f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6.883</v>
      </c>
      <c r="D63" s="37">
        <v>4.7984600000000004</v>
      </c>
      <c r="E63" s="38">
        <f t="shared" si="3"/>
        <v>69.714659305535392</v>
      </c>
      <c r="F63" s="38">
        <f t="shared" si="4"/>
        <v>-2.0845399999999996</v>
      </c>
    </row>
    <row r="64" spans="1:7" s="6" customFormat="1">
      <c r="A64" s="41" t="s">
        <v>46</v>
      </c>
      <c r="B64" s="42" t="s">
        <v>47</v>
      </c>
      <c r="C64" s="32">
        <f>C65</f>
        <v>170.749</v>
      </c>
      <c r="D64" s="32">
        <f>D65</f>
        <v>139.81990999999999</v>
      </c>
      <c r="E64" s="34">
        <f t="shared" si="3"/>
        <v>81.886224809515724</v>
      </c>
      <c r="F64" s="34">
        <f t="shared" si="4"/>
        <v>-30.929090000000002</v>
      </c>
    </row>
    <row r="65" spans="1:7">
      <c r="A65" s="43" t="s">
        <v>48</v>
      </c>
      <c r="B65" s="44" t="s">
        <v>49</v>
      </c>
      <c r="C65" s="37">
        <v>170.749</v>
      </c>
      <c r="D65" s="37">
        <v>139.81990999999999</v>
      </c>
      <c r="E65" s="38">
        <f t="shared" si="3"/>
        <v>81.886224809515724</v>
      </c>
      <c r="F65" s="38">
        <f t="shared" si="4"/>
        <v>-30.929090000000002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11</v>
      </c>
      <c r="D66" s="32">
        <f>D69+D70</f>
        <v>2.4</v>
      </c>
      <c r="E66" s="34">
        <f t="shared" si="3"/>
        <v>21.818181818181817</v>
      </c>
      <c r="F66" s="34">
        <f t="shared" si="4"/>
        <v>-8.6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1</v>
      </c>
      <c r="D69" s="37">
        <v>0</v>
      </c>
      <c r="E69" s="34">
        <f t="shared" si="3"/>
        <v>0</v>
      </c>
      <c r="F69" s="34">
        <f t="shared" si="4"/>
        <v>-1</v>
      </c>
    </row>
    <row r="70" spans="1:7" ht="15.75" customHeight="1">
      <c r="A70" s="46" t="s">
        <v>219</v>
      </c>
      <c r="B70" s="47" t="s">
        <v>220</v>
      </c>
      <c r="C70" s="37">
        <v>10</v>
      </c>
      <c r="D70" s="37">
        <v>2.4</v>
      </c>
      <c r="E70" s="34">
        <f t="shared" si="3"/>
        <v>24</v>
      </c>
      <c r="F70" s="34">
        <f t="shared" si="4"/>
        <v>-7.6</v>
      </c>
    </row>
    <row r="71" spans="1:7" s="6" customFormat="1" ht="17.25" customHeight="1">
      <c r="A71" s="30" t="s">
        <v>58</v>
      </c>
      <c r="B71" s="31" t="s">
        <v>59</v>
      </c>
      <c r="C71" s="48">
        <f>SUM(C72:C75)</f>
        <v>2935.5740100000003</v>
      </c>
      <c r="D71" s="48">
        <f>SUM(D72:D75)</f>
        <v>2140.2371499999999</v>
      </c>
      <c r="E71" s="34">
        <f t="shared" si="3"/>
        <v>72.906938905621388</v>
      </c>
      <c r="F71" s="34">
        <f t="shared" si="4"/>
        <v>-795.33686000000034</v>
      </c>
    </row>
    <row r="72" spans="1:7" ht="15" customHeight="1">
      <c r="A72" s="35" t="s">
        <v>60</v>
      </c>
      <c r="B72" s="39" t="s">
        <v>61</v>
      </c>
      <c r="C72" s="49">
        <v>7.5</v>
      </c>
      <c r="D72" s="37">
        <v>0</v>
      </c>
      <c r="E72" s="38">
        <f t="shared" si="3"/>
        <v>0</v>
      </c>
      <c r="F72" s="38">
        <f t="shared" si="4"/>
        <v>-7.5</v>
      </c>
    </row>
    <row r="73" spans="1:7" s="6" customFormat="1" ht="15" customHeight="1">
      <c r="A73" s="35" t="s">
        <v>62</v>
      </c>
      <c r="B73" s="39" t="s">
        <v>63</v>
      </c>
      <c r="C73" s="49">
        <v>476.608</v>
      </c>
      <c r="D73" s="37">
        <v>308.27406999999999</v>
      </c>
      <c r="E73" s="38">
        <f t="shared" si="3"/>
        <v>64.680842537263331</v>
      </c>
      <c r="F73" s="38">
        <f t="shared" si="4"/>
        <v>-168.33393000000001</v>
      </c>
      <c r="G73" s="50"/>
    </row>
    <row r="74" spans="1:7">
      <c r="A74" s="35" t="s">
        <v>64</v>
      </c>
      <c r="B74" s="39" t="s">
        <v>65</v>
      </c>
      <c r="C74" s="49">
        <v>2311.4660100000001</v>
      </c>
      <c r="D74" s="37">
        <v>1831.96308</v>
      </c>
      <c r="E74" s="38">
        <f t="shared" si="3"/>
        <v>79.255462640352647</v>
      </c>
      <c r="F74" s="38">
        <f t="shared" si="4"/>
        <v>-479.50293000000011</v>
      </c>
    </row>
    <row r="75" spans="1:7">
      <c r="A75" s="35" t="s">
        <v>66</v>
      </c>
      <c r="B75" s="39" t="s">
        <v>67</v>
      </c>
      <c r="C75" s="49">
        <v>140</v>
      </c>
      <c r="D75" s="37">
        <v>0</v>
      </c>
      <c r="E75" s="38">
        <f t="shared" si="3"/>
        <v>0</v>
      </c>
      <c r="F75" s="38">
        <f t="shared" si="4"/>
        <v>-140</v>
      </c>
    </row>
    <row r="76" spans="1:7" s="6" customFormat="1" ht="17.25" customHeight="1">
      <c r="A76" s="30" t="s">
        <v>68</v>
      </c>
      <c r="B76" s="31" t="s">
        <v>69</v>
      </c>
      <c r="C76" s="32">
        <f>SUM(C77:C80)</f>
        <v>991.35461999999995</v>
      </c>
      <c r="D76" s="32">
        <f>SUM(D77:D80)</f>
        <v>590.55070999999998</v>
      </c>
      <c r="E76" s="34">
        <f t="shared" si="3"/>
        <v>59.570076951878228</v>
      </c>
      <c r="F76" s="34">
        <f t="shared" si="4"/>
        <v>-400.80390999999997</v>
      </c>
    </row>
    <row r="77" spans="1:7" ht="17.25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74</v>
      </c>
      <c r="B79" s="39" t="s">
        <v>75</v>
      </c>
      <c r="C79" s="37">
        <v>991.35461999999995</v>
      </c>
      <c r="D79" s="37">
        <v>590.55070999999998</v>
      </c>
      <c r="E79" s="38">
        <f t="shared" si="3"/>
        <v>59.570076951878228</v>
      </c>
      <c r="F79" s="38">
        <f t="shared" si="4"/>
        <v>-400.80390999999997</v>
      </c>
    </row>
    <row r="80" spans="1:7" hidden="1">
      <c r="A80" s="35" t="s">
        <v>264</v>
      </c>
      <c r="B80" s="39" t="s">
        <v>265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 ht="20.25" customHeight="1">
      <c r="A81" s="30" t="s">
        <v>86</v>
      </c>
      <c r="B81" s="31" t="s">
        <v>87</v>
      </c>
      <c r="C81" s="32">
        <f>C82+C83</f>
        <v>1107.5999999999999</v>
      </c>
      <c r="D81" s="32">
        <f>SUM(D82:D83)</f>
        <v>833.4</v>
      </c>
      <c r="E81" s="34">
        <f t="shared" si="3"/>
        <v>75.243770314192844</v>
      </c>
      <c r="F81" s="34">
        <f t="shared" si="4"/>
        <v>-274.19999999999993</v>
      </c>
    </row>
    <row r="82" spans="1:6" ht="18" hidden="1" customHeight="1">
      <c r="A82" s="35" t="s">
        <v>88</v>
      </c>
      <c r="B82" s="39" t="s">
        <v>234</v>
      </c>
      <c r="C82" s="37">
        <v>1107.5999999999999</v>
      </c>
      <c r="D82" s="37">
        <v>833.4</v>
      </c>
      <c r="E82" s="38">
        <f t="shared" si="3"/>
        <v>75.243770314192844</v>
      </c>
      <c r="F82" s="38">
        <f t="shared" si="4"/>
        <v>-274.19999999999993</v>
      </c>
    </row>
    <row r="83" spans="1:6" hidden="1">
      <c r="A83" s="35" t="s">
        <v>273</v>
      </c>
      <c r="B83" s="39" t="s">
        <v>274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s="6" customFormat="1" hidden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8" t="e">
        <f t="shared" si="3"/>
        <v>#DIV/0!</v>
      </c>
      <c r="F84" s="38">
        <f t="shared" si="4"/>
        <v>0</v>
      </c>
    </row>
    <row r="85" spans="1:6" hidden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8.75" customHeight="1">
      <c r="A89" s="52">
        <v>1000</v>
      </c>
      <c r="B89" s="31" t="s">
        <v>89</v>
      </c>
      <c r="C89" s="32">
        <f>SUM(C90)</f>
        <v>0</v>
      </c>
      <c r="D89" s="32">
        <f>SUM(D90)</f>
        <v>0</v>
      </c>
      <c r="E89" s="34" t="e">
        <f t="shared" si="3"/>
        <v>#DIV/0!</v>
      </c>
      <c r="F89" s="34">
        <f t="shared" si="4"/>
        <v>0</v>
      </c>
    </row>
    <row r="90" spans="1:6" ht="20.25" customHeight="1">
      <c r="A90" s="53">
        <v>1006</v>
      </c>
      <c r="B90" s="54" t="s">
        <v>90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6.5" customHeight="1">
      <c r="A91" s="53">
        <v>1100</v>
      </c>
      <c r="B91" s="56" t="s">
        <v>96</v>
      </c>
      <c r="C91" s="32">
        <f>C92+C93+C94+C95+C96</f>
        <v>30</v>
      </c>
      <c r="D91" s="32">
        <f>D92+D93+D94+D95+D96</f>
        <v>10</v>
      </c>
      <c r="E91" s="38">
        <f t="shared" si="3"/>
        <v>33.333333333333329</v>
      </c>
      <c r="F91" s="22">
        <f>F92+F93+F94+F95+F96</f>
        <v>-20</v>
      </c>
    </row>
    <row r="92" spans="1:6" ht="18.75" customHeight="1">
      <c r="A92" s="53">
        <v>1101</v>
      </c>
      <c r="B92" s="54" t="s">
        <v>98</v>
      </c>
      <c r="C92" s="37">
        <v>30</v>
      </c>
      <c r="D92" s="37">
        <v>10</v>
      </c>
      <c r="E92" s="38">
        <f t="shared" si="3"/>
        <v>33.333333333333329</v>
      </c>
      <c r="F92" s="38">
        <f>SUM(D92-C92)</f>
        <v>-20</v>
      </c>
    </row>
    <row r="93" spans="1:6" ht="0.75" hidden="1" customHeight="1">
      <c r="A93" s="35" t="s">
        <v>93</v>
      </c>
      <c r="B93" s="39" t="s">
        <v>94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18" hidden="1" customHeight="1">
      <c r="A94" s="35" t="s">
        <v>101</v>
      </c>
      <c r="B94" s="39" t="s">
        <v>102</v>
      </c>
      <c r="C94" s="37"/>
      <c r="D94" s="37"/>
      <c r="E94" s="38" t="e">
        <f t="shared" si="3"/>
        <v>#DIV/0!</v>
      </c>
      <c r="F94" s="38"/>
    </row>
    <row r="95" spans="1:6" ht="17.25" hidden="1" customHeight="1">
      <c r="A95" s="35" t="s">
        <v>103</v>
      </c>
      <c r="B95" s="39" t="s">
        <v>104</v>
      </c>
      <c r="C95" s="37"/>
      <c r="D95" s="37"/>
      <c r="E95" s="38" t="e">
        <f t="shared" si="3"/>
        <v>#DIV/0!</v>
      </c>
      <c r="F95" s="38"/>
    </row>
    <row r="96" spans="1:6" ht="18" hidden="1" customHeight="1">
      <c r="A96" s="35" t="s">
        <v>105</v>
      </c>
      <c r="B96" s="39" t="s">
        <v>106</v>
      </c>
      <c r="C96" s="37"/>
      <c r="D96" s="37"/>
      <c r="E96" s="38" t="e">
        <f t="shared" si="3"/>
        <v>#DIV/0!</v>
      </c>
      <c r="F96" s="38"/>
    </row>
    <row r="97" spans="1:6" s="6" customFormat="1" ht="57.75" hidden="1" customHeight="1">
      <c r="A97" s="52">
        <v>1400</v>
      </c>
      <c r="B97" s="56" t="s">
        <v>115</v>
      </c>
      <c r="C97" s="48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.5" hidden="1" customHeight="1">
      <c r="A98" s="53">
        <v>1401</v>
      </c>
      <c r="B98" s="54" t="s">
        <v>116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customHeight="1">
      <c r="A99" s="53">
        <v>1402</v>
      </c>
      <c r="B99" s="54" t="s">
        <v>117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customHeight="1">
      <c r="A100" s="53">
        <v>1403</v>
      </c>
      <c r="B100" s="54" t="s">
        <v>118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14.25" customHeight="1">
      <c r="A101" s="52"/>
      <c r="B101" s="57" t="s">
        <v>119</v>
      </c>
      <c r="C101" s="393">
        <f>C56+C64+C66+C71+C76+C81+C84+C91+C97+C89</f>
        <v>7083.2340100000001</v>
      </c>
      <c r="D101" s="393">
        <f>D56+D64+D66+D71+D76+D81+D84+D91+D97+D89</f>
        <v>5348.1270199999999</v>
      </c>
      <c r="E101" s="34">
        <f t="shared" si="3"/>
        <v>75.504028420486975</v>
      </c>
      <c r="F101" s="34">
        <f t="shared" si="4"/>
        <v>-1735.1069900000002</v>
      </c>
    </row>
    <row r="102" spans="1:6">
      <c r="D102" s="245"/>
    </row>
    <row r="103" spans="1:6" s="65" customFormat="1" ht="12.75">
      <c r="A103" s="63" t="s">
        <v>120</v>
      </c>
      <c r="B103" s="63"/>
      <c r="C103" s="119"/>
      <c r="D103" s="64"/>
    </row>
    <row r="104" spans="1:6" s="65" customFormat="1" ht="18.75" customHeight="1">
      <c r="A104" s="66" t="s">
        <v>121</v>
      </c>
      <c r="B104" s="66"/>
      <c r="C104" s="65" t="s">
        <v>122</v>
      </c>
    </row>
  </sheetData>
  <customSheetViews>
    <customSheetView guid="{5BFCA170-DEAE-4D2C-98A0-1E68B427AC01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1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3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B30CE22D-C12F-4E12-8BB9-3AAE0A6991CC}" scale="70" showPageBreaks="1" hiddenRows="1" view="pageBreakPreview" topLeftCell="A13">
      <selection activeCell="C73" sqref="C73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morgau_fin7</cp:lastModifiedBy>
  <cp:lastPrinted>2018-12-05T14:57:33Z</cp:lastPrinted>
  <dcterms:created xsi:type="dcterms:W3CDTF">1996-10-08T23:32:33Z</dcterms:created>
  <dcterms:modified xsi:type="dcterms:W3CDTF">2018-12-06T07:43:43Z</dcterms:modified>
</cp:coreProperties>
</file>