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450" tabRatio="941" activeTab="11"/>
  </bookViews>
  <sheets>
    <sheet name="Сводная" sheetId="1" r:id="rId1"/>
    <sheet name="Алекс" sheetId="2" r:id="rId2"/>
    <sheet name="Б.Сун" sheetId="3" r:id="rId3"/>
    <sheet name="Ильи" sheetId="4" r:id="rId4"/>
    <sheet name="Кади" sheetId="5" r:id="rId5"/>
    <sheet name="Мор" sheetId="6" r:id="rId6"/>
    <sheet name="Моск" sheetId="7" r:id="rId7"/>
    <sheet name="Орин" sheetId="8" r:id="rId8"/>
    <sheet name="Сятра" sheetId="9" r:id="rId9"/>
    <sheet name="Тора" sheetId="10" r:id="rId10"/>
    <sheet name="Хорн" sheetId="11" r:id="rId11"/>
    <sheet name="Чуман" sheetId="12" r:id="rId12"/>
    <sheet name="Шать" sheetId="13" r:id="rId13"/>
    <sheet name="Юнга" sheetId="14" r:id="rId14"/>
    <sheet name="Юськ" sheetId="15" r:id="rId15"/>
    <sheet name="Яросл" sheetId="16" r:id="rId16"/>
    <sheet name="Яраб" sheetId="17" r:id="rId17"/>
  </sheets>
  <externalReferences>
    <externalReference r:id="rId20"/>
  </externalReferences>
  <definedNames>
    <definedName name="_xlnm.Print_Titles" localSheetId="0">'Сводная'!$3:$5</definedName>
    <definedName name="_xlnm.Print_Area" localSheetId="0">'Сводная'!$A$1:$N$35</definedName>
  </definedNames>
  <calcPr fullCalcOnLoad="1"/>
</workbook>
</file>

<file path=xl/sharedStrings.xml><?xml version="1.0" encoding="utf-8"?>
<sst xmlns="http://schemas.openxmlformats.org/spreadsheetml/2006/main" count="1279" uniqueCount="587">
  <si>
    <t>№ п/п</t>
  </si>
  <si>
    <t>Наименование хозяйственного субъекта</t>
  </si>
  <si>
    <t>Общая площадь земель</t>
  </si>
  <si>
    <t>Используется на праве</t>
  </si>
  <si>
    <t xml:space="preserve">Бессрочное пользование </t>
  </si>
  <si>
    <t>Аренда</t>
  </si>
  <si>
    <t>Дата постановки на кадастровый учет</t>
  </si>
  <si>
    <t>Дата проведения инвентаризации зданий, сооружений</t>
  </si>
  <si>
    <t>Пользование</t>
  </si>
  <si>
    <t>Дата государственной регистрации</t>
  </si>
  <si>
    <t>Примечание</t>
  </si>
  <si>
    <t>Информация о работе с земельными участками и объектами недвижимости 
по территории _____________________________________ сельского поселения на _________________2007 года</t>
  </si>
  <si>
    <t>СПК ПЗ "Свобода"</t>
  </si>
  <si>
    <t>Земли сельского поселения</t>
  </si>
  <si>
    <t>Земли и объекты промышленности</t>
  </si>
  <si>
    <t>Земли и объекты электроэнергии</t>
  </si>
  <si>
    <t>Земли и объекты газового хозяйства</t>
  </si>
  <si>
    <t>Земли автомобильного транспорта</t>
  </si>
  <si>
    <t>ОАО "Чувашавтодор"</t>
  </si>
  <si>
    <t>Земли и объекты предприятий связи</t>
  </si>
  <si>
    <t>Земли и объекты учреждений здравоохранения</t>
  </si>
  <si>
    <t>Ятманкинский ФАП</t>
  </si>
  <si>
    <t>Земли и объекты образования</t>
  </si>
  <si>
    <t>Сятракасинская СОШ</t>
  </si>
  <si>
    <t>Земли и объекты ветеринарной службы</t>
  </si>
  <si>
    <t>Сятракасинский ветучасток</t>
  </si>
  <si>
    <t>Земли и объекты предприятий торговли</t>
  </si>
  <si>
    <t>Земли сельхозназнач., использ. сельхозпредприятиями</t>
  </si>
  <si>
    <t>Земли крестьянских фермерских хозяйств</t>
  </si>
  <si>
    <t>Земли индивид. предпринимателей без образ. юр. лица</t>
  </si>
  <si>
    <t>Земли и объекты учреждений бытового обслуживания</t>
  </si>
  <si>
    <t>Земли и объекты религиозных объединений</t>
  </si>
  <si>
    <t>Земли и объекты ЖКХ</t>
  </si>
  <si>
    <t>Земли сельхозназнач., использ. садовод.товариществами</t>
  </si>
  <si>
    <t>Улица</t>
  </si>
  <si>
    <t xml:space="preserve">Площадь земельного участка после межевания </t>
  </si>
  <si>
    <t>Собственность</t>
  </si>
  <si>
    <t>ГУП ОПХ "Ударник"</t>
  </si>
  <si>
    <t>Кузьмина Маргарита Аверкиевна</t>
  </si>
  <si>
    <t>из них: - ЛПХ</t>
  </si>
  <si>
    <t>луга пастбища</t>
  </si>
  <si>
    <t>арнеда</t>
  </si>
  <si>
    <t>Кладбища</t>
  </si>
  <si>
    <t>Древестно-кустарник насаждения</t>
  </si>
  <si>
    <t>Под водой</t>
  </si>
  <si>
    <t>Лесной массив</t>
  </si>
  <si>
    <t>Пригородное управление лесами</t>
  </si>
  <si>
    <t>Дом оператора ГРС</t>
  </si>
  <si>
    <t>Юськасы РУПС</t>
  </si>
  <si>
    <t>Вурманкасинский ФАП</t>
  </si>
  <si>
    <t>Юськасинкая СВА</t>
  </si>
  <si>
    <t>Мадикский ФАП</t>
  </si>
  <si>
    <t>Панклейский ФАП</t>
  </si>
  <si>
    <t>Аптека Юськасы</t>
  </si>
  <si>
    <t>Юськасински СДК</t>
  </si>
  <si>
    <t>Вурманкасинский СДК</t>
  </si>
  <si>
    <t>Панклейский СДК</t>
  </si>
  <si>
    <t>Мадикский СДК</t>
  </si>
  <si>
    <t>Парк-памятник</t>
  </si>
  <si>
    <t>Юськасинский магазин</t>
  </si>
  <si>
    <t>Верхнепанклейский магазин</t>
  </si>
  <si>
    <t>Вурманкасинский магазин</t>
  </si>
  <si>
    <t>Нижнепанклейский магазин</t>
  </si>
  <si>
    <t>Мадикский магазин</t>
  </si>
  <si>
    <t>ОАО Чувашэнерго</t>
  </si>
  <si>
    <t>Вурманкасинская нач школа</t>
  </si>
  <si>
    <t>Панклейская ООШ</t>
  </si>
  <si>
    <t>Мадиксая нач школа</t>
  </si>
  <si>
    <t>Итого:</t>
  </si>
  <si>
    <t>СХПК им К. Иванова</t>
  </si>
  <si>
    <t>Спиран</t>
  </si>
  <si>
    <t>Малиновка</t>
  </si>
  <si>
    <t>Волгателеком</t>
  </si>
  <si>
    <t>Мегафон</t>
  </si>
  <si>
    <t>Кашмашский ФАП</t>
  </si>
  <si>
    <t>Сятракасинский ФАП</t>
  </si>
  <si>
    <t>Ятманкинская НШ</t>
  </si>
  <si>
    <t>Кашмашская ООШ</t>
  </si>
  <si>
    <t>Оточевская ООШ</t>
  </si>
  <si>
    <t>Д/с Березка</t>
  </si>
  <si>
    <t>Выселки Хораккасинский магазин</t>
  </si>
  <si>
    <t>Кашмашский магазин</t>
  </si>
  <si>
    <t>Сятракасинский магазин</t>
  </si>
  <si>
    <t>Синъял-хораккасинский магазин</t>
  </si>
  <si>
    <t>Юдеркасинский магазин</t>
  </si>
  <si>
    <t>Шупосинский магазин</t>
  </si>
  <si>
    <t>Оточевсеий магазин</t>
  </si>
  <si>
    <t>Ятанкинский магазин</t>
  </si>
  <si>
    <t>Санта магазин ЧП</t>
  </si>
  <si>
    <t>Оточевская церьковь</t>
  </si>
  <si>
    <t>Кашмаши СК</t>
  </si>
  <si>
    <t>Ятманкино СК</t>
  </si>
  <si>
    <t>Оточево СК</t>
  </si>
  <si>
    <t>Ятманкино узел связи</t>
  </si>
  <si>
    <t>СХПК им Ильича</t>
  </si>
  <si>
    <t>Кол-во долевая собственность</t>
  </si>
  <si>
    <t>Земли сельского поселения 528 госакт</t>
  </si>
  <si>
    <t>Кладбища Александровское</t>
  </si>
  <si>
    <t>Дороги</t>
  </si>
  <si>
    <t>Юрмекейкино СК</t>
  </si>
  <si>
    <t>Васькиновский СДК</t>
  </si>
  <si>
    <t>ГРП</t>
  </si>
  <si>
    <t>ГРП 5 шт</t>
  </si>
  <si>
    <t>Васкиновский ФАП</t>
  </si>
  <si>
    <t>Александровское СВА</t>
  </si>
  <si>
    <t>Сосновская ООШ</t>
  </si>
  <si>
    <t>Д/сад Хунав</t>
  </si>
  <si>
    <t>Александровский ветучасток</t>
  </si>
  <si>
    <t>Александровски магазин</t>
  </si>
  <si>
    <t>Васькиновкий магазин</t>
  </si>
  <si>
    <t>Юрмекейкенский магазин</t>
  </si>
  <si>
    <t>Нектар ЧП</t>
  </si>
  <si>
    <t>закотконотра РАЙПО</t>
  </si>
  <si>
    <t>Александровская церьков</t>
  </si>
  <si>
    <t>Здание администрации</t>
  </si>
  <si>
    <t>Скотомогильник Паймурзино</t>
  </si>
  <si>
    <t>Скотомогильник Дворики</t>
  </si>
  <si>
    <t>Скотомогильник Васькино</t>
  </si>
  <si>
    <t>Скотомогильник Юрмекейкино</t>
  </si>
  <si>
    <t>Скотомогильник Сосновка</t>
  </si>
  <si>
    <t>Скотомогильник Уйкас-Абаши</t>
  </si>
  <si>
    <t>Итого: 2425</t>
  </si>
  <si>
    <t>Плотина и пруды</t>
  </si>
  <si>
    <t>СХПК им Чапаева</t>
  </si>
  <si>
    <t>СХПК им Чкалова</t>
  </si>
  <si>
    <t>Дубрава</t>
  </si>
  <si>
    <t>Герасимов Ю.Г.</t>
  </si>
  <si>
    <t>Васильев В.В</t>
  </si>
  <si>
    <t>Вязов В.И.</t>
  </si>
  <si>
    <t>Кладбища Ягаткино</t>
  </si>
  <si>
    <t>Кладбища Чуманкасы</t>
  </si>
  <si>
    <t>Скотомогильник Одаркино</t>
  </si>
  <si>
    <t>Скотомогильник Шербаши №2</t>
  </si>
  <si>
    <t>Скотомогильник Шербаши №1</t>
  </si>
  <si>
    <t>Скотомогильник Карманкасы №1</t>
  </si>
  <si>
    <t>Скотомогильник Карманкасы №2</t>
  </si>
  <si>
    <t>Чуманкасинский СДК</t>
  </si>
  <si>
    <t>Изедеркино СК</t>
  </si>
  <si>
    <t>Ягаткино СК</t>
  </si>
  <si>
    <t>Изедеркинобиблиотека</t>
  </si>
  <si>
    <t>Чуманкасиснкая библиотека</t>
  </si>
  <si>
    <t>Одаркино ФАП</t>
  </si>
  <si>
    <t>Чуманкасы СОШ</t>
  </si>
  <si>
    <t>Д/сад Малыш</t>
  </si>
  <si>
    <t>Одаркино ветучасток</t>
  </si>
  <si>
    <t>Одаркино магазин</t>
  </si>
  <si>
    <t>Чуманкасы магазин</t>
  </si>
  <si>
    <t>Шербаши магазин</t>
  </si>
  <si>
    <t>Ягаткино магазин</t>
  </si>
  <si>
    <t>Изедеркино магазин</t>
  </si>
  <si>
    <t>Одаркино хлебопекарня</t>
  </si>
  <si>
    <t>Абаш магазин ЧП</t>
  </si>
  <si>
    <t>Овраги и прочие земли</t>
  </si>
  <si>
    <t>пост бессрочно польз</t>
  </si>
  <si>
    <t>Соколов Д.В.</t>
  </si>
  <si>
    <t>Ильин А.Ю.</t>
  </si>
  <si>
    <t>Васюхин А.И.</t>
  </si>
  <si>
    <t>Маряшкина Н.В.</t>
  </si>
  <si>
    <t>Земли сельского поселения 3246</t>
  </si>
  <si>
    <t>Кладбища Коминтерн</t>
  </si>
  <si>
    <t>Кладбище Первомайское</t>
  </si>
  <si>
    <t>Кладбища Юнга</t>
  </si>
  <si>
    <t>Юнга СДК</t>
  </si>
  <si>
    <t>Кубасы СК</t>
  </si>
  <si>
    <t>Сярмыськасы СК</t>
  </si>
  <si>
    <t>Юнга библиотека</t>
  </si>
  <si>
    <t>Администрация</t>
  </si>
  <si>
    <t>Юнга СОШ</t>
  </si>
  <si>
    <t>Кубасы НШ</t>
  </si>
  <si>
    <t>Д/с Рябинушка</t>
  </si>
  <si>
    <t>ЗАО МСО</t>
  </si>
  <si>
    <t>ООО Вита</t>
  </si>
  <si>
    <t>АЗС Лидер</t>
  </si>
  <si>
    <t>АЗС Юнга</t>
  </si>
  <si>
    <t>М-7</t>
  </si>
  <si>
    <t>МТС</t>
  </si>
  <si>
    <t>Билайн</t>
  </si>
  <si>
    <t>СМАРТ</t>
  </si>
  <si>
    <t>Юнга СВА</t>
  </si>
  <si>
    <t>Первомайское ФАП</t>
  </si>
  <si>
    <t>Кубасы ФАП</t>
  </si>
  <si>
    <t>Юнга ветучасток</t>
  </si>
  <si>
    <t xml:space="preserve"> ООО Алан кафе</t>
  </si>
  <si>
    <t>Юнга магазин Сунд РАЙПО</t>
  </si>
  <si>
    <t>Юнга магазин-хозмаг Сунд РАЙПО</t>
  </si>
  <si>
    <t>Гвоздильный цех Юнга</t>
  </si>
  <si>
    <t>Юнгапоси магазин Сунд РАЙПО</t>
  </si>
  <si>
    <t>Юнгапоси кафе Сунд РАЙПО</t>
  </si>
  <si>
    <t>Первомайск магазин Сунд РАЙПО</t>
  </si>
  <si>
    <t>Кубасы магазин Сунд РАЙПО</t>
  </si>
  <si>
    <t>Кубасы магазин продукты Сунд РАЙПО</t>
  </si>
  <si>
    <t>Сярьмыськасы магазин Сунд РАЙПО</t>
  </si>
  <si>
    <t>18 кв жилой дом Юнга</t>
  </si>
  <si>
    <t>Кубасы жилой дом</t>
  </si>
  <si>
    <t>Юськасинская СОШ</t>
  </si>
  <si>
    <t>Информация о работе с земельными участками и объектами недвижимости 
по территории ___Чуманкасинского_ сельского поселения на ___марта___2007 года</t>
  </si>
  <si>
    <t>Контур</t>
  </si>
  <si>
    <t>Ландыш</t>
  </si>
  <si>
    <t>Медик</t>
  </si>
  <si>
    <t>Меркурий</t>
  </si>
  <si>
    <t>Пищевик</t>
  </si>
  <si>
    <t>Приборостроитель</t>
  </si>
  <si>
    <t>Факел</t>
  </si>
  <si>
    <t>Энергетик№1</t>
  </si>
  <si>
    <t>Энергетик№2</t>
  </si>
  <si>
    <t>Автомобилист</t>
  </si>
  <si>
    <t>Бодрость</t>
  </si>
  <si>
    <t>Дружба</t>
  </si>
  <si>
    <t>Краснов В.С.</t>
  </si>
  <si>
    <t>Скотомогильник</t>
  </si>
  <si>
    <t>Москакасинская СОШ</t>
  </si>
  <si>
    <t>Кладбища Ахманеи</t>
  </si>
  <si>
    <t>Кладбища Сергеевка</t>
  </si>
  <si>
    <t>Кладбища Пожедановка</t>
  </si>
  <si>
    <t>Ахманеево ФАП</t>
  </si>
  <si>
    <t>Москакасы ОВОП</t>
  </si>
  <si>
    <t>Жилые дома</t>
  </si>
  <si>
    <t>Сеспель</t>
  </si>
  <si>
    <t>АБЗ</t>
  </si>
  <si>
    <t>Информация о работе с земельными участками и объектами недвижимости 
по территории ___Москакасинского_ сельского поселения на ___марта___2007 года</t>
  </si>
  <si>
    <t>ОАО Чувашэнерго 18 объектов трансподсатнция</t>
  </si>
  <si>
    <t>ОАО Чувшсетьгаз -ГРП</t>
  </si>
  <si>
    <t>Оточево ФАП</t>
  </si>
  <si>
    <t>Земельные доли</t>
  </si>
  <si>
    <t>сад РТП</t>
  </si>
  <si>
    <t>Моргаушская подстанция</t>
  </si>
  <si>
    <t>Заготконтора Мограушского РАЙПО</t>
  </si>
  <si>
    <t>Семенная инспекция</t>
  </si>
  <si>
    <t>ПМК Моргаушская</t>
  </si>
  <si>
    <t>Моргаушкорм ОАО</t>
  </si>
  <si>
    <t>Стадион</t>
  </si>
  <si>
    <t>РДЮСШ</t>
  </si>
  <si>
    <t>Пост бессрочного пользования</t>
  </si>
  <si>
    <t>Земельны доли</t>
  </si>
  <si>
    <t>СХПК Сеятель</t>
  </si>
  <si>
    <t>СПК Чемеево</t>
  </si>
  <si>
    <t>СХПК Сундырский</t>
  </si>
  <si>
    <t>ООО АФ Рассвет</t>
  </si>
  <si>
    <t>СХПК Нива</t>
  </si>
  <si>
    <t>Юман</t>
  </si>
  <si>
    <t>Сундырский</t>
  </si>
  <si>
    <t>Иволга</t>
  </si>
  <si>
    <t>Москакасы ОПС</t>
  </si>
  <si>
    <t>29.12.2004 21АЖ №091812</t>
  </si>
  <si>
    <t>Отделени почт связи</t>
  </si>
  <si>
    <t>21.12.2004 21 АЖ №091810</t>
  </si>
  <si>
    <t>27.10.2003 21 АЖ №048903</t>
  </si>
  <si>
    <t>Ярославка узел связи</t>
  </si>
  <si>
    <t>27.10.2003 21АЖ №048901</t>
  </si>
  <si>
    <t>29.12.2004 21 АЖ №091813</t>
  </si>
  <si>
    <t xml:space="preserve">Земли сельского поселения </t>
  </si>
  <si>
    <t>27.10.2003 21 АЖ №048902</t>
  </si>
  <si>
    <t>27.10.2003 21 АЖ №048905</t>
  </si>
  <si>
    <t>Юнаг ОПС</t>
  </si>
  <si>
    <t>29.12.2004 21 АЖ №091811</t>
  </si>
  <si>
    <t>Оринио ОПС</t>
  </si>
  <si>
    <t>29.12.2004 21АЖ №091814</t>
  </si>
  <si>
    <t>Тораево ОПС</t>
  </si>
  <si>
    <t>27.10.2003 21АЖ №048904</t>
  </si>
  <si>
    <t>Моргауши ОПС 21:17:16 03 06:0035</t>
  </si>
  <si>
    <t>29.12.2004 21АЖ №091815</t>
  </si>
  <si>
    <t>Моргауши ОПС 21:17:16 03 06:0036</t>
  </si>
  <si>
    <t>29.12.2004 21АЖ №091816</t>
  </si>
  <si>
    <t>Моргауши ОПС 21:17:16 03 06:0037</t>
  </si>
  <si>
    <t>29.12.2004 21АЖ №091817</t>
  </si>
  <si>
    <t>Просвещенец</t>
  </si>
  <si>
    <t>ОАО Чувашэнерго 17 объектов</t>
  </si>
  <si>
    <t>ОАО Чувашсетьгаз ГРП</t>
  </si>
  <si>
    <t>ТУСМ-1</t>
  </si>
  <si>
    <t>ДОУ Колокольчик</t>
  </si>
  <si>
    <t>Калмыково ТПС</t>
  </si>
  <si>
    <t>АхманеевоТПС</t>
  </si>
  <si>
    <t>Кафе Илем</t>
  </si>
  <si>
    <t>П.Хачикский ТПС</t>
  </si>
  <si>
    <t>Москакасы ТПС</t>
  </si>
  <si>
    <t>Ивановская ТПС</t>
  </si>
  <si>
    <t>котельная МУП Сунд ЖКХ</t>
  </si>
  <si>
    <t>Очистные ЖКХ</t>
  </si>
  <si>
    <t>Баня ЖКХ</t>
  </si>
  <si>
    <t>СПК ПЗ им.Е.Андреева</t>
  </si>
  <si>
    <t>Пушкин В.И.</t>
  </si>
  <si>
    <t>Пушкин Ю.И.</t>
  </si>
  <si>
    <t>Моргаушский скотомогильник</t>
  </si>
  <si>
    <t>Шептакский скотомогильник</t>
  </si>
  <si>
    <t>Кладбище д.Синьял-Моргауши</t>
  </si>
  <si>
    <t>Кладбище д.Малиновка</t>
  </si>
  <si>
    <t>Парк культуры и отдыха</t>
  </si>
  <si>
    <t>Моргаушский Дом культуры</t>
  </si>
  <si>
    <t>пригородное управление лесами</t>
  </si>
  <si>
    <t>ОАО "Моргаушский молочный завод"</t>
  </si>
  <si>
    <t>ОАО "Моргаушскавтотехсервис"</t>
  </si>
  <si>
    <t>ООО "Моргаушрайбыт"</t>
  </si>
  <si>
    <t>МУП "Рынок Моргаушский"</t>
  </si>
  <si>
    <t>АЗС</t>
  </si>
  <si>
    <t>РГУ "Моргаушский мздательский дом"</t>
  </si>
  <si>
    <t>Агропромснаб</t>
  </si>
  <si>
    <t>ОАО АВТОВАС</t>
  </si>
  <si>
    <t>МУЗ Моргаушская ЦРБ</t>
  </si>
  <si>
    <t>Сюрлинский ФАП</t>
  </si>
  <si>
    <t>Аптека № 13</t>
  </si>
  <si>
    <t>Моргаушская  СОШ</t>
  </si>
  <si>
    <t>в т.ч земли для ведения подсобного хозяйства</t>
  </si>
  <si>
    <t>Детский сад Солнышко</t>
  </si>
  <si>
    <t>Сюрлатринская НШ</t>
  </si>
  <si>
    <t>Моргаушский лицей</t>
  </si>
  <si>
    <t>ГУ Моргаушская районная "СББЖ"</t>
  </si>
  <si>
    <t>Моргаушское райПО 11 объектов</t>
  </si>
  <si>
    <t>ТД ООО  "Визит"</t>
  </si>
  <si>
    <t>Приход Владимирской церкви</t>
  </si>
  <si>
    <t xml:space="preserve">Баня </t>
  </si>
  <si>
    <t>МП ЖКХ</t>
  </si>
  <si>
    <t xml:space="preserve">Земли  и объекты </t>
  </si>
  <si>
    <t>Пожарная часть № 37  УГПС МВД ЧР</t>
  </si>
  <si>
    <t xml:space="preserve">ОВД Моргаушского района </t>
  </si>
  <si>
    <t>Моргаушский почтамт</t>
  </si>
  <si>
    <t>Отдел федерального казначесйства МФ РФ по мор. Району</t>
  </si>
  <si>
    <t>Военный комиссариат Моргаушского района</t>
  </si>
  <si>
    <t>Моргаушское ОСБ №7034</t>
  </si>
  <si>
    <t>Моргаушский районный суд</t>
  </si>
  <si>
    <t>Моргаушский отдел ф-ла ФГУЗ " ЦГ и Э ЧР-Чувашия"</t>
  </si>
  <si>
    <t>Управление Пенсионного фонда</t>
  </si>
  <si>
    <t>Администрация района</t>
  </si>
  <si>
    <t>Налоговая инспекция</t>
  </si>
  <si>
    <t>АГР</t>
  </si>
  <si>
    <t>Волгатлеком</t>
  </si>
  <si>
    <t>ЗАО Колос</t>
  </si>
  <si>
    <t>ПФ Моргаушская</t>
  </si>
  <si>
    <t>Педвузовец</t>
  </si>
  <si>
    <t>Дорожник</t>
  </si>
  <si>
    <t>Солнечный</t>
  </si>
  <si>
    <t>Контакт</t>
  </si>
  <si>
    <t>Березка</t>
  </si>
  <si>
    <t>Маяк</t>
  </si>
  <si>
    <t>Маяк С</t>
  </si>
  <si>
    <t>Надежда</t>
  </si>
  <si>
    <t>Волга</t>
  </si>
  <si>
    <t>Атал</t>
  </si>
  <si>
    <t>Базент</t>
  </si>
  <si>
    <t>КФХ КМАТ</t>
  </si>
  <si>
    <t>КФХ Рассвет</t>
  </si>
  <si>
    <t>КФХ Гаврилов А.А.</t>
  </si>
  <si>
    <t>КФХ Васильева В.В.</t>
  </si>
  <si>
    <t>КФХ Игнатьева А.Г.</t>
  </si>
  <si>
    <t xml:space="preserve">Кладбища Шатракасинское </t>
  </si>
  <si>
    <t>Кладбища Сятракасинское</t>
  </si>
  <si>
    <t>Кладбища Кораккасы</t>
  </si>
  <si>
    <t>Кладбища Кармалькасы</t>
  </si>
  <si>
    <t>Кладбища Шомиково</t>
  </si>
  <si>
    <t>Скотомогильник Сесмеры</t>
  </si>
  <si>
    <t>Скотомогильник Кадикасы</t>
  </si>
  <si>
    <t>СДК Шатракасы</t>
  </si>
  <si>
    <t>СДК Кадикасы</t>
  </si>
  <si>
    <t>СДК Шомиково</t>
  </si>
  <si>
    <t>СК Яраккасы</t>
  </si>
  <si>
    <t>СК Калайкасы</t>
  </si>
  <si>
    <t>СК Чуриккасы</t>
  </si>
  <si>
    <t>СК Кюрегасы</t>
  </si>
  <si>
    <t>Подсатнция Россия Калайкасы</t>
  </si>
  <si>
    <t>Кораккасы ГРП</t>
  </si>
  <si>
    <t>Кюрегасы ГРП</t>
  </si>
  <si>
    <t>Шомиково ГРП</t>
  </si>
  <si>
    <t>Яраккасы ГРП</t>
  </si>
  <si>
    <t>Кадикасы ГРП</t>
  </si>
  <si>
    <t>Шатракасинский ФАП</t>
  </si>
  <si>
    <t>Кадикасы СВА</t>
  </si>
  <si>
    <t>Калайкасы ФАП</t>
  </si>
  <si>
    <t>Чуриккасы ФАП</t>
  </si>
  <si>
    <t>Шатракасы ООШ</t>
  </si>
  <si>
    <t>Шомиково ООШ</t>
  </si>
  <si>
    <t>Кадикасы НШ сад</t>
  </si>
  <si>
    <t>Калайкасы СОШ</t>
  </si>
  <si>
    <t>Кадикасы ветучасток</t>
  </si>
  <si>
    <t>Кюрегасы ТПС</t>
  </si>
  <si>
    <t>Шатракасы ТПС</t>
  </si>
  <si>
    <t>Кадикасы ТПС</t>
  </si>
  <si>
    <t>Шомиково ТПС</t>
  </si>
  <si>
    <t>Шомиково кафе</t>
  </si>
  <si>
    <t>Калайкасы ТПС</t>
  </si>
  <si>
    <t>Хозаг Калайкасы</t>
  </si>
  <si>
    <t>Кораккасы ТПС</t>
  </si>
  <si>
    <t>Кадикасы КБО</t>
  </si>
  <si>
    <t>Шатракасы церьковь</t>
  </si>
  <si>
    <t>Ода</t>
  </si>
  <si>
    <t>Орешник</t>
  </si>
  <si>
    <t>Мигушов А.А</t>
  </si>
  <si>
    <t>Кладбище Елжихово</t>
  </si>
  <si>
    <t>Кладбища Елхово</t>
  </si>
  <si>
    <t>Скотомогильник Нискасы</t>
  </si>
  <si>
    <t>СДК Ярославка</t>
  </si>
  <si>
    <t>СК Чемеево</t>
  </si>
  <si>
    <t>СК Елжихово</t>
  </si>
  <si>
    <t>ООО Блок</t>
  </si>
  <si>
    <t>ОАО Чувашэнерго 16 объектов +1трансподсатнция</t>
  </si>
  <si>
    <t>ОАО Чувшсетьгаз -ГРП 8 шт</t>
  </si>
  <si>
    <t>Нискасы ОВОП</t>
  </si>
  <si>
    <t>Чемеево ФАП</t>
  </si>
  <si>
    <t>Нискасы СОШ</t>
  </si>
  <si>
    <t>Чемеевская НШ</t>
  </si>
  <si>
    <t>МДОУ Улыбка</t>
  </si>
  <si>
    <t>Нискасы ветучасток</t>
  </si>
  <si>
    <t>Нискасы ТПС</t>
  </si>
  <si>
    <t>Ярославка ТПС</t>
  </si>
  <si>
    <t>Елжихово ТПС</t>
  </si>
  <si>
    <t>Чемеево ТПС</t>
  </si>
  <si>
    <t>Лебедкино ТПС</t>
  </si>
  <si>
    <t>ЧП Смирнова З.Н. магазин У ЗОИ</t>
  </si>
  <si>
    <t>ЧА Калинкина З.В. Киоск САТУРН</t>
  </si>
  <si>
    <t>котельная ЖКХ</t>
  </si>
  <si>
    <t>50кв жил дом</t>
  </si>
  <si>
    <t>8 кв жил дом</t>
  </si>
  <si>
    <t>Земельные доли 1776,44</t>
  </si>
  <si>
    <t>Кол-во долевая собственность 2060,32</t>
  </si>
  <si>
    <t>Информация о работе с земельными участками и объектами недвижимости 
по территории _Юнгинского_ сельского поселения на _05.04._2007 года</t>
  </si>
  <si>
    <t>СХПК Ленино</t>
  </si>
  <si>
    <t xml:space="preserve">Земельные доли </t>
  </si>
  <si>
    <t>Ванюшкин</t>
  </si>
  <si>
    <t>СДК 1СДК 2-СК 1 с/б</t>
  </si>
  <si>
    <t>ОАО Чувшсетьгаз -ГРП 5 шт</t>
  </si>
  <si>
    <t>Хорной ФАП</t>
  </si>
  <si>
    <t>Тойгильдино ФАП</t>
  </si>
  <si>
    <t>Тойгильдино СОШ</t>
  </si>
  <si>
    <t>Хорной СОШ</t>
  </si>
  <si>
    <t>Хорной ветучасток</t>
  </si>
  <si>
    <t xml:space="preserve">Кладбище </t>
  </si>
  <si>
    <t>СельхозХимия</t>
  </si>
  <si>
    <t>ДРСУ</t>
  </si>
  <si>
    <t>Райгаз</t>
  </si>
  <si>
    <t>Земли и объекты ЦРБ</t>
  </si>
  <si>
    <t>СХПК Оринино</t>
  </si>
  <si>
    <t>СХПК Восток</t>
  </si>
  <si>
    <t>Динамо</t>
  </si>
  <si>
    <t>Суворово</t>
  </si>
  <si>
    <t>СХПК Мичурина</t>
  </si>
  <si>
    <t>Информация о работе с земельными участками и объектами недвижимости 
по территории Ильинского сельского поселения на 06 апреля 2007 года</t>
  </si>
  <si>
    <t>Общая площадь земель (га)</t>
  </si>
  <si>
    <t>ООО "Волга"</t>
  </si>
  <si>
    <t>СХПК "Хлебороб"</t>
  </si>
  <si>
    <t>с/т " Автотранспортник-3"</t>
  </si>
  <si>
    <t>Земли крестьянских фермерских хозяйств:</t>
  </si>
  <si>
    <t>Пегасова Василиса Егоровна</t>
  </si>
  <si>
    <t>Андреев Петр Владимирович</t>
  </si>
  <si>
    <t>Косарев Владимир Иванович</t>
  </si>
  <si>
    <t>Яртеев Владимир Меркурьевич</t>
  </si>
  <si>
    <t>Пегасов Герман Владимирович</t>
  </si>
  <si>
    <t>Ермаков Иван Иванович</t>
  </si>
  <si>
    <t>Кабуркин Иван Ильич</t>
  </si>
  <si>
    <t>Пигенешев Геннадий Витальевич</t>
  </si>
  <si>
    <t>Матвеев Валерий Васильевич</t>
  </si>
  <si>
    <t>Из них-ЛПХ</t>
  </si>
  <si>
    <t>Луга пастьбища</t>
  </si>
  <si>
    <t>древесно- кустарник насаждения</t>
  </si>
  <si>
    <t>ОАО "Чувашэнерго" - 19 объектов (трансподстанции)</t>
  </si>
  <si>
    <t>ОАО "Чувашсетьгаз" - 15 ГРП</t>
  </si>
  <si>
    <t>Апчары-1</t>
  </si>
  <si>
    <t>Апчары-2(ул Молодежная)</t>
  </si>
  <si>
    <t>Хоп-Кибер (ул Осиновка)</t>
  </si>
  <si>
    <t>Хоп-Кибер (ул Онис Эки)</t>
  </si>
  <si>
    <t>СТФ</t>
  </si>
  <si>
    <t>Тренькино</t>
  </si>
  <si>
    <t>Хундыкасы</t>
  </si>
  <si>
    <t>Ильинка</t>
  </si>
  <si>
    <t>Тябакасы</t>
  </si>
  <si>
    <t>Куськино</t>
  </si>
  <si>
    <t>Выселок Васильевка</t>
  </si>
  <si>
    <t>Мемеккасы</t>
  </si>
  <si>
    <t>Вурманкасы</t>
  </si>
  <si>
    <t>Чураккасы</t>
  </si>
  <si>
    <t>Чебелькасы</t>
  </si>
  <si>
    <t>ОАО "Билайн"</t>
  </si>
  <si>
    <t xml:space="preserve">ОАО "Мегафон" </t>
  </si>
  <si>
    <t xml:space="preserve">Апчарский ФАП </t>
  </si>
  <si>
    <t>Тренькинский СВА</t>
  </si>
  <si>
    <t>Чураккасинский ФАП</t>
  </si>
  <si>
    <t>Вурманкасинская ООШ</t>
  </si>
  <si>
    <t>Апчарская начальная школа</t>
  </si>
  <si>
    <t>Тренькинский ветучасток</t>
  </si>
  <si>
    <t>Магазейный  магазин ТПС</t>
  </si>
  <si>
    <t>Тренькинский магазин ТПС</t>
  </si>
  <si>
    <t>Ильинский магазин ТПС</t>
  </si>
  <si>
    <t>Вурманкасинский магазин ТПС</t>
  </si>
  <si>
    <t>Хыркасинский магазин ТПС</t>
  </si>
  <si>
    <t>Чураккасинский магазин ТПС</t>
  </si>
  <si>
    <t>Апчарский магазин ТПС</t>
  </si>
  <si>
    <t>Тренькинский заготовительный пункт</t>
  </si>
  <si>
    <t>Котельная Б.Сундырьского ЖКХ 1-шт.</t>
  </si>
  <si>
    <t>Жилой дом отдела ЖКХ  4 шт.</t>
  </si>
  <si>
    <t>Сараи 48 -шт.</t>
  </si>
  <si>
    <t>Апчарпский СДК</t>
  </si>
  <si>
    <t>ТренькинскийСДК</t>
  </si>
  <si>
    <t>Чураккасинский СК</t>
  </si>
  <si>
    <t>Библиотека</t>
  </si>
  <si>
    <t>Апчрская сельская библиотека</t>
  </si>
  <si>
    <t>Тренькинская модельная библиотека</t>
  </si>
  <si>
    <t xml:space="preserve"> Шешкарская сельская библиотека</t>
  </si>
  <si>
    <t>Долевы земли</t>
  </si>
  <si>
    <t>Итого</t>
  </si>
  <si>
    <t>Ильинская СОШ</t>
  </si>
  <si>
    <t xml:space="preserve">ОАО Чувашэнерго </t>
  </si>
  <si>
    <t>Узел связи</t>
  </si>
  <si>
    <t>Герой</t>
  </si>
  <si>
    <t>Кладбища Сыбайкасы</t>
  </si>
  <si>
    <t>КФХ Козлов А.А.</t>
  </si>
  <si>
    <t>КФХ Сорокин Г.А</t>
  </si>
  <si>
    <t>местная сеть</t>
  </si>
  <si>
    <t>Кладбища Акрамово</t>
  </si>
  <si>
    <t>Скотомогильник Шоркасы№1</t>
  </si>
  <si>
    <t>Скотомогильник Шоркасы№2</t>
  </si>
  <si>
    <t>Скотомогильник Акрамово</t>
  </si>
  <si>
    <t>Акрамово братская могила</t>
  </si>
  <si>
    <t>Виктория</t>
  </si>
  <si>
    <t>Акрамово ФАП</t>
  </si>
  <si>
    <t>Шоркасинский ФАП</t>
  </si>
  <si>
    <t>Акрамовская ООШ</t>
  </si>
  <si>
    <t>Ярабайкасинская СОШ</t>
  </si>
  <si>
    <t>Чаваш Сари</t>
  </si>
  <si>
    <t>ЧП Акимов</t>
  </si>
  <si>
    <t>ЧП Иванов Н.П.</t>
  </si>
  <si>
    <t>Земли сельского поселения 1372,56</t>
  </si>
  <si>
    <t>СДК Акрамово</t>
  </si>
  <si>
    <t>СДК Ярабайкасы</t>
  </si>
  <si>
    <t>СК Сыбайкасы</t>
  </si>
  <si>
    <t>СК Шоркасы</t>
  </si>
  <si>
    <t>СК Костеряки</t>
  </si>
  <si>
    <t>СЗМН Казан управлен</t>
  </si>
  <si>
    <t>ОАО Чувшсетьгаз -ГРП 7 шт</t>
  </si>
  <si>
    <t>Ярабайкасинская ОВОП</t>
  </si>
  <si>
    <t>Сыбайкасы ФАП</t>
  </si>
  <si>
    <t>Сыбакасы СОШ</t>
  </si>
  <si>
    <t>Шоркасы НШ</t>
  </si>
  <si>
    <t>Д/с Радуга</t>
  </si>
  <si>
    <t>Акрамовский ветучасток</t>
  </si>
  <si>
    <t>Акрамово ТПС</t>
  </si>
  <si>
    <t>Костеряки ТПС</t>
  </si>
  <si>
    <t>Шоркасы ТПС</t>
  </si>
  <si>
    <t>Ярабайкасы ТПС</t>
  </si>
  <si>
    <t>Сыбайкасы ТПС</t>
  </si>
  <si>
    <t>Н.Томлай ТПС</t>
  </si>
  <si>
    <t>Жилой дом</t>
  </si>
  <si>
    <t>котельная Акрамово</t>
  </si>
  <si>
    <t>котельная Ярабайкасы</t>
  </si>
  <si>
    <t>котельная Сыбайкасы</t>
  </si>
  <si>
    <t>Кирово</t>
  </si>
  <si>
    <t>Полесье</t>
  </si>
  <si>
    <t>пашня</t>
  </si>
  <si>
    <t>Шатмапоси СВА</t>
  </si>
  <si>
    <t>Тиуши ФАП</t>
  </si>
  <si>
    <t>Шатьмапоси ООШ</t>
  </si>
  <si>
    <t>подсобный участок</t>
  </si>
  <si>
    <t>Тиуши СОШ</t>
  </si>
  <si>
    <t>Шатьма ветучасток</t>
  </si>
  <si>
    <t>Шатьма ТПС</t>
  </si>
  <si>
    <t>Тиуши ТПС</t>
  </si>
  <si>
    <t>Сарчакский ТПС</t>
  </si>
  <si>
    <t>Пекарня</t>
  </si>
  <si>
    <t>ЧП Магазин Солнышко</t>
  </si>
  <si>
    <t>ЧП Магазин Шатьма Петров</t>
  </si>
  <si>
    <t>Торханы ТПС Моргауш РАЙПО</t>
  </si>
  <si>
    <t>Надежда ТПС Моргауш РАЙПО</t>
  </si>
  <si>
    <t>Отделени почт связи Шатьма</t>
  </si>
  <si>
    <t>Шатьмапоси СДК</t>
  </si>
  <si>
    <t>Тиуши СК</t>
  </si>
  <si>
    <t>Тиуши СБ</t>
  </si>
  <si>
    <t>Кладбища Шатьмапоси</t>
  </si>
  <si>
    <t>Кладбище Кадыкой</t>
  </si>
  <si>
    <t>Кладбище Тиуши</t>
  </si>
  <si>
    <t>Кладбище Елкино</t>
  </si>
  <si>
    <t>Скотомогильник Юнга</t>
  </si>
  <si>
    <t>Скотомогильник Кубасы</t>
  </si>
  <si>
    <t>Скотомогильник Елкино</t>
  </si>
  <si>
    <t>ОАО Чувашсетьгаз</t>
  </si>
  <si>
    <t>Объекты связи</t>
  </si>
  <si>
    <t>производственный центр</t>
  </si>
  <si>
    <t>Моргауши Южная9</t>
  </si>
  <si>
    <t>Моргауши</t>
  </si>
  <si>
    <t>Нискасы Центральная 7</t>
  </si>
  <si>
    <t>Нискасы</t>
  </si>
  <si>
    <t xml:space="preserve">ОАО Чувашэнерго Советская 37 </t>
  </si>
  <si>
    <t>РОО 54 объекта+27 пришколь участка меж все мат у Любимова БТИ в основном завершили</t>
  </si>
  <si>
    <t>ЦРБ 35 ФАП +7 СВА обмер завершили тех паспорта есть</t>
  </si>
  <si>
    <t>Культ 42 объекта сумма 126+210=336 тыс в стадии технического обмера</t>
  </si>
  <si>
    <t>Лесной фонд</t>
  </si>
  <si>
    <t>Водный фонд</t>
  </si>
  <si>
    <t>Осталось поставить</t>
  </si>
  <si>
    <t>Общая площадь земель стоящих на кадастровом учете</t>
  </si>
  <si>
    <t>Общая площадь района</t>
  </si>
  <si>
    <t xml:space="preserve">Всего </t>
  </si>
  <si>
    <t>Информация о работе с земельными участками и объектами недвижимости 
по территории ____Моргаушского райойна на _16.04._2007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</si>
</sst>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Font="1" applyAlignment="1">
      <alignment/>
    </xf>
    <xf numFmtId="2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21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/>
    </xf>
    <xf numFmtId="0" fontId="0" fillId="0" borderId="2" xfId="0" applyFill="1" applyBorder="1" applyAlignment="1">
      <alignment/>
    </xf>
    <xf numFmtId="0" fontId="1" fillId="0" borderId="1" xfId="0" applyFont="1" applyBorder="1" applyAlignment="1">
      <alignment horizontal="left"/>
    </xf>
    <xf numFmtId="1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/>
    </xf>
    <xf numFmtId="2" fontId="0" fillId="0" borderId="1" xfId="0" applyNumberForma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8" fillId="0" borderId="1" xfId="0" applyFont="1" applyBorder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Border="1" applyAlignment="1">
      <alignment/>
    </xf>
    <xf numFmtId="1" fontId="0" fillId="0" borderId="9" xfId="0" applyNumberFormat="1" applyBorder="1" applyAlignment="1">
      <alignment/>
    </xf>
    <xf numFmtId="1" fontId="1" fillId="0" borderId="0" xfId="0" applyNumberFormat="1" applyFont="1" applyAlignment="1">
      <alignment/>
    </xf>
    <xf numFmtId="1" fontId="1" fillId="0" borderId="1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3" fillId="0" borderId="0" xfId="0" applyFont="1" applyAlignment="1">
      <alignment horizont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drey\&#1052;&#1072;&#1090;&#1077;&#1088;&#1080;&#1072;&#1083;&#1099;%20&#1087;&#1086;%2080%20&#1059;&#1082;&#1072;&#1079;&#1091;%20&#1063;&#1056;\&#1055;&#1083;&#1086;&#1097;&#1072;&#1076;&#1080;\&#1047;&#1077;&#1084;&#1077;&#1083;&#1100;&#1085;&#1099;&#1077;%20&#1076;&#1086;&#1083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Земфонд"/>
      <sheetName val="Инвент ОН"/>
      <sheetName val="Инвент нас пунк"/>
      <sheetName val="Инф разгран"/>
      <sheetName val="Алекс"/>
      <sheetName val="Ильин"/>
      <sheetName val="Б.Сунд"/>
      <sheetName val="Кадик"/>
      <sheetName val="Мор"/>
      <sheetName val="Москак"/>
      <sheetName val="Орин"/>
      <sheetName val="Сятр"/>
      <sheetName val="Тора"/>
      <sheetName val="посел"/>
      <sheetName val="Хорн"/>
      <sheetName val="Чуман"/>
      <sheetName val="Шатьм"/>
      <sheetName val="Юнг"/>
      <sheetName val="Юськ"/>
      <sheetName val="Яросл"/>
      <sheetName val="Яраб"/>
    </sheetNames>
    <sheetDataSet>
      <sheetData sheetId="0">
        <row r="41">
          <cell r="S41">
            <v>499.3</v>
          </cell>
        </row>
      </sheetData>
      <sheetData sheetId="1">
        <row r="20">
          <cell r="Q20">
            <v>1059</v>
          </cell>
          <cell r="S20">
            <v>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view="pageBreakPreview" zoomScaleSheetLayoutView="100" workbookViewId="0" topLeftCell="A4">
      <selection activeCell="B3" sqref="B3:B4"/>
    </sheetView>
  </sheetViews>
  <sheetFormatPr defaultColWidth="9.00390625" defaultRowHeight="12.75"/>
  <cols>
    <col min="1" max="1" width="5.875" style="0" customWidth="1"/>
    <col min="2" max="2" width="48.125" style="0" customWidth="1"/>
    <col min="3" max="3" width="18.75390625" style="42" customWidth="1"/>
    <col min="4" max="4" width="8.25390625" style="0" hidden="1" customWidth="1"/>
    <col min="5" max="5" width="10.375" style="0" hidden="1" customWidth="1"/>
    <col min="6" max="6" width="7.375" style="0" hidden="1" customWidth="1"/>
    <col min="7" max="7" width="7.875" style="0" hidden="1" customWidth="1"/>
    <col min="8" max="8" width="10.75390625" style="0" hidden="1" customWidth="1"/>
    <col min="9" max="9" width="8.625" style="0" hidden="1" customWidth="1"/>
    <col min="10" max="10" width="10.875" style="0" hidden="1" customWidth="1"/>
    <col min="11" max="11" width="0" style="0" hidden="1" customWidth="1"/>
    <col min="12" max="12" width="8.75390625" style="0" hidden="1" customWidth="1"/>
  </cols>
  <sheetData>
    <row r="1" spans="1:14" s="2" customFormat="1" ht="30" customHeight="1">
      <c r="A1" s="70" t="s">
        <v>586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="2" customFormat="1" ht="13.5" thickBot="1">
      <c r="C2" s="64"/>
    </row>
    <row r="3" spans="1:12" s="2" customFormat="1" ht="24" customHeight="1">
      <c r="A3" s="75" t="s">
        <v>0</v>
      </c>
      <c r="B3" s="77" t="s">
        <v>1</v>
      </c>
      <c r="C3" s="71" t="s">
        <v>583</v>
      </c>
      <c r="D3" s="73" t="s">
        <v>3</v>
      </c>
      <c r="E3" s="73"/>
      <c r="F3" s="73"/>
      <c r="G3" s="73"/>
      <c r="H3" s="74" t="s">
        <v>35</v>
      </c>
      <c r="I3" s="74" t="s">
        <v>6</v>
      </c>
      <c r="J3" s="74" t="s">
        <v>7</v>
      </c>
      <c r="K3" s="74" t="s">
        <v>9</v>
      </c>
      <c r="L3" s="74" t="s">
        <v>10</v>
      </c>
    </row>
    <row r="4" spans="1:12" s="2" customFormat="1" ht="40.5" customHeight="1">
      <c r="A4" s="76"/>
      <c r="B4" s="78"/>
      <c r="C4" s="72"/>
      <c r="D4" s="3" t="s">
        <v>36</v>
      </c>
      <c r="E4" s="3" t="s">
        <v>4</v>
      </c>
      <c r="F4" s="3" t="s">
        <v>5</v>
      </c>
      <c r="G4" s="3" t="s">
        <v>8</v>
      </c>
      <c r="H4" s="74"/>
      <c r="I4" s="74"/>
      <c r="J4" s="74"/>
      <c r="K4" s="74"/>
      <c r="L4" s="74"/>
    </row>
    <row r="5" spans="1:12" s="2" customFormat="1" ht="12.75">
      <c r="A5" s="58"/>
      <c r="B5" s="46">
        <v>2</v>
      </c>
      <c r="C5" s="65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</row>
    <row r="6" spans="1:12" s="2" customFormat="1" ht="12.75">
      <c r="A6" s="59">
        <v>1</v>
      </c>
      <c r="B6" s="47" t="s">
        <v>27</v>
      </c>
      <c r="C6" s="31">
        <f aca="true" t="shared" si="0" ref="C6:H6">SUM(C7:C11)</f>
        <v>49914.0589</v>
      </c>
      <c r="D6" s="5">
        <f t="shared" si="0"/>
        <v>28518.4889</v>
      </c>
      <c r="E6" s="5">
        <f t="shared" si="0"/>
        <v>21395.57</v>
      </c>
      <c r="F6" s="5">
        <f t="shared" si="0"/>
        <v>0</v>
      </c>
      <c r="G6" s="5">
        <f t="shared" si="0"/>
        <v>0</v>
      </c>
      <c r="H6" s="5">
        <f t="shared" si="0"/>
        <v>2.68</v>
      </c>
      <c r="I6" s="5"/>
      <c r="J6" s="5"/>
      <c r="K6" s="5"/>
      <c r="L6" s="5"/>
    </row>
    <row r="7" spans="1:12" s="2" customFormat="1" ht="12.75">
      <c r="A7" s="59"/>
      <c r="B7" s="48" t="s">
        <v>232</v>
      </c>
      <c r="C7" s="31">
        <f aca="true" t="shared" si="1" ref="C7:C24">SUM(D7:G7)</f>
        <v>21395.57</v>
      </c>
      <c r="D7" s="5">
        <f>Алекс!D7+Алекс!D7+'Б.Сун'!D7+Кади!D7+Кади!D9+Моск!D7+Мор!D7+Орин!D7+Сятра!D7+Сятра!D8+Тора!D7+Чуман!D7+Чуман!D8+Шать!D7+Юнга!D7+Юськ!D7+Ильи!D7+Ильи!D8+Яраб!D7+Яраб!D8</f>
        <v>0</v>
      </c>
      <c r="E7" s="5">
        <f>Алекс!E7+Алекс!E7+'Б.Сун'!E7+Кади!E7+Кади!E9+Моск!E7+Мор!E7+Орин!E7+Сятра!E7+Сятра!E8+Тора!E7+Чуман!E7+Чуман!E8+Шать!E7+Юнга!E7+Юськ!E7+Ильи!E7+Ильи!E8+Яраб!E7+Яраб!E8</f>
        <v>21395.57</v>
      </c>
      <c r="F7" s="5">
        <f>Алекс!F7+Алекс!F7+'Б.Сун'!F7+Кади!F7+Кади!F9+Моск!F7+Мор!F7+Орин!F7+Сятра!F7+Сятра!F8+Тора!F7+Чуман!F7+Чуман!F8+Шать!F7+Юнга!F7+Юськ!F7+Ильи!F7+Ильи!F8+Яраб!F7+Яраб!F8</f>
        <v>0</v>
      </c>
      <c r="G7" s="5">
        <f>Алекс!G7+Алекс!G7+'Б.Сун'!G7+Кади!G7+Кади!G9+Моск!G7+Мор!G7+Орин!G7+Сятра!G7+Сятра!G8+Тора!G7+Чуман!G7+Чуман!G8+Шать!G7+Юнга!G7+Юськ!G7+Ильи!G7+Ильи!G8+Яраб!G7+Яраб!G8</f>
        <v>0</v>
      </c>
      <c r="H7" s="5">
        <f>Алекс!H7+Алекс!H7+'Б.Сун'!H7+Кади!H7+Кади!H9+Моск!H7+Мор!H7+Орин!H7+Сятра!H7+Сятра!H8+Тора!H7+Чуман!H7+Чуман!H8+Шать!H7+Юнга!H7+Юськ!H7+Ильи!H7+Ильи!H8+Яраб!H7+Яраб!H8</f>
        <v>0</v>
      </c>
      <c r="I7" s="5"/>
      <c r="J7" s="5"/>
      <c r="K7" s="5"/>
      <c r="L7" s="5"/>
    </row>
    <row r="8" spans="1:12" s="2" customFormat="1" ht="12.75">
      <c r="A8" s="59"/>
      <c r="B8" s="48" t="s">
        <v>233</v>
      </c>
      <c r="C8" s="31">
        <f>SUM(D8:G8)</f>
        <v>27847.37</v>
      </c>
      <c r="D8" s="5">
        <f>Алекс!D8+'Б.Сун'!D10+Кади!D10+Моск!D8+Мор!D8+Орин!D9+Сятра!D9+Тора!D10+Чуман!D9+Шать!D8+Юнга!D8+Хорн!D9+Яросл!D9+Ильи!D9+Яраб!D9</f>
        <v>27847.37</v>
      </c>
      <c r="E8" s="5">
        <f>Алекс!E8+'Б.Сун'!E10+Кади!E10+Моск!E8+Мор!E8+Орин!E9+Сятра!E9+Тора!E10+Чуман!E9+Шать!E8+Юнга!E8+Хорн!E9+Яросл!E9+Ильи!E9+Яраб!E9</f>
        <v>0</v>
      </c>
      <c r="F8" s="5">
        <f>Алекс!F8+'Б.Сун'!F10+Кади!F10+Моск!F8+Мор!F8+Орин!F9+Сятра!F9+Тора!F10+Чуман!F9+Шать!F8+Юнга!F8+Хорн!F9+Яросл!F9+Ильи!F9+Яраб!F9</f>
        <v>0</v>
      </c>
      <c r="G8" s="5">
        <f>Алекс!G8+'Б.Сун'!G10+Кади!G10+Моск!G8+Мор!G8+Орин!G9+Сятра!G9+Тора!G10+Чуман!G9+Шать!G8+Юнга!G8+Хорн!G9+Яросл!G9+Ильи!G9+Яраб!G9</f>
        <v>0</v>
      </c>
      <c r="H8" s="5">
        <f>Алекс!H8+'Б.Сун'!H10+Кади!H10+Моск!H8+Мор!H8+Орин!H9+Сятра!H9+Тора!H10+Чуман!H9+Шать!H8+Юнга!H8+Хорн!H9+Яросл!H9+Ильи!H9+Яраб!H9</f>
        <v>0</v>
      </c>
      <c r="I8" s="5"/>
      <c r="J8" s="5"/>
      <c r="K8" s="5"/>
      <c r="L8" s="5"/>
    </row>
    <row r="9" spans="1:12" s="2" customFormat="1" ht="12.75">
      <c r="A9" s="59"/>
      <c r="B9" s="49" t="s">
        <v>33</v>
      </c>
      <c r="C9" s="31">
        <f>SUM(D9:G9)</f>
        <v>529.6</v>
      </c>
      <c r="D9" s="5">
        <f>Алекс!D9+'Б.Сун'!D11+Кади!D11+Моск!D9+Мор!D9+Орин!D10+Сятра!D10+Тора!D11+Чуман!D10+Шать!D9+Юнга!D9+Юськ!D8+Хорн!D10+Яросл!D10+Ильи!D10+Яраб!D10</f>
        <v>529.6</v>
      </c>
      <c r="E9" s="5">
        <f>Алекс!E9+'Б.Сун'!E11+Кади!E11+Моск!E9+Мор!E9+Орин!E10+Сятра!E10+Тора!E11+Чуман!E10+Шать!E9+Юнга!E9+Юськ!E8+Хорн!E10+Яросл!E10+Ильи!E10</f>
        <v>0</v>
      </c>
      <c r="F9" s="5">
        <f>Алекс!F9+'Б.Сун'!F11+Кади!F11+Моск!F9+Мор!F9+Орин!F10+Сятра!F10+Тора!F11+Чуман!F10+Шать!F9+Юнга!F9+Юськ!F8+Хорн!F10+Яросл!F10+Ильи!F10</f>
        <v>0</v>
      </c>
      <c r="G9" s="5">
        <f>Алекс!G9+'Б.Сун'!G11+Кади!G11+Моск!G9+Мор!G9+Орин!G10+Сятра!G10+Тора!G11+Чуман!G10+Шать!G9+Юнга!G9+Юськ!G8+Хорн!G10+Яросл!G10+Ильи!G10</f>
        <v>0</v>
      </c>
      <c r="H9" s="5">
        <f>Алекс!H9+'Б.Сун'!H11+Кади!H11+Моск!H9+Мор!H9+Орин!H10+Сятра!H10+Тора!H11+Чуман!H10+Шать!H9+Юнга!H9+Юськ!H8+Хорн!H10+Яросл!H10+Ильи!H10</f>
        <v>0</v>
      </c>
      <c r="I9" s="5"/>
      <c r="J9" s="5"/>
      <c r="K9" s="5"/>
      <c r="L9" s="5"/>
    </row>
    <row r="10" spans="1:12" s="2" customFormat="1" ht="12.75">
      <c r="A10" s="59"/>
      <c r="B10" s="50" t="s">
        <v>28</v>
      </c>
      <c r="C10" s="31">
        <f t="shared" si="1"/>
        <v>140.15</v>
      </c>
      <c r="D10" s="5">
        <f>Алекс!D12+'Б.Сун'!D16+Кади!D23+Моск!D23+Мор!D13+Орин!D14+Сятра!D14+Тора!D15+Чуман!D13+Шать!D11+Юнга!D12+Юськ!D9+Яросл!D14+Ильи!D12+Яраб!D14</f>
        <v>140.15</v>
      </c>
      <c r="E10" s="5">
        <f>Алекс!E12+'Б.Сун'!E16+Кади!E23+Моск!E23+Мор!E13+Орин!E14+Сятра!E14+Тора!E15+Чуман!E13+Шать!E11+Юнга!E12+Юськ!E9+Яросл!E14+Ильи!E12</f>
        <v>0</v>
      </c>
      <c r="F10" s="5">
        <f>Алекс!F12+'Б.Сун'!F16+Кади!F23+Моск!F23+Мор!F13+Орин!F14+Сятра!F14+Тора!F15+Чуман!F13+Шать!F11+Юнга!F12+Юськ!F9+Яросл!F14+Ильи!F12</f>
        <v>0</v>
      </c>
      <c r="G10" s="5">
        <f>Алекс!G12+'Б.Сун'!G16+Кади!G23+Моск!G23+Мор!G13+Орин!G14+Сятра!G14+Тора!G15+Чуман!G13+Шать!G11+Юнга!G12+Юськ!G9+Яросл!G14+Ильи!G12</f>
        <v>0</v>
      </c>
      <c r="H10" s="5">
        <f>Алекс!H12+'Б.Сун'!H16+Кади!H23+Моск!H23+Мор!H13+Орин!H14+Сятра!H14+Тора!H15+Чуман!H13+Шать!H11+Юнга!H12+Юськ!H9+Яросл!H14+Ильи!H12</f>
        <v>2.68</v>
      </c>
      <c r="I10" s="5"/>
      <c r="J10" s="5"/>
      <c r="K10" s="5"/>
      <c r="L10" s="5"/>
    </row>
    <row r="11" spans="1:12" s="2" customFormat="1" ht="12.75">
      <c r="A11" s="59"/>
      <c r="B11" s="50" t="s">
        <v>29</v>
      </c>
      <c r="C11" s="31">
        <f t="shared" si="1"/>
        <v>1.3689</v>
      </c>
      <c r="D11" s="5">
        <f>Алекс!D13+'Б.Сун'!D17+Кади!D29+Моск!D26+Мор!D15+Орин!D15+Сятра!D15+Тора!D16+Чуман!D16+Шать!D12+Юнга!D14+Юськ!D10+Яросл!D16+Ильи!D23+Яраб!D18</f>
        <v>1.3689</v>
      </c>
      <c r="E11" s="5"/>
      <c r="F11" s="5"/>
      <c r="G11" s="5"/>
      <c r="H11" s="5"/>
      <c r="I11" s="5"/>
      <c r="J11" s="5"/>
      <c r="K11" s="5"/>
      <c r="L11" s="5"/>
    </row>
    <row r="12" spans="1:12" s="2" customFormat="1" ht="12.75">
      <c r="A12" s="59">
        <v>2</v>
      </c>
      <c r="B12" s="47" t="s">
        <v>13</v>
      </c>
      <c r="C12" s="31">
        <f>SUM(D12:G12)</f>
        <v>14301.884599999998</v>
      </c>
      <c r="D12" s="8">
        <f>Алекс!D14+'Б.Сун'!D18+Кади!D30+Моск!D28+Мор!D17+Орин!D16+Сятра!D16+Тора!D17+Чуман!D18+Шать!D13+Юнга!D18+Юськ!D12+Яросл!D17+Ильи!D24+Яраб!D22</f>
        <v>10060.590799999998</v>
      </c>
      <c r="E12" s="8">
        <f>Алекс!E14+'Б.Сун'!E18+Кади!E30+Моск!E28+Мор!E17+Орин!E16+Сятра!E16+Тора!E17+Чуман!E18+Шать!E13+Юнга!E18+Юськ!E12+Яросл!E17+Ильи!E24+Яраб!E22</f>
        <v>213</v>
      </c>
      <c r="F12" s="8">
        <f>Алекс!F14+'Б.Сун'!F18+Ильи!F24+Кади!F30+Мор!F17+Моск!F28+Орин!F16+Сятра!F16+Тора!F17+Хорн!F14+Чуман!F18+Шать!F13+Юнга!F18+Юськ!F12+Яросл!F17+Яраб!F22</f>
        <v>3862.3337999999994</v>
      </c>
      <c r="G12" s="8">
        <f>Алекс!G14+'Б.Сун'!G18+Кади!G30+Моск!G28+Мор!G17+Орин!G16+Сятра!G16+Тора!G17+Чуман!G18+Шать!G13+Юнга!G18+Юськ!G12+Яросл!G17+Ильи!G24+Яраб!G22</f>
        <v>165.95999999999998</v>
      </c>
      <c r="H12" s="8">
        <f>Алекс!H14+'Б.Сун'!H18+Кади!H30+Моск!H28+Мор!H17+Орин!H16+Сятра!H16+Тора!H17+Чуман!H18+Шать!H13+Юнга!H18+Юськ!H12+Яросл!H17+Ильи!H24+Яраб!H22</f>
        <v>0</v>
      </c>
      <c r="I12" s="5"/>
      <c r="J12" s="5"/>
      <c r="K12" s="5"/>
      <c r="L12" s="5"/>
    </row>
    <row r="13" spans="1:12" s="2" customFormat="1" ht="12.75">
      <c r="A13" s="59">
        <v>3</v>
      </c>
      <c r="B13" s="51" t="s">
        <v>14</v>
      </c>
      <c r="C13" s="31">
        <f t="shared" si="1"/>
        <v>42.437400000000004</v>
      </c>
      <c r="D13" s="5">
        <f>Алекс!D35+'Б.Сун'!D38+Кади!D55+Моск!D41+Мор!D35+Орин!D30+Сятра!D30+Тора!D31+Чуман!D39+Шать!D36+Юнга!D40+Юськ!D27+Яросл!D32+Ильи!D43+Яраб!D42</f>
        <v>42.437400000000004</v>
      </c>
      <c r="E13" s="5">
        <f>Алекс!E35+'Б.Сун'!E38+Кади!E55+Моск!E41+Мор!E35+Орин!E30+Сятра!E30+Тора!E31+Чуман!E39+Шать!E36+Юнга!E40+Юськ!E27+Яросл!E32+Ильи!E43+Яраб!E42</f>
        <v>0</v>
      </c>
      <c r="F13" s="5">
        <f>Алекс!F35+'Б.Сун'!F38+Кади!F55+Моск!F41+Мор!F35+Орин!F30+Сятра!F30+Тора!F31+Чуман!F39+Шать!F36+Юнга!F40+Юськ!F27+Яросл!F32+Ильи!F43+Яраб!F42</f>
        <v>0</v>
      </c>
      <c r="G13" s="5">
        <f>Алекс!G35+'Б.Сун'!G38+Кади!G55+Моск!G41+Мор!G35+Орин!G30+Сятра!G30+Тора!G31+Чуман!G39+Шать!G36+Юнга!G40+Юськ!G27+Яросл!G32+Ильи!G43+Яраб!G42</f>
        <v>0</v>
      </c>
      <c r="H13" s="5">
        <f>Алекс!H35+'Б.Сун'!H38+Кади!H55+Моск!H41+Мор!H35+Орин!H30+Сятра!H30+Тора!H31+Чуман!H39+Шать!H36+Юнга!H40+Юськ!H27+Яросл!H32+Ильи!H43+Яраб!H42</f>
        <v>0</v>
      </c>
      <c r="I13" s="5"/>
      <c r="J13" s="5"/>
      <c r="K13" s="5"/>
      <c r="L13" s="5"/>
    </row>
    <row r="14" spans="1:12" s="2" customFormat="1" ht="12.75">
      <c r="A14" s="59">
        <v>4</v>
      </c>
      <c r="B14" s="51" t="s">
        <v>15</v>
      </c>
      <c r="C14" s="31">
        <f t="shared" si="1"/>
        <v>26.4464</v>
      </c>
      <c r="D14" s="5">
        <f>Алекс!D35+'Б.Сун'!D39+Кади!D56+Моск!D47+Мор!D43+Орин!D37+Сятра!D37+Тора!D31+Чуман!D40+Шать!D37+Юнга!D45+Юськ!D28+Яросл!D34+Ильи!D44+Яраб!D44</f>
        <v>25.2528</v>
      </c>
      <c r="E14" s="5">
        <f>Алекс!E36+'Б.Сун'!E39+Кади!E56+Моск!E42+Мор!E36+Орин!E31+Сятра!E31+Тора!E32+Чуман!E40+Шать!E37+Юнга!E41+Юськ!E28+Яросл!E33+Ильи!E44+Яраб!E43</f>
        <v>0</v>
      </c>
      <c r="F14" s="5">
        <f>Алекс!F36+'Б.Сун'!F39+Кади!F56+Моск!F42+Мор!F36+Орин!F31+Сятра!F31+Тора!F32+Чуман!F40+Шать!F37+Юнга!F41+Юськ!F28+Яросл!F33+Ильи!F44+Яраб!F43</f>
        <v>1.1936</v>
      </c>
      <c r="G14" s="5">
        <f>Алекс!G36+'Б.Сун'!G39+Кади!G56+Моск!G42+Мор!G36+Орин!G31+Сятра!G31+Тора!G32+Чуман!G40+Шать!G37+Юнга!G41+Юськ!G28+Яросл!G33+Ильи!G44+Яраб!G43</f>
        <v>0</v>
      </c>
      <c r="H14" s="5">
        <f>Алекс!H36+'Б.Сун'!H39+Кади!H56+Моск!H42+Мор!H36+Орин!H31+Сятра!H31+Тора!H32+Чуман!H40+Шать!H37+Юнга!H41+Юськ!H28+Яросл!H33+Ильи!H44+Яраб!H43</f>
        <v>1.1936</v>
      </c>
      <c r="I14" s="5"/>
      <c r="J14" s="5"/>
      <c r="K14" s="5"/>
      <c r="L14" s="5"/>
    </row>
    <row r="15" spans="1:12" ht="12.75">
      <c r="A15" s="60">
        <v>5</v>
      </c>
      <c r="B15" s="51" t="s">
        <v>16</v>
      </c>
      <c r="C15" s="31">
        <f t="shared" si="1"/>
        <v>4.2528</v>
      </c>
      <c r="D15" s="5">
        <f>Алекс!D37+'Б.Сун'!D42+Кади!D59+Моск!D49+Мор!D47+Орин!D39+Сятра!D39+Тора!D40+Чуман!D42+Шать!D39+Юнга!D47+Юськ!D30+Хорн!D30+Яросл!D38+Ильи!D46+Яраб!D47</f>
        <v>3.7622</v>
      </c>
      <c r="E15" s="5">
        <f>Алекс!E37+'Б.Сун'!E40+Кади!E57+Моск!E43+Мор!E37+Орин!E32+Сятра!E32+Тора!E33+Чуман!E41+Шать!E38+Юнга!E42+Юськ!E29+Яросл!E34+Ильи!E45+Яраб!E44</f>
        <v>0</v>
      </c>
      <c r="F15" s="5">
        <f>Алекс!F37+'Б.Сун'!F40+Кади!F57+Моск!F43+Мор!F37+Орин!F32+Сятра!F32+Тора!F33+Чуман!F41+Шать!F38+Юнга!F42+Юськ!F29+Яросл!F34+Ильи!F45+Яраб!F44</f>
        <v>0.49060000000000004</v>
      </c>
      <c r="G15" s="5">
        <f>Алекс!G37+'Б.Сун'!G40+Кади!G57+Моск!G43+Мор!G37+Орин!G32+Сятра!G32+Тора!G33+Чуман!G41+Шать!G38+Юнга!G42+Юськ!G29+Яросл!G34+Ильи!G45+Яраб!G44</f>
        <v>0</v>
      </c>
      <c r="H15" s="5">
        <f>Алекс!H37+'Б.Сун'!H40+Кади!H57+Моск!H43+Мор!H37+Орин!H32+Сятра!H32+Тора!H33+Чуман!H41+Шать!H38+Юнга!H42+Юськ!H29+Яросл!H34+Ильи!H45+Яраб!H44</f>
        <v>0.49060000000000004</v>
      </c>
      <c r="I15" s="5"/>
      <c r="J15" s="5"/>
      <c r="K15" s="5"/>
      <c r="L15" s="5"/>
    </row>
    <row r="16" spans="1:12" ht="12.75">
      <c r="A16" s="60">
        <v>6</v>
      </c>
      <c r="B16" s="51" t="s">
        <v>17</v>
      </c>
      <c r="C16" s="31">
        <f t="shared" si="1"/>
        <v>551.6645</v>
      </c>
      <c r="D16" s="5">
        <f>Алекс!D39+'Б.Сун'!D44+Кади!D66+Моск!D52+Мор!D49+Орин!D41+Сятра!D41+Тора!D42+Чуман!D44+Шать!D41+Юнга!D50+Юськ!D34+Хорн!D32+Яросл!D40+Ильи!D64+Яраб!D49</f>
        <v>550.5373</v>
      </c>
      <c r="E16" s="5">
        <f>Алекс!E38+'Б.Сун'!E41+Кади!E58+Моск!E44+Мор!E38+Орин!E33+Сятра!E33+Тора!E34+Чуман!E42+Шать!E39+Юнга!E43+Юськ!E30+Яросл!E35+Ильи!E46+Яраб!E45</f>
        <v>0</v>
      </c>
      <c r="F16" s="5">
        <f>Алекс!F38+'Б.Сун'!F41+Кади!F58+Моск!F44+Мор!F38+Орин!F33+Сятра!F33+Тора!F34+Чуман!F42+Шать!F39+Юнга!F43+Юськ!F30+Яросл!F35+Ильи!F46+Яраб!F45</f>
        <v>1.1272</v>
      </c>
      <c r="G16" s="5">
        <f>Алекс!G38+'Б.Сун'!G41+Кади!G58+Моск!G44+Мор!G38+Орин!G33+Сятра!G33+Тора!G34+Чуман!G42+Шать!G39+Юнга!G43+Юськ!G30+Яросл!G35+Ильи!G46+Яраб!G45</f>
        <v>0</v>
      </c>
      <c r="H16" s="5">
        <f>Алекс!H38+'Б.Сун'!H41+Кади!H58+Моск!H44+Мор!H38+Орин!H33+Сятра!H33+Тора!H34+Чуман!H42+Шать!H39+Юнга!H43+Юськ!H30+Яросл!H35+Ильи!H46+Яраб!H45</f>
        <v>1.0462</v>
      </c>
      <c r="I16" s="5"/>
      <c r="J16" s="5"/>
      <c r="K16" s="5"/>
      <c r="L16" s="5"/>
    </row>
    <row r="17" spans="1:12" ht="12.75">
      <c r="A17" s="60">
        <v>7</v>
      </c>
      <c r="B17" s="51" t="s">
        <v>19</v>
      </c>
      <c r="C17" s="31">
        <f t="shared" si="1"/>
        <v>169.01340000000002</v>
      </c>
      <c r="D17" s="5">
        <f>Алекс!D41+'Б.Сун'!D46+Кади!D69+Моск!D55+Мор!D52+Орин!D43+Сятра!D43+Тора!D44+Чуман!D46+Шать!D43+Юнга!D50+Юськ!D34+Хорн!D32+Яросл!D41+Ильи!D66+Яраб!D53</f>
        <v>168.264</v>
      </c>
      <c r="E17" s="5">
        <f>Алекс!E41+'Б.Сун'!E46+Кади!E69+Моск!E55+Мор!E52+Орин!E43+Сятра!E43+Тора!E44+Чуман!E46+Шать!E43+Юнга!E50+Юськ!E34+Хорн!E32+Яросл!E41</f>
        <v>0</v>
      </c>
      <c r="F17" s="5">
        <f>Алекс!F41+'Б.Сун'!F46+Кади!F69+Моск!F55+Мор!F52+Орин!F43+Сятра!F43+Тора!F44+Чуман!F46+Шать!F43+Юнга!F50+Юськ!F34+Хорн!F32+Яросл!F41</f>
        <v>0.7494000000000001</v>
      </c>
      <c r="G17" s="5">
        <f>Алекс!G41+'Б.Сун'!G46+Кади!G69+Моск!G55+Мор!G52+Орин!G43+Сятра!G43+Тора!G44+Чуман!G46+Шать!G43+Юнга!G50+Юськ!G34+Хорн!G32+Яросл!G41</f>
        <v>0</v>
      </c>
      <c r="H17" s="5">
        <f>Алекс!H41+'Б.Сун'!H46+Кади!H69+Моск!H55+Мор!H52+Орин!H43+Сятра!H43+Тора!H44+Чуман!H46+Шать!H43+Юнга!H50+Юськ!H34+Хорн!H32+Яросл!H41</f>
        <v>0</v>
      </c>
      <c r="I17" s="5"/>
      <c r="J17" s="5"/>
      <c r="K17" s="5"/>
      <c r="L17" s="5"/>
    </row>
    <row r="18" spans="1:12" ht="12.75">
      <c r="A18" s="60">
        <v>8</v>
      </c>
      <c r="B18" s="51" t="s">
        <v>427</v>
      </c>
      <c r="C18" s="31">
        <f t="shared" si="1"/>
        <v>45.9628</v>
      </c>
      <c r="D18" s="5">
        <f>Алекс!D45+'Б.Сун'!D50+Кади!D73+Моск!D59+Мор!D58+Орин!D47+Сятра!D47+Тора!D48+Чуман!D50+Шать!D47+Юнга!D59+Юськ!D38+Хорн!D38+Яросл!D46+Ильи!D69+Яраб!D57</f>
        <v>45.9628</v>
      </c>
      <c r="E18" s="5">
        <f>Алекс!E45+'Б.Сун'!E50+Кади!E73+Моск!E59+Мор!E58+Орин!E47+Сятра!E47+Тора!E48+Чуман!E50+Шать!E47+Юнга!E59+Юськ!E38+Хорн!E38+Яросл!E46</f>
        <v>0</v>
      </c>
      <c r="F18" s="5">
        <f>Алекс!F45+'Б.Сун'!F50+Кади!F73+Моск!F59+Мор!F58+Орин!F47+Сятра!F47+Тора!F48+Чуман!F50+Шать!F47+Юнга!F59+Юськ!F38+Хорн!F38+Яросл!F46</f>
        <v>0</v>
      </c>
      <c r="G18" s="5">
        <f>Алекс!G45+'Б.Сун'!G50+Кади!G73+Моск!G59+Мор!G58+Орин!G47+Сятра!G47+Тора!G48+Чуман!G50+Шать!G47+Юнга!G59+Юськ!G38+Хорн!G38+Яросл!G46</f>
        <v>0</v>
      </c>
      <c r="H18" s="5">
        <f>Алекс!H45+'Б.Сун'!H50+Кади!H73+Моск!H59+Мор!H58+Орин!H47+Сятра!H47+Тора!H48+Чуман!H50+Шать!H47+Юнга!H59+Юськ!H38+Хорн!H38+Яросл!H46</f>
        <v>0</v>
      </c>
      <c r="I18" s="5"/>
      <c r="J18" s="5"/>
      <c r="K18" s="5"/>
      <c r="L18" s="5"/>
    </row>
    <row r="19" spans="1:12" ht="12.75">
      <c r="A19" s="60">
        <v>9</v>
      </c>
      <c r="B19" s="51" t="s">
        <v>22</v>
      </c>
      <c r="C19" s="31">
        <f t="shared" si="1"/>
        <v>259.4453</v>
      </c>
      <c r="D19" s="5">
        <f>Алекс!D49+'Б.Сун'!D54+Кади!D73+Моск!D63+Мор!D62+Орин!D52+Сятра!D52+Тора!D53+Чуман!D54+Шать!D51+Юнга!D63+Юськ!D44+Хорн!D42+Яросл!D50+Ильи!D74+Яраб!D63</f>
        <v>253.01059999999998</v>
      </c>
      <c r="E19" s="5">
        <f>Алекс!E49+'Б.Сун'!E54+Кади!E73+Моск!E63+Мор!E62+Орин!E52+Сятра!E52+Тора!E53+Чуман!E54+Шать!E51+Юнга!E63+Юськ!E44+Хорн!E42+Яросл!E50</f>
        <v>6.4347</v>
      </c>
      <c r="F19" s="5">
        <f>Алекс!F49+'Б.Сун'!F54+Кади!F73+Моск!F63+Мор!F62+Орин!F52+Сятра!F52+Тора!F53+Чуман!F54+Шать!F51+Юнга!F63+Юськ!F44+Хорн!F42+Яросл!F50</f>
        <v>0</v>
      </c>
      <c r="G19" s="5">
        <f>Алекс!G49+'Б.Сун'!G54+Кади!G73+Моск!G63+Мор!G62+Орин!G52+Сятра!G52+Тора!G53+Чуман!G54+Шать!G51+Юнга!G63+Юськ!G44+Хорн!G42+Яросл!G50</f>
        <v>0</v>
      </c>
      <c r="H19" s="5">
        <f>Алекс!H49+'Б.Сун'!H54+Кади!H73+Моск!H63+Мор!H62+Орин!H52+Сятра!H52+Тора!H53+Чуман!H54+Шать!H51+Юнга!H63+Юськ!H44+Хорн!H42+Яросл!H50</f>
        <v>0</v>
      </c>
      <c r="I19" s="5"/>
      <c r="J19" s="5"/>
      <c r="K19" s="5"/>
      <c r="L19" s="5"/>
    </row>
    <row r="20" spans="1:12" ht="12.75">
      <c r="A20" s="60">
        <v>10</v>
      </c>
      <c r="B20" s="51" t="s">
        <v>24</v>
      </c>
      <c r="C20" s="31">
        <f t="shared" si="1"/>
        <v>3.7050000000000005</v>
      </c>
      <c r="D20" s="5">
        <f>Алекс!D54+'Б.Сун'!D57+Кади!D85+Моск!D67+Мор!D68+Орин!D59+Сятра!D59+Тора!D60+Чуман!D57+Шать!D56+Юнга!D67+Юськ!D49+Хорн!D46+Яросл!D54+Ильи!D78+Яраб!D70</f>
        <v>3.7050000000000005</v>
      </c>
      <c r="E20" s="5">
        <f>Алекс!E54+'Б.Сун'!E57+Кади!E85+Моск!E67+Мор!E68+Орин!E59+Сятра!E59+Тора!E60+Чуман!E57+Шать!E56+Юнга!E67+Юськ!E49+Хорн!E46+Яросл!E54</f>
        <v>0</v>
      </c>
      <c r="F20" s="5">
        <f>Алекс!F54+'Б.Сун'!F57+Кади!F85+Моск!F67+Мор!F68+Орин!F59+Сятра!F59+Тора!F60+Чуман!F57+Шать!F56+Юнга!F67+Юськ!F49+Хорн!F46+Яросл!F54</f>
        <v>0</v>
      </c>
      <c r="G20" s="5">
        <f>Алекс!G54+'Б.Сун'!G57+Кади!G85+Моск!G67+Мор!G68+Орин!G59+Сятра!G59+Тора!G60+Чуман!G57+Шать!G56+Юнга!G67+Юськ!G49+Хорн!G46+Яросл!G54</f>
        <v>0</v>
      </c>
      <c r="H20" s="5">
        <f>Алекс!H54+'Б.Сун'!H57+Кади!H85+Моск!H67+Мор!H68+Орин!H59+Сятра!H59+Тора!H60+Чуман!H57+Шать!H56+Юнга!H67+Юськ!H49+Хорн!H46+Яросл!H54</f>
        <v>0</v>
      </c>
      <c r="I20" s="5"/>
      <c r="J20" s="5"/>
      <c r="K20" s="5"/>
      <c r="L20" s="5"/>
    </row>
    <row r="21" spans="1:12" ht="12.75">
      <c r="A21" s="60">
        <v>11</v>
      </c>
      <c r="B21" s="51" t="s">
        <v>26</v>
      </c>
      <c r="C21" s="31">
        <f t="shared" si="1"/>
        <v>13.0611</v>
      </c>
      <c r="D21" s="5">
        <f>Алекс!D54+'Б.Сун'!D59+Кади!D87+Моск!D69+Мор!D70+Орин!D61+Сятра!D61+Тора!D62+Чуман!D59+Шать!D58+Юнга!D69+Юськ!D50+Хорн!D48+Яросл!D56+Ильи!D80+Яраб!D72</f>
        <v>13.0611</v>
      </c>
      <c r="E21" s="5">
        <f>Алекс!E54+'Б.Сун'!E59+Кади!E87+Моск!E69+Мор!E70+Орин!E61+Сятра!E61+Тора!E62+Чуман!E59+Шать!E58+Юнга!E69+Юськ!E50+Хорн!E48+Яросл!E56</f>
        <v>0</v>
      </c>
      <c r="F21" s="5">
        <f>Алекс!F54+'Б.Сун'!F59+Кади!F87+Моск!F69+Мор!F70+Орин!F61+Сятра!F61+Тора!F62+Чуман!F59+Шать!F58+Юнга!F69+Юськ!F50+Хорн!F48+Яросл!F56</f>
        <v>0</v>
      </c>
      <c r="G21" s="5">
        <f>Алекс!G54+'Б.Сун'!G59+Кади!G87+Моск!G69+Мор!G70+Орин!G61+Сятра!G61+Тора!G62+Чуман!G59+Шать!G58+Юнга!G69+Юськ!G50+Хорн!G48+Яросл!G56</f>
        <v>0</v>
      </c>
      <c r="H21" s="5">
        <f>Алекс!H54+'Б.Сун'!H59+Кади!H87+Моск!H69+Мор!H70+Орин!H61+Сятра!H61+Тора!H62+Чуман!H59+Шать!H58+Юнга!H69+Юськ!H50+Хорн!H48+Яросл!H56</f>
        <v>0</v>
      </c>
      <c r="I21" s="5"/>
      <c r="J21" s="5"/>
      <c r="K21" s="5"/>
      <c r="L21" s="5"/>
    </row>
    <row r="22" spans="1:12" ht="12.75">
      <c r="A22" s="60">
        <v>12</v>
      </c>
      <c r="B22" s="51" t="s">
        <v>30</v>
      </c>
      <c r="C22" s="31">
        <f t="shared" si="1"/>
        <v>0.19</v>
      </c>
      <c r="D22" s="5">
        <f>Алекс!D60+'Б.Сун'!D65+Кади!D96+Моск!D78+Мор!D73+Орин!D71+Сятра!D71+Тора!D72+Чуман!D68+Шать!D67+Юнга!D80+Юськ!D56+Хорн!D51+Яросл!D64+Ильи!D89+Яраб!D80</f>
        <v>0.19</v>
      </c>
      <c r="E22" s="5">
        <f>Алекс!E60+'Б.Сун'!E65+Кади!E96+Моск!E78+Мор!E73+Орин!E71+Сятра!E71+Тора!E72+Чуман!E68+Шать!E67+Юнга!E80+Юськ!E56+Хорн!E51+Яросл!E64</f>
        <v>0</v>
      </c>
      <c r="F22" s="5">
        <f>Алекс!F60+'Б.Сун'!F65+Кади!F96+Моск!F78+Мор!F73+Орин!F71+Сятра!F71+Тора!F72+Чуман!F68+Шать!F67+Юнга!F80+Юськ!F56+Хорн!F51+Яросл!F64</f>
        <v>0</v>
      </c>
      <c r="G22" s="5">
        <f>Алекс!G60+'Б.Сун'!G65+Кади!G96+Моск!G78+Мор!G73+Орин!G71+Сятра!G71+Тора!G72+Чуман!G68+Шать!G67+Юнга!G80+Юськ!G56+Хорн!G51+Яросл!G64</f>
        <v>0</v>
      </c>
      <c r="H22" s="5">
        <f>Алекс!H60+'Б.Сун'!H65+Кади!H96+Моск!H78+Мор!H73+Орин!H71+Сятра!H71+Тора!H72+Чуман!H68+Шать!H67+Юнга!H80+Юськ!H56+Хорн!H51+Яросл!H64</f>
        <v>0</v>
      </c>
      <c r="I22" s="5"/>
      <c r="J22" s="5"/>
      <c r="K22" s="5"/>
      <c r="L22" s="5"/>
    </row>
    <row r="23" spans="1:12" ht="12.75">
      <c r="A23" s="60">
        <v>13</v>
      </c>
      <c r="B23" s="51" t="s">
        <v>31</v>
      </c>
      <c r="C23" s="31">
        <f t="shared" si="1"/>
        <v>3.3</v>
      </c>
      <c r="D23" s="5">
        <f>Алекс!D61+'Б.Сун'!D66+Кади!D98+Моск!D79+Мор!D74+Орин!D72+Сятра!D72+Тора!D73+Чуман!D69+Шать!D68+Юнга!D81+Юськ!D57+Хорн!D52+Яросл!D65+Ильи!D90+Яраб!D81</f>
        <v>3.3</v>
      </c>
      <c r="E23" s="5">
        <f>Алекс!E61+'Б.Сун'!E66+Кади!E98+Моск!E79+Мор!E74+Орин!E72+Сятра!E72+Тора!E73+Чуман!E69+Шать!E68+Юнга!E81+Юськ!E57+Хорн!E52+Яросл!E65</f>
        <v>0</v>
      </c>
      <c r="F23" s="5">
        <f>Алекс!F61+'Б.Сун'!F66+Кади!F98+Моск!F79+Мор!F74+Орин!F72+Сятра!F72+Тора!F73+Чуман!F69+Шать!F68+Юнга!F81+Юськ!F57+Хорн!F52+Яросл!F65</f>
        <v>0</v>
      </c>
      <c r="G23" s="5">
        <f>Алекс!G61+'Б.Сун'!G66+Кади!G98+Моск!G79+Мор!G74+Орин!G72+Сятра!G72+Тора!G73+Чуман!G69+Шать!G68+Юнга!G81+Юськ!G57+Хорн!G52+Яросл!G65</f>
        <v>0</v>
      </c>
      <c r="H23" s="5">
        <f>Алекс!H61+'Б.Сун'!H66+Кади!H98+Моск!H79+Мор!H74+Орин!H72+Сятра!H72+Тора!H73+Чуман!H69+Шать!H68+Юнга!H81+Юськ!H57+Хорн!H52+Яросл!H65</f>
        <v>0</v>
      </c>
      <c r="I23" s="5"/>
      <c r="J23" s="5"/>
      <c r="K23" s="5"/>
      <c r="L23" s="5"/>
    </row>
    <row r="24" spans="1:12" ht="12.75">
      <c r="A24" s="59">
        <v>14</v>
      </c>
      <c r="B24" s="52" t="s">
        <v>32</v>
      </c>
      <c r="C24" s="66">
        <f t="shared" si="1"/>
        <v>3.3991000000000002</v>
      </c>
      <c r="D24" s="5">
        <f>Алекс!D63+'Б.Сун'!D68+Кади!D100+Моск!D81+Мор!D76+Орин!D74+Сятра!D74+Тора!D75+Чуман!D71+Шать!D70+Юнга!D83+Юськ!D58+Хорн!D54+Яросл!D67+Ильи!D91+Яраб!D83</f>
        <v>3.3991000000000002</v>
      </c>
      <c r="E24" s="5">
        <f>Алекс!E63+'Б.Сун'!E68+Кади!E100+Моск!E81+Мор!E76+Орин!E74+Сятра!E74+Тора!E75+Чуман!E71+Шать!E70+Юнга!E83+Юськ!E58+Хорн!E54+Яросл!E67</f>
        <v>0</v>
      </c>
      <c r="F24" s="5">
        <f>Алекс!F63+'Б.Сун'!F68+Кади!F100+Моск!F81+Мор!F76+Орин!F74+Сятра!F74+Тора!F75+Чуман!F71+Шать!F70+Юнга!F83+Юськ!F58+Хорн!F54+Яросл!F67</f>
        <v>0</v>
      </c>
      <c r="G24" s="5">
        <f>Алекс!G63+'Б.Сун'!G68+Кади!G100+Моск!G81+Мор!G76+Орин!G74+Сятра!G74+Тора!G75+Чуман!G71+Шать!G70+Юнга!G83+Юськ!G58+Хорн!G54+Яросл!G67</f>
        <v>0</v>
      </c>
      <c r="H24" s="5">
        <f>Алекс!H63+'Б.Сун'!H68+Кади!H100+Моск!H81+Мор!H76+Орин!H74+Сятра!H74+Тора!H75+Чуман!H71+Шать!H70+Юнга!H83+Юськ!H58+Хорн!H54+Яросл!H67</f>
        <v>0</v>
      </c>
      <c r="I24" s="5"/>
      <c r="J24" s="5"/>
      <c r="K24" s="5"/>
      <c r="L24" s="5"/>
    </row>
    <row r="25" spans="1:12" ht="13.5" hidden="1" thickBot="1">
      <c r="A25" s="60"/>
      <c r="B25" s="53" t="s">
        <v>495</v>
      </c>
      <c r="C25" s="67">
        <f aca="true" t="shared" si="2" ref="C25:H25">SUM(C12:C24)+C6</f>
        <v>65338.8213</v>
      </c>
      <c r="D25" s="45">
        <f t="shared" si="2"/>
        <v>39691.962</v>
      </c>
      <c r="E25" s="1">
        <f t="shared" si="2"/>
        <v>21615.0047</v>
      </c>
      <c r="F25" s="1">
        <f t="shared" si="2"/>
        <v>3865.8945999999996</v>
      </c>
      <c r="G25" s="1">
        <f t="shared" si="2"/>
        <v>165.95999999999998</v>
      </c>
      <c r="H25" s="1">
        <f t="shared" si="2"/>
        <v>5.410400000000001</v>
      </c>
      <c r="I25" s="1"/>
      <c r="J25" s="1"/>
      <c r="K25" s="1"/>
      <c r="L25" s="1"/>
    </row>
    <row r="26" spans="1:3" ht="12.75">
      <c r="A26" s="61">
        <v>15</v>
      </c>
      <c r="B26" s="54" t="s">
        <v>580</v>
      </c>
      <c r="C26" s="63">
        <v>10296</v>
      </c>
    </row>
    <row r="27" spans="1:3" ht="12.75">
      <c r="A27" s="61"/>
      <c r="B27" s="54" t="s">
        <v>495</v>
      </c>
      <c r="C27" s="63">
        <f>C25+C26-4898.821</f>
        <v>70736.00030000001</v>
      </c>
    </row>
    <row r="28" spans="1:3" ht="12.75">
      <c r="A28" s="61">
        <v>16</v>
      </c>
      <c r="B28" s="55" t="s">
        <v>581</v>
      </c>
      <c r="C28" s="68">
        <v>4108</v>
      </c>
    </row>
    <row r="29" spans="1:3" ht="12.75">
      <c r="A29" s="60"/>
      <c r="B29" s="45" t="s">
        <v>585</v>
      </c>
      <c r="C29" s="68">
        <f>C27+C28</f>
        <v>74844.00030000001</v>
      </c>
    </row>
    <row r="30" spans="1:3" ht="13.5" thickBot="1">
      <c r="A30" s="60"/>
      <c r="B30" s="56" t="s">
        <v>584</v>
      </c>
      <c r="C30" s="69">
        <v>84534</v>
      </c>
    </row>
    <row r="31" spans="1:3" ht="13.5" thickBot="1">
      <c r="A31" s="62"/>
      <c r="B31" s="57" t="s">
        <v>582</v>
      </c>
      <c r="C31" s="67">
        <f>C30-C29</f>
        <v>9689.999699999986</v>
      </c>
    </row>
    <row r="33" ht="12.75">
      <c r="B33" t="s">
        <v>577</v>
      </c>
    </row>
    <row r="34" ht="12.75">
      <c r="B34" t="s">
        <v>578</v>
      </c>
    </row>
    <row r="35" ht="12.75">
      <c r="B35" t="s">
        <v>579</v>
      </c>
    </row>
  </sheetData>
  <mergeCells count="10">
    <mergeCell ref="A1:N1"/>
    <mergeCell ref="C3:C4"/>
    <mergeCell ref="D3:G3"/>
    <mergeCell ref="L3:L4"/>
    <mergeCell ref="H3:H4"/>
    <mergeCell ref="I3:I4"/>
    <mergeCell ref="J3:J4"/>
    <mergeCell ref="K3:K4"/>
    <mergeCell ref="A3:A4"/>
    <mergeCell ref="B3:B4"/>
  </mergeCells>
  <printOptions horizontalCentered="1"/>
  <pageMargins left="0.33" right="0.29" top="0.41" bottom="0.37" header="0.26" footer="0.3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5"/>
  <sheetViews>
    <sheetView workbookViewId="0" topLeftCell="A4">
      <selection activeCell="D14" sqref="D14"/>
    </sheetView>
  </sheetViews>
  <sheetFormatPr defaultColWidth="9.00390625" defaultRowHeight="12.75"/>
  <cols>
    <col min="1" max="1" width="4.125" style="0" customWidth="1"/>
    <col min="2" max="2" width="48.125" style="0" customWidth="1"/>
    <col min="3" max="3" width="19.875" style="0" bestFit="1" customWidth="1"/>
    <col min="4" max="4" width="8.25390625" style="0" customWidth="1"/>
    <col min="5" max="5" width="10.375" style="0" customWidth="1"/>
    <col min="6" max="6" width="7.375" style="0" customWidth="1"/>
    <col min="7" max="7" width="7.875" style="0" customWidth="1"/>
    <col min="8" max="8" width="10.75390625" style="0" customWidth="1"/>
    <col min="9" max="9" width="8.625" style="0" customWidth="1"/>
    <col min="10" max="10" width="10.875" style="0" customWidth="1"/>
    <col min="12" max="12" width="8.75390625" style="0" customWidth="1"/>
  </cols>
  <sheetData>
    <row r="1" spans="1:12" s="2" customFormat="1" ht="30" customHeight="1">
      <c r="A1" s="70" t="s">
        <v>11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="2" customFormat="1" ht="12.75"/>
    <row r="3" spans="1:12" s="2" customFormat="1" ht="24" customHeight="1">
      <c r="A3" s="80" t="s">
        <v>0</v>
      </c>
      <c r="B3" s="80" t="s">
        <v>1</v>
      </c>
      <c r="C3" s="80" t="s">
        <v>2</v>
      </c>
      <c r="D3" s="73" t="s">
        <v>3</v>
      </c>
      <c r="E3" s="73"/>
      <c r="F3" s="73"/>
      <c r="G3" s="73"/>
      <c r="H3" s="74" t="s">
        <v>35</v>
      </c>
      <c r="I3" s="74" t="s">
        <v>6</v>
      </c>
      <c r="J3" s="74" t="s">
        <v>7</v>
      </c>
      <c r="K3" s="74" t="s">
        <v>9</v>
      </c>
      <c r="L3" s="74" t="s">
        <v>10</v>
      </c>
    </row>
    <row r="4" spans="1:12" s="2" customFormat="1" ht="40.5" customHeight="1">
      <c r="A4" s="73"/>
      <c r="B4" s="73"/>
      <c r="C4" s="73"/>
      <c r="D4" s="3" t="s">
        <v>36</v>
      </c>
      <c r="E4" s="3" t="s">
        <v>4</v>
      </c>
      <c r="F4" s="3" t="s">
        <v>5</v>
      </c>
      <c r="G4" s="3" t="s">
        <v>8</v>
      </c>
      <c r="H4" s="74"/>
      <c r="I4" s="74"/>
      <c r="J4" s="74"/>
      <c r="K4" s="74"/>
      <c r="L4" s="74"/>
    </row>
    <row r="5" spans="1:12" s="2" customFormat="1" ht="12.75">
      <c r="A5" s="4">
        <v>1</v>
      </c>
      <c r="B5" s="4">
        <v>2</v>
      </c>
      <c r="C5" s="4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</row>
    <row r="6" spans="1:12" s="2" customFormat="1" ht="12.75">
      <c r="A6" s="5"/>
      <c r="B6" s="6" t="s">
        <v>27</v>
      </c>
      <c r="C6" s="14">
        <f aca="true" t="shared" si="0" ref="C6:C14">SUM(D6:H6)</f>
        <v>4644.02</v>
      </c>
      <c r="D6" s="13">
        <f>D10</f>
        <v>3322.88</v>
      </c>
      <c r="E6" s="13">
        <f>SUM(E7:E10)</f>
        <v>1321.1399999999999</v>
      </c>
      <c r="F6" s="13">
        <f>SUM(F7:F10)</f>
        <v>0</v>
      </c>
      <c r="G6" s="13">
        <f>SUM(G7:G10)</f>
        <v>0</v>
      </c>
      <c r="H6" s="13">
        <f>H7+H8</f>
        <v>0</v>
      </c>
      <c r="I6" s="5"/>
      <c r="J6" s="5"/>
      <c r="K6" s="5"/>
      <c r="L6" s="5"/>
    </row>
    <row r="7" spans="1:12" s="2" customFormat="1" ht="12.75">
      <c r="A7" s="5">
        <v>1</v>
      </c>
      <c r="B7" s="5" t="s">
        <v>430</v>
      </c>
      <c r="C7" s="16">
        <f t="shared" si="0"/>
        <v>134.06</v>
      </c>
      <c r="D7" s="5"/>
      <c r="E7" s="5">
        <v>134.06</v>
      </c>
      <c r="F7" s="5"/>
      <c r="G7" s="5"/>
      <c r="H7" s="5"/>
      <c r="I7" s="5"/>
      <c r="J7" s="5"/>
      <c r="K7" s="5"/>
      <c r="L7" s="5"/>
    </row>
    <row r="8" spans="1:12" s="2" customFormat="1" ht="12.75">
      <c r="A8" s="5"/>
      <c r="B8" s="5" t="s">
        <v>431</v>
      </c>
      <c r="C8" s="16">
        <f t="shared" si="0"/>
        <v>880.71</v>
      </c>
      <c r="D8" s="5"/>
      <c r="E8" s="5">
        <v>880.71</v>
      </c>
      <c r="F8" s="5"/>
      <c r="G8" s="5"/>
      <c r="H8" s="5"/>
      <c r="I8" s="5"/>
      <c r="J8" s="5"/>
      <c r="K8" s="5"/>
      <c r="L8" s="5"/>
    </row>
    <row r="9" spans="1:12" s="2" customFormat="1" ht="12.75">
      <c r="A9" s="5"/>
      <c r="B9" s="5" t="s">
        <v>541</v>
      </c>
      <c r="C9" s="16"/>
      <c r="D9" s="5"/>
      <c r="E9" s="5">
        <v>306.37</v>
      </c>
      <c r="F9" s="5"/>
      <c r="G9" s="5"/>
      <c r="H9" s="5"/>
      <c r="I9" s="5"/>
      <c r="J9" s="5"/>
      <c r="K9" s="5"/>
      <c r="L9" s="5"/>
    </row>
    <row r="10" spans="1:12" s="2" customFormat="1" ht="12.75">
      <c r="A10" s="5"/>
      <c r="B10" s="5" t="s">
        <v>223</v>
      </c>
      <c r="C10" s="16">
        <f t="shared" si="0"/>
        <v>3322.88</v>
      </c>
      <c r="D10" s="5">
        <f>587.59+1190.29+1545</f>
        <v>3322.88</v>
      </c>
      <c r="E10" s="5"/>
      <c r="F10" s="5"/>
      <c r="G10" s="5"/>
      <c r="H10" s="5"/>
      <c r="I10" s="5"/>
      <c r="J10" s="5"/>
      <c r="K10" s="5"/>
      <c r="L10" s="5"/>
    </row>
    <row r="11" spans="1:12" s="2" customFormat="1" ht="12.75">
      <c r="A11" s="5"/>
      <c r="B11" s="7" t="s">
        <v>33</v>
      </c>
      <c r="C11" s="14">
        <f t="shared" si="0"/>
        <v>0</v>
      </c>
      <c r="D11" s="13">
        <f>SUM(D12:D14)</f>
        <v>0</v>
      </c>
      <c r="E11" s="13">
        <f>SUM(E12:E14)</f>
        <v>0</v>
      </c>
      <c r="F11" s="13">
        <f>SUM(F12:F14)</f>
        <v>0</v>
      </c>
      <c r="G11" s="13">
        <f>SUM(G12:G14)</f>
        <v>0</v>
      </c>
      <c r="H11" s="5"/>
      <c r="I11" s="5"/>
      <c r="J11" s="5"/>
      <c r="K11" s="5"/>
      <c r="L11" s="5"/>
    </row>
    <row r="12" spans="1:12" s="2" customFormat="1" ht="12.75">
      <c r="A12" s="5"/>
      <c r="B12" s="9"/>
      <c r="C12" s="16">
        <f t="shared" si="0"/>
        <v>0</v>
      </c>
      <c r="D12" s="5"/>
      <c r="E12" s="5"/>
      <c r="F12" s="5"/>
      <c r="G12" s="5"/>
      <c r="H12" s="5"/>
      <c r="I12" s="5"/>
      <c r="J12" s="5"/>
      <c r="K12" s="5"/>
      <c r="L12" s="5"/>
    </row>
    <row r="13" spans="1:12" s="2" customFormat="1" ht="12.75">
      <c r="A13" s="5"/>
      <c r="B13" s="9"/>
      <c r="C13" s="16"/>
      <c r="D13" s="5"/>
      <c r="E13" s="5"/>
      <c r="F13" s="5"/>
      <c r="G13" s="5"/>
      <c r="H13" s="5"/>
      <c r="I13" s="5"/>
      <c r="J13" s="5"/>
      <c r="K13" s="5"/>
      <c r="L13" s="5"/>
    </row>
    <row r="14" spans="1:12" s="2" customFormat="1" ht="12.75">
      <c r="A14" s="5"/>
      <c r="B14" s="9"/>
      <c r="C14" s="16">
        <f t="shared" si="0"/>
        <v>0</v>
      </c>
      <c r="D14" s="5"/>
      <c r="E14" s="5"/>
      <c r="F14" s="5"/>
      <c r="G14" s="5"/>
      <c r="H14" s="5"/>
      <c r="I14" s="5"/>
      <c r="J14" s="5"/>
      <c r="K14" s="5"/>
      <c r="L14" s="5"/>
    </row>
    <row r="15" spans="1:12" s="2" customFormat="1" ht="12.75">
      <c r="A15" s="5"/>
      <c r="B15" s="6" t="s">
        <v>28</v>
      </c>
      <c r="C15" s="4"/>
      <c r="D15" s="5"/>
      <c r="E15" s="5"/>
      <c r="F15" s="5"/>
      <c r="G15" s="5"/>
      <c r="H15" s="5"/>
      <c r="I15" s="5"/>
      <c r="J15" s="5"/>
      <c r="K15" s="5"/>
      <c r="L15" s="5"/>
    </row>
    <row r="16" spans="1:12" s="2" customFormat="1" ht="12.75">
      <c r="A16" s="5"/>
      <c r="B16" s="6" t="s">
        <v>29</v>
      </c>
      <c r="C16" s="14"/>
      <c r="D16" s="13"/>
      <c r="E16" s="5"/>
      <c r="F16" s="5"/>
      <c r="G16" s="5"/>
      <c r="H16" s="5"/>
      <c r="I16" s="5"/>
      <c r="J16" s="5"/>
      <c r="K16" s="5"/>
      <c r="L16" s="5"/>
    </row>
    <row r="17" spans="1:12" s="2" customFormat="1" ht="12.75">
      <c r="A17" s="5"/>
      <c r="B17" s="6" t="s">
        <v>13</v>
      </c>
      <c r="C17" s="14">
        <f aca="true" t="shared" si="1" ref="C17:C76">SUM(D17:H17)</f>
        <v>0</v>
      </c>
      <c r="D17" s="12">
        <f>SUM(D18:D30)</f>
        <v>0</v>
      </c>
      <c r="E17" s="12">
        <f>SUM(E18:E30)</f>
        <v>0</v>
      </c>
      <c r="F17" s="12">
        <f>SUM(F18:F30)</f>
        <v>0</v>
      </c>
      <c r="G17" s="12">
        <f>SUM(G18:G30)</f>
        <v>0</v>
      </c>
      <c r="H17" s="12">
        <f>SUM(H18:H30)</f>
        <v>0</v>
      </c>
      <c r="I17" s="5"/>
      <c r="J17" s="5"/>
      <c r="K17" s="5"/>
      <c r="L17" s="5"/>
    </row>
    <row r="18" spans="1:12" s="2" customFormat="1" ht="12.75" customHeight="1">
      <c r="A18" s="5">
        <v>9</v>
      </c>
      <c r="B18" s="5" t="s">
        <v>39</v>
      </c>
      <c r="C18" s="16">
        <f t="shared" si="1"/>
        <v>0</v>
      </c>
      <c r="D18" s="8"/>
      <c r="E18" s="5"/>
      <c r="F18" s="5"/>
      <c r="G18" s="5"/>
      <c r="H18" s="5"/>
      <c r="I18" s="5"/>
      <c r="J18" s="5"/>
      <c r="K18" s="5"/>
      <c r="L18" s="5"/>
    </row>
    <row r="19" spans="1:12" s="2" customFormat="1" ht="12.75">
      <c r="A19" s="5"/>
      <c r="B19" s="5" t="s">
        <v>40</v>
      </c>
      <c r="C19" s="16">
        <f t="shared" si="1"/>
        <v>0</v>
      </c>
      <c r="D19" s="5"/>
      <c r="E19" s="5"/>
      <c r="F19" s="5"/>
      <c r="G19" s="5"/>
      <c r="H19" s="5"/>
      <c r="I19" s="5"/>
      <c r="J19" s="5"/>
      <c r="K19" s="5"/>
      <c r="L19" s="5"/>
    </row>
    <row r="20" spans="1:12" s="2" customFormat="1" ht="12.75">
      <c r="A20" s="5"/>
      <c r="B20" s="5" t="s">
        <v>41</v>
      </c>
      <c r="C20" s="16">
        <f t="shared" si="1"/>
        <v>0</v>
      </c>
      <c r="D20" s="8"/>
      <c r="E20" s="5"/>
      <c r="F20" s="8"/>
      <c r="G20" s="5"/>
      <c r="H20" s="5"/>
      <c r="I20" s="5"/>
      <c r="J20" s="5"/>
      <c r="K20" s="5"/>
      <c r="L20" s="5"/>
    </row>
    <row r="21" spans="1:12" s="2" customFormat="1" ht="12.75">
      <c r="A21" s="5"/>
      <c r="B21" s="5" t="s">
        <v>34</v>
      </c>
      <c r="C21" s="16">
        <f t="shared" si="1"/>
        <v>0</v>
      </c>
      <c r="D21" s="5"/>
      <c r="E21" s="5"/>
      <c r="F21" s="5"/>
      <c r="G21" s="5"/>
      <c r="H21" s="5"/>
      <c r="I21" s="5"/>
      <c r="J21" s="5"/>
      <c r="K21" s="5"/>
      <c r="L21" s="5"/>
    </row>
    <row r="22" spans="1:12" s="2" customFormat="1" ht="12.75">
      <c r="A22" s="5">
        <v>10</v>
      </c>
      <c r="B22" s="5" t="s">
        <v>42</v>
      </c>
      <c r="C22" s="16">
        <f t="shared" si="1"/>
        <v>0</v>
      </c>
      <c r="D22" s="5"/>
      <c r="E22" s="5"/>
      <c r="F22" s="5"/>
      <c r="G22" s="5"/>
      <c r="H22" s="5"/>
      <c r="I22" s="5"/>
      <c r="J22" s="5"/>
      <c r="K22" s="5"/>
      <c r="L22" s="5"/>
    </row>
    <row r="23" spans="1:12" s="2" customFormat="1" ht="12.75">
      <c r="A23" s="5"/>
      <c r="B23" s="5" t="s">
        <v>209</v>
      </c>
      <c r="C23" s="16">
        <f t="shared" si="1"/>
        <v>0</v>
      </c>
      <c r="D23" s="5"/>
      <c r="E23" s="5"/>
      <c r="F23" s="5"/>
      <c r="G23" s="5"/>
      <c r="H23" s="5"/>
      <c r="I23" s="5"/>
      <c r="J23" s="5"/>
      <c r="K23" s="5"/>
      <c r="L23" s="5"/>
    </row>
    <row r="24" spans="1:12" s="2" customFormat="1" ht="12.75">
      <c r="A24" s="5"/>
      <c r="B24" s="5" t="s">
        <v>43</v>
      </c>
      <c r="C24" s="16">
        <f t="shared" si="1"/>
        <v>0</v>
      </c>
      <c r="D24" s="5"/>
      <c r="E24" s="5"/>
      <c r="F24" s="5"/>
      <c r="G24" s="5"/>
      <c r="H24" s="5"/>
      <c r="I24" s="5"/>
      <c r="J24" s="5"/>
      <c r="K24" s="5"/>
      <c r="L24" s="5"/>
    </row>
    <row r="25" spans="1:12" s="2" customFormat="1" ht="12.75">
      <c r="A25" s="5"/>
      <c r="B25" s="5" t="s">
        <v>46</v>
      </c>
      <c r="C25" s="16">
        <f t="shared" si="1"/>
        <v>0</v>
      </c>
      <c r="D25" s="5"/>
      <c r="E25" s="5"/>
      <c r="F25" s="5"/>
      <c r="G25" s="5"/>
      <c r="H25" s="5"/>
      <c r="I25" s="5"/>
      <c r="J25" s="5"/>
      <c r="K25" s="5"/>
      <c r="L25" s="5"/>
    </row>
    <row r="26" spans="1:12" s="2" customFormat="1" ht="12.75">
      <c r="A26" s="5"/>
      <c r="B26" s="5" t="s">
        <v>44</v>
      </c>
      <c r="C26" s="16">
        <f t="shared" si="1"/>
        <v>0</v>
      </c>
      <c r="D26" s="5"/>
      <c r="E26" s="5"/>
      <c r="F26" s="5"/>
      <c r="G26" s="5"/>
      <c r="H26" s="5"/>
      <c r="I26" s="5"/>
      <c r="J26" s="5"/>
      <c r="K26" s="5"/>
      <c r="L26" s="5"/>
    </row>
    <row r="27" spans="1:12" s="2" customFormat="1" ht="12.75">
      <c r="A27" s="5"/>
      <c r="B27" s="5" t="s">
        <v>45</v>
      </c>
      <c r="C27" s="16">
        <f t="shared" si="1"/>
        <v>0</v>
      </c>
      <c r="D27" s="5"/>
      <c r="E27" s="5"/>
      <c r="F27" s="5"/>
      <c r="G27" s="5"/>
      <c r="H27" s="5"/>
      <c r="I27" s="5"/>
      <c r="J27" s="5"/>
      <c r="K27" s="5"/>
      <c r="L27" s="5"/>
    </row>
    <row r="28" spans="1:12" s="2" customFormat="1" ht="12.75">
      <c r="A28" s="5"/>
      <c r="B28" s="5"/>
      <c r="C28" s="16">
        <f t="shared" si="1"/>
        <v>0</v>
      </c>
      <c r="D28" s="5"/>
      <c r="E28" s="5"/>
      <c r="F28" s="5"/>
      <c r="G28" s="5"/>
      <c r="H28" s="5"/>
      <c r="I28" s="5"/>
      <c r="J28" s="5"/>
      <c r="K28" s="5"/>
      <c r="L28" s="5"/>
    </row>
    <row r="29" spans="1:12" s="2" customFormat="1" ht="12.75">
      <c r="A29" s="5"/>
      <c r="B29" s="5"/>
      <c r="C29" s="16">
        <f t="shared" si="1"/>
        <v>0</v>
      </c>
      <c r="D29" s="5"/>
      <c r="E29" s="5"/>
      <c r="F29" s="5"/>
      <c r="G29" s="5"/>
      <c r="H29" s="5"/>
      <c r="I29" s="5"/>
      <c r="J29" s="5"/>
      <c r="K29" s="5"/>
      <c r="L29" s="5"/>
    </row>
    <row r="30" spans="1:12" s="2" customFormat="1" ht="12.75">
      <c r="A30" s="5"/>
      <c r="B30" s="5"/>
      <c r="C30" s="16">
        <f t="shared" si="1"/>
        <v>0</v>
      </c>
      <c r="D30" s="5"/>
      <c r="E30" s="5"/>
      <c r="F30" s="5"/>
      <c r="G30" s="5"/>
      <c r="H30" s="5"/>
      <c r="I30" s="5"/>
      <c r="J30" s="5"/>
      <c r="K30" s="5"/>
      <c r="L30" s="5"/>
    </row>
    <row r="31" spans="1:12" s="2" customFormat="1" ht="12.75">
      <c r="A31" s="5"/>
      <c r="B31" s="7" t="s">
        <v>14</v>
      </c>
      <c r="C31" s="14">
        <f t="shared" si="1"/>
        <v>0</v>
      </c>
      <c r="D31" s="13">
        <f>SUM(D32:D37)</f>
        <v>0</v>
      </c>
      <c r="E31" s="13">
        <f>SUM(E32:E37)</f>
        <v>0</v>
      </c>
      <c r="F31" s="13">
        <f>SUM(F32:F37)</f>
        <v>0</v>
      </c>
      <c r="G31" s="13">
        <f>SUM(G32:G37)</f>
        <v>0</v>
      </c>
      <c r="H31" s="5"/>
      <c r="I31" s="5"/>
      <c r="J31" s="5"/>
      <c r="K31" s="5"/>
      <c r="L31" s="5"/>
    </row>
    <row r="32" spans="1:12" s="2" customFormat="1" ht="12.75">
      <c r="A32" s="5"/>
      <c r="B32" s="9"/>
      <c r="C32" s="4">
        <f t="shared" si="1"/>
        <v>0</v>
      </c>
      <c r="D32" s="5"/>
      <c r="E32" s="5"/>
      <c r="F32" s="5"/>
      <c r="G32" s="5"/>
      <c r="H32" s="5"/>
      <c r="I32" s="5"/>
      <c r="J32" s="5"/>
      <c r="K32" s="5"/>
      <c r="L32" s="5"/>
    </row>
    <row r="33" spans="1:12" s="2" customFormat="1" ht="12.75">
      <c r="A33" s="5"/>
      <c r="B33" s="9"/>
      <c r="C33" s="4">
        <f t="shared" si="1"/>
        <v>0</v>
      </c>
      <c r="D33" s="5"/>
      <c r="E33" s="5"/>
      <c r="F33" s="5"/>
      <c r="G33" s="5"/>
      <c r="H33" s="5"/>
      <c r="I33" s="5"/>
      <c r="J33" s="5"/>
      <c r="K33" s="5"/>
      <c r="L33" s="5"/>
    </row>
    <row r="34" spans="1:12" s="2" customFormat="1" ht="12.75">
      <c r="A34" s="5"/>
      <c r="B34" s="9"/>
      <c r="C34" s="4">
        <f t="shared" si="1"/>
        <v>0</v>
      </c>
      <c r="D34" s="5"/>
      <c r="E34" s="5"/>
      <c r="F34" s="5"/>
      <c r="G34" s="5"/>
      <c r="H34" s="5"/>
      <c r="I34" s="5"/>
      <c r="J34" s="5"/>
      <c r="K34" s="5"/>
      <c r="L34" s="5"/>
    </row>
    <row r="35" spans="1:12" s="2" customFormat="1" ht="12.75">
      <c r="A35" s="5"/>
      <c r="B35" s="9"/>
      <c r="C35" s="4">
        <f t="shared" si="1"/>
        <v>0</v>
      </c>
      <c r="D35" s="5"/>
      <c r="E35" s="5"/>
      <c r="F35" s="5"/>
      <c r="G35" s="5"/>
      <c r="H35" s="5"/>
      <c r="I35" s="5"/>
      <c r="J35" s="5"/>
      <c r="K35" s="5"/>
      <c r="L35" s="5"/>
    </row>
    <row r="36" spans="1:12" s="2" customFormat="1" ht="12.75">
      <c r="A36" s="5"/>
      <c r="B36" s="9"/>
      <c r="C36" s="4">
        <f t="shared" si="1"/>
        <v>0</v>
      </c>
      <c r="D36" s="5"/>
      <c r="E36" s="5"/>
      <c r="F36" s="5"/>
      <c r="G36" s="5"/>
      <c r="H36" s="5"/>
      <c r="I36" s="5"/>
      <c r="J36" s="5"/>
      <c r="K36" s="5"/>
      <c r="L36" s="5"/>
    </row>
    <row r="37" spans="1:12" s="2" customFormat="1" ht="12.75">
      <c r="A37" s="5"/>
      <c r="B37" s="9"/>
      <c r="C37" s="4">
        <f t="shared" si="1"/>
        <v>0</v>
      </c>
      <c r="D37" s="5"/>
      <c r="E37" s="5"/>
      <c r="F37" s="5"/>
      <c r="G37" s="5"/>
      <c r="H37" s="5"/>
      <c r="I37" s="5"/>
      <c r="J37" s="5"/>
      <c r="K37" s="5"/>
      <c r="L37" s="5"/>
    </row>
    <row r="38" spans="1:12" s="2" customFormat="1" ht="12.75">
      <c r="A38" s="5">
        <v>12</v>
      </c>
      <c r="B38" s="7" t="s">
        <v>15</v>
      </c>
      <c r="C38" s="14">
        <f t="shared" si="1"/>
        <v>0</v>
      </c>
      <c r="D38" s="13">
        <f>D39</f>
        <v>0</v>
      </c>
      <c r="E38" s="13">
        <f>E39</f>
        <v>0</v>
      </c>
      <c r="F38" s="13">
        <f>F39</f>
        <v>0</v>
      </c>
      <c r="G38" s="13">
        <f>G39</f>
        <v>0</v>
      </c>
      <c r="H38" s="13">
        <f>H39</f>
        <v>0</v>
      </c>
      <c r="I38" s="5"/>
      <c r="J38" s="5"/>
      <c r="K38" s="5"/>
      <c r="L38" s="5"/>
    </row>
    <row r="39" spans="1:12" s="2" customFormat="1" ht="12.75">
      <c r="A39" s="5"/>
      <c r="B39" s="9" t="s">
        <v>220</v>
      </c>
      <c r="C39" s="4">
        <f t="shared" si="1"/>
        <v>0</v>
      </c>
      <c r="D39" s="5"/>
      <c r="E39" s="5"/>
      <c r="F39" s="5"/>
      <c r="G39" s="5"/>
      <c r="H39" s="5"/>
      <c r="I39" s="5"/>
      <c r="J39" s="5"/>
      <c r="K39" s="5"/>
      <c r="L39" s="5"/>
    </row>
    <row r="40" spans="1:12" s="2" customFormat="1" ht="12.75">
      <c r="A40" s="5">
        <v>13</v>
      </c>
      <c r="B40" s="7" t="s">
        <v>16</v>
      </c>
      <c r="C40" s="14">
        <f t="shared" si="1"/>
        <v>0</v>
      </c>
      <c r="D40" s="13">
        <f>D41</f>
        <v>0</v>
      </c>
      <c r="E40" s="13">
        <f>E41</f>
        <v>0</v>
      </c>
      <c r="F40" s="13">
        <f>F41</f>
        <v>0</v>
      </c>
      <c r="G40" s="13">
        <f>G41</f>
        <v>0</v>
      </c>
      <c r="H40" s="13">
        <f>H41</f>
        <v>0</v>
      </c>
      <c r="I40" s="5"/>
      <c r="J40" s="5"/>
      <c r="K40" s="5"/>
      <c r="L40" s="5"/>
    </row>
    <row r="41" spans="1:12" ht="12.75">
      <c r="A41" s="1"/>
      <c r="B41" s="5" t="s">
        <v>221</v>
      </c>
      <c r="C41" s="4">
        <f t="shared" si="1"/>
        <v>0</v>
      </c>
      <c r="D41" s="5"/>
      <c r="E41" s="5"/>
      <c r="F41" s="5"/>
      <c r="G41" s="5"/>
      <c r="H41" s="5"/>
      <c r="I41" s="5"/>
      <c r="J41" s="5"/>
      <c r="K41" s="5"/>
      <c r="L41" s="5"/>
    </row>
    <row r="42" spans="1:12" ht="12.75">
      <c r="A42" s="5">
        <v>14</v>
      </c>
      <c r="B42" s="7" t="s">
        <v>17</v>
      </c>
      <c r="C42" s="14">
        <f t="shared" si="1"/>
        <v>0</v>
      </c>
      <c r="D42" s="13">
        <f>D43</f>
        <v>0</v>
      </c>
      <c r="E42" s="13">
        <f>E43</f>
        <v>0</v>
      </c>
      <c r="F42" s="13">
        <f>F43</f>
        <v>0</v>
      </c>
      <c r="G42" s="13">
        <f>G43</f>
        <v>0</v>
      </c>
      <c r="H42" s="13">
        <f>H43</f>
        <v>0</v>
      </c>
      <c r="I42" s="5"/>
      <c r="J42" s="5"/>
      <c r="K42" s="5"/>
      <c r="L42" s="5"/>
    </row>
    <row r="43" spans="1:12" ht="12.75">
      <c r="A43" s="1"/>
      <c r="B43" s="5" t="s">
        <v>18</v>
      </c>
      <c r="C43" s="4">
        <f t="shared" si="1"/>
        <v>0</v>
      </c>
      <c r="D43" s="5"/>
      <c r="E43" s="5"/>
      <c r="F43" s="5"/>
      <c r="G43" s="5"/>
      <c r="H43" s="5"/>
      <c r="I43" s="5"/>
      <c r="J43" s="5"/>
      <c r="K43" s="5"/>
      <c r="L43" s="5"/>
    </row>
    <row r="44" spans="1:12" ht="12.75">
      <c r="A44" s="5">
        <v>15</v>
      </c>
      <c r="B44" s="7" t="s">
        <v>19</v>
      </c>
      <c r="C44" s="14">
        <f t="shared" si="1"/>
        <v>0.0665</v>
      </c>
      <c r="D44" s="13">
        <f>D46+D45+D47</f>
        <v>0</v>
      </c>
      <c r="E44" s="13">
        <f>E46+E45+E47</f>
        <v>0</v>
      </c>
      <c r="F44" s="13">
        <f>F46+F45+F47</f>
        <v>0.0665</v>
      </c>
      <c r="G44" s="13">
        <f>G46+G45+G47</f>
        <v>0</v>
      </c>
      <c r="H44" s="13">
        <f>H46</f>
        <v>0</v>
      </c>
      <c r="I44" s="5"/>
      <c r="J44" s="5"/>
      <c r="K44" s="5"/>
      <c r="L44" s="5"/>
    </row>
    <row r="45" spans="1:12" ht="12.75">
      <c r="A45" s="5"/>
      <c r="B45" s="9" t="s">
        <v>72</v>
      </c>
      <c r="C45" s="16">
        <f t="shared" si="1"/>
        <v>0</v>
      </c>
      <c r="D45" s="9"/>
      <c r="E45" s="13"/>
      <c r="F45" s="13"/>
      <c r="G45" s="13"/>
      <c r="H45" s="13"/>
      <c r="I45" s="5"/>
      <c r="J45" s="5"/>
      <c r="K45" s="5"/>
      <c r="L45" s="5"/>
    </row>
    <row r="46" spans="1:12" ht="12.75">
      <c r="A46" s="5"/>
      <c r="B46" s="9" t="s">
        <v>73</v>
      </c>
      <c r="C46" s="16">
        <f t="shared" si="1"/>
        <v>0</v>
      </c>
      <c r="D46" s="5"/>
      <c r="E46" s="5"/>
      <c r="F46" s="5"/>
      <c r="G46" s="5"/>
      <c r="H46" s="5"/>
      <c r="I46" s="5"/>
      <c r="J46" s="5"/>
      <c r="K46" s="5"/>
      <c r="L46" s="5"/>
    </row>
    <row r="47" spans="1:12" ht="12.75">
      <c r="A47" s="5"/>
      <c r="B47" s="9" t="s">
        <v>257</v>
      </c>
      <c r="C47" s="16">
        <f t="shared" si="1"/>
        <v>0.0665</v>
      </c>
      <c r="D47" s="5"/>
      <c r="E47" s="5"/>
      <c r="F47" s="5">
        <v>0.0665</v>
      </c>
      <c r="G47" s="5"/>
      <c r="H47" s="5"/>
      <c r="I47" s="5"/>
      <c r="J47" s="5"/>
      <c r="K47" s="5" t="s">
        <v>258</v>
      </c>
      <c r="L47" s="5"/>
    </row>
    <row r="48" spans="1:12" ht="12.75">
      <c r="A48" s="5">
        <v>17</v>
      </c>
      <c r="B48" s="7" t="s">
        <v>20</v>
      </c>
      <c r="C48" s="14">
        <f t="shared" si="1"/>
        <v>0</v>
      </c>
      <c r="D48" s="13">
        <f>SUM(D49:D52)</f>
        <v>0</v>
      </c>
      <c r="E48" s="13">
        <f>SUM(E49:E52)</f>
        <v>0</v>
      </c>
      <c r="F48" s="13">
        <f>SUM(F49:F52)</f>
        <v>0</v>
      </c>
      <c r="G48" s="13">
        <f>SUM(G49:G52)</f>
        <v>0</v>
      </c>
      <c r="H48" s="13">
        <f>SUM(H49:H52)</f>
        <v>0</v>
      </c>
      <c r="I48" s="5"/>
      <c r="J48" s="5"/>
      <c r="K48" s="5"/>
      <c r="L48" s="5"/>
    </row>
    <row r="49" spans="1:12" ht="12.75">
      <c r="A49" s="1"/>
      <c r="B49" s="5"/>
      <c r="C49" s="4">
        <f t="shared" si="1"/>
        <v>0</v>
      </c>
      <c r="D49" s="5"/>
      <c r="E49" s="5"/>
      <c r="F49" s="5"/>
      <c r="G49" s="5"/>
      <c r="H49" s="5"/>
      <c r="I49" s="5"/>
      <c r="J49" s="5"/>
      <c r="K49" s="5"/>
      <c r="L49" s="5"/>
    </row>
    <row r="50" spans="1:12" ht="12.75">
      <c r="A50" s="1"/>
      <c r="B50" s="5"/>
      <c r="C50" s="4">
        <f t="shared" si="1"/>
        <v>0</v>
      </c>
      <c r="D50" s="5"/>
      <c r="E50" s="5"/>
      <c r="F50" s="5"/>
      <c r="G50" s="5"/>
      <c r="H50" s="5"/>
      <c r="I50" s="5"/>
      <c r="J50" s="5"/>
      <c r="K50" s="5"/>
      <c r="L50" s="5"/>
    </row>
    <row r="51" spans="1:12" ht="12.75">
      <c r="A51" s="19"/>
      <c r="B51" s="20"/>
      <c r="C51" s="4">
        <f t="shared" si="1"/>
        <v>0</v>
      </c>
      <c r="D51" s="21"/>
      <c r="E51" s="20"/>
      <c r="F51" s="20"/>
      <c r="G51" s="20"/>
      <c r="H51" s="20"/>
      <c r="I51" s="20"/>
      <c r="J51" s="20"/>
      <c r="K51" s="20"/>
      <c r="L51" s="20"/>
    </row>
    <row r="52" spans="3:4" ht="12.75">
      <c r="C52" s="4">
        <f t="shared" si="1"/>
        <v>0</v>
      </c>
      <c r="D52" s="10"/>
    </row>
    <row r="53" spans="1:12" ht="12.75">
      <c r="A53" s="5">
        <v>18</v>
      </c>
      <c r="B53" s="7" t="s">
        <v>22</v>
      </c>
      <c r="C53" s="14">
        <f t="shared" si="1"/>
        <v>0</v>
      </c>
      <c r="D53" s="13">
        <f>SUM(D54:D59)</f>
        <v>0</v>
      </c>
      <c r="E53" s="13">
        <f>SUM(E54:E59)</f>
        <v>0</v>
      </c>
      <c r="F53" s="13">
        <f>SUM(F54:F59)</f>
        <v>0</v>
      </c>
      <c r="G53" s="13">
        <f>SUM(G54:G59)</f>
        <v>0</v>
      </c>
      <c r="H53" s="13">
        <f>SUM(H54:H59)</f>
        <v>0</v>
      </c>
      <c r="I53" s="5"/>
      <c r="J53" s="5"/>
      <c r="K53" s="5"/>
      <c r="L53" s="5"/>
    </row>
    <row r="54" spans="1:12" s="11" customFormat="1" ht="12.75">
      <c r="A54" s="5"/>
      <c r="B54" s="5"/>
      <c r="C54" s="4">
        <f t="shared" si="1"/>
        <v>0</v>
      </c>
      <c r="D54" s="5"/>
      <c r="E54" s="5"/>
      <c r="F54" s="5"/>
      <c r="G54" s="5"/>
      <c r="H54" s="5"/>
      <c r="I54" s="5"/>
      <c r="J54" s="5"/>
      <c r="K54" s="5"/>
      <c r="L54" s="5"/>
    </row>
    <row r="55" spans="1:12" s="11" customFormat="1" ht="12.75">
      <c r="A55" s="5"/>
      <c r="B55" s="5"/>
      <c r="C55" s="4">
        <f t="shared" si="1"/>
        <v>0</v>
      </c>
      <c r="D55" s="5"/>
      <c r="E55" s="5"/>
      <c r="F55" s="5"/>
      <c r="G55" s="5"/>
      <c r="H55" s="5"/>
      <c r="I55" s="5"/>
      <c r="J55" s="5"/>
      <c r="K55" s="5"/>
      <c r="L55" s="5"/>
    </row>
    <row r="56" spans="1:12" s="11" customFormat="1" ht="12.75">
      <c r="A56" s="5"/>
      <c r="B56" s="5"/>
      <c r="C56" s="4">
        <f t="shared" si="1"/>
        <v>0</v>
      </c>
      <c r="D56" s="5"/>
      <c r="E56" s="5"/>
      <c r="F56" s="5"/>
      <c r="G56" s="5"/>
      <c r="H56" s="5"/>
      <c r="I56" s="5"/>
      <c r="J56" s="5"/>
      <c r="K56" s="5"/>
      <c r="L56" s="5"/>
    </row>
    <row r="57" spans="1:12" s="11" customFormat="1" ht="12.75">
      <c r="A57" s="5"/>
      <c r="B57" s="5"/>
      <c r="C57" s="4">
        <f t="shared" si="1"/>
        <v>0</v>
      </c>
      <c r="D57" s="5"/>
      <c r="E57" s="5"/>
      <c r="F57" s="5"/>
      <c r="G57" s="5"/>
      <c r="H57" s="5"/>
      <c r="I57" s="5"/>
      <c r="J57" s="5"/>
      <c r="K57" s="5"/>
      <c r="L57" s="5"/>
    </row>
    <row r="58" spans="1:12" s="11" customFormat="1" ht="12.75">
      <c r="A58" s="5"/>
      <c r="B58" s="5"/>
      <c r="C58" s="4">
        <f t="shared" si="1"/>
        <v>0</v>
      </c>
      <c r="D58" s="5"/>
      <c r="E58" s="5"/>
      <c r="F58" s="5"/>
      <c r="G58" s="5"/>
      <c r="H58" s="5"/>
      <c r="I58" s="5"/>
      <c r="J58" s="5"/>
      <c r="K58" s="5"/>
      <c r="L58" s="5"/>
    </row>
    <row r="59" spans="1:12" s="11" customFormat="1" ht="12.75">
      <c r="A59" s="5"/>
      <c r="B59" s="5"/>
      <c r="C59" s="4">
        <f t="shared" si="1"/>
        <v>0</v>
      </c>
      <c r="D59" s="5"/>
      <c r="E59" s="5"/>
      <c r="F59" s="5"/>
      <c r="G59" s="5"/>
      <c r="H59" s="5"/>
      <c r="I59" s="5"/>
      <c r="J59" s="5"/>
      <c r="K59" s="5"/>
      <c r="L59" s="5"/>
    </row>
    <row r="60" spans="1:12" ht="12.75">
      <c r="A60" s="5"/>
      <c r="B60" s="7" t="s">
        <v>24</v>
      </c>
      <c r="C60" s="14">
        <f t="shared" si="1"/>
        <v>0</v>
      </c>
      <c r="D60" s="13">
        <f>D61</f>
        <v>0</v>
      </c>
      <c r="E60" s="13">
        <f>E61</f>
        <v>0</v>
      </c>
      <c r="F60" s="13">
        <f>F61</f>
        <v>0</v>
      </c>
      <c r="G60" s="13">
        <f>G61</f>
        <v>0</v>
      </c>
      <c r="H60" s="5"/>
      <c r="I60" s="5"/>
      <c r="J60" s="5"/>
      <c r="K60" s="5"/>
      <c r="L60" s="5"/>
    </row>
    <row r="61" spans="1:12" ht="12.75">
      <c r="A61" s="5"/>
      <c r="B61" s="9"/>
      <c r="C61" s="4">
        <f t="shared" si="1"/>
        <v>0</v>
      </c>
      <c r="D61" s="5"/>
      <c r="E61" s="5"/>
      <c r="F61" s="5"/>
      <c r="G61" s="5"/>
      <c r="H61" s="5"/>
      <c r="I61" s="5"/>
      <c r="J61" s="5"/>
      <c r="K61" s="5"/>
      <c r="L61" s="5"/>
    </row>
    <row r="62" spans="1:12" ht="12.75">
      <c r="A62" s="5">
        <v>20</v>
      </c>
      <c r="B62" s="7" t="s">
        <v>26</v>
      </c>
      <c r="C62" s="14">
        <f t="shared" si="1"/>
        <v>0</v>
      </c>
      <c r="D62" s="13">
        <f>SUM(D63:D71)</f>
        <v>0</v>
      </c>
      <c r="E62" s="13">
        <f>SUM(E63:E71)</f>
        <v>0</v>
      </c>
      <c r="F62" s="13">
        <f>SUM(F63:F71)</f>
        <v>0</v>
      </c>
      <c r="G62" s="13">
        <f>SUM(G63:G71)</f>
        <v>0</v>
      </c>
      <c r="H62" s="13">
        <f>SUM(H63:H71)</f>
        <v>0</v>
      </c>
      <c r="I62" s="5"/>
      <c r="J62" s="5"/>
      <c r="K62" s="5"/>
      <c r="L62" s="5"/>
    </row>
    <row r="63" spans="1:12" ht="12.75">
      <c r="A63" s="5"/>
      <c r="B63" s="9"/>
      <c r="C63" s="4">
        <f t="shared" si="1"/>
        <v>0</v>
      </c>
      <c r="D63" s="5"/>
      <c r="E63" s="5"/>
      <c r="F63" s="5"/>
      <c r="G63" s="5"/>
      <c r="H63" s="5"/>
      <c r="I63" s="5"/>
      <c r="J63" s="5"/>
      <c r="K63" s="5"/>
      <c r="L63" s="5"/>
    </row>
    <row r="64" spans="1:12" ht="12.75">
      <c r="A64" s="5"/>
      <c r="B64" s="9"/>
      <c r="C64" s="4">
        <f t="shared" si="1"/>
        <v>0</v>
      </c>
      <c r="D64" s="5"/>
      <c r="E64" s="5"/>
      <c r="F64" s="5"/>
      <c r="G64" s="5"/>
      <c r="H64" s="5"/>
      <c r="I64" s="5"/>
      <c r="J64" s="5"/>
      <c r="K64" s="5"/>
      <c r="L64" s="5"/>
    </row>
    <row r="65" spans="1:12" ht="12.75">
      <c r="A65" s="5"/>
      <c r="B65" s="9"/>
      <c r="C65" s="4">
        <f t="shared" si="1"/>
        <v>0</v>
      </c>
      <c r="D65" s="5"/>
      <c r="E65" s="5"/>
      <c r="F65" s="5"/>
      <c r="G65" s="5"/>
      <c r="H65" s="5"/>
      <c r="I65" s="5"/>
      <c r="J65" s="5"/>
      <c r="K65" s="5"/>
      <c r="L65" s="5"/>
    </row>
    <row r="66" spans="1:12" ht="12.75">
      <c r="A66" s="5"/>
      <c r="B66" s="9"/>
      <c r="C66" s="4">
        <f t="shared" si="1"/>
        <v>0</v>
      </c>
      <c r="D66" s="5"/>
      <c r="E66" s="5"/>
      <c r="F66" s="5"/>
      <c r="G66" s="5"/>
      <c r="H66" s="5"/>
      <c r="I66" s="5"/>
      <c r="J66" s="5"/>
      <c r="K66" s="5"/>
      <c r="L66" s="5"/>
    </row>
    <row r="67" spans="1:12" ht="12.75">
      <c r="A67" s="5"/>
      <c r="B67" s="9"/>
      <c r="C67" s="4">
        <f t="shared" si="1"/>
        <v>0</v>
      </c>
      <c r="D67" s="5"/>
      <c r="E67" s="5"/>
      <c r="F67" s="5"/>
      <c r="G67" s="5"/>
      <c r="H67" s="5"/>
      <c r="I67" s="5"/>
      <c r="J67" s="5"/>
      <c r="K67" s="5"/>
      <c r="L67" s="5"/>
    </row>
    <row r="68" spans="1:12" ht="12.75">
      <c r="A68" s="5"/>
      <c r="B68" s="9"/>
      <c r="C68" s="4">
        <f t="shared" si="1"/>
        <v>0</v>
      </c>
      <c r="D68" s="5"/>
      <c r="E68" s="5"/>
      <c r="F68" s="5"/>
      <c r="G68" s="5"/>
      <c r="H68" s="5"/>
      <c r="I68" s="5"/>
      <c r="J68" s="5"/>
      <c r="K68" s="5"/>
      <c r="L68" s="5"/>
    </row>
    <row r="69" spans="1:12" ht="12.75">
      <c r="A69" s="5"/>
      <c r="B69" s="9"/>
      <c r="C69" s="4">
        <f t="shared" si="1"/>
        <v>0</v>
      </c>
      <c r="D69" s="5"/>
      <c r="E69" s="5"/>
      <c r="F69" s="5"/>
      <c r="G69" s="5"/>
      <c r="H69" s="5"/>
      <c r="I69" s="5"/>
      <c r="J69" s="5"/>
      <c r="K69" s="5"/>
      <c r="L69" s="5"/>
    </row>
    <row r="70" spans="1:12" ht="12.75">
      <c r="A70" s="5"/>
      <c r="B70" s="9"/>
      <c r="C70" s="4">
        <f t="shared" si="1"/>
        <v>0</v>
      </c>
      <c r="D70" s="5"/>
      <c r="E70" s="5"/>
      <c r="F70" s="5"/>
      <c r="G70" s="5"/>
      <c r="H70" s="5"/>
      <c r="I70" s="5"/>
      <c r="J70" s="5"/>
      <c r="K70" s="5"/>
      <c r="L70" s="5"/>
    </row>
    <row r="71" spans="1:12" ht="12.75">
      <c r="A71" s="5"/>
      <c r="B71" s="9"/>
      <c r="C71" s="4">
        <f t="shared" si="1"/>
        <v>0</v>
      </c>
      <c r="D71" s="5"/>
      <c r="E71" s="5"/>
      <c r="F71" s="5"/>
      <c r="G71" s="5"/>
      <c r="H71" s="5"/>
      <c r="I71" s="5"/>
      <c r="J71" s="5"/>
      <c r="K71" s="5"/>
      <c r="L71" s="5"/>
    </row>
    <row r="72" spans="1:12" ht="12.75">
      <c r="A72" s="5">
        <v>22</v>
      </c>
      <c r="B72" s="7" t="s">
        <v>30</v>
      </c>
      <c r="C72" s="4">
        <f t="shared" si="1"/>
        <v>0</v>
      </c>
      <c r="D72" s="5"/>
      <c r="E72" s="5"/>
      <c r="F72" s="5"/>
      <c r="G72" s="5"/>
      <c r="H72" s="5"/>
      <c r="I72" s="5"/>
      <c r="J72" s="5"/>
      <c r="K72" s="5"/>
      <c r="L72" s="5"/>
    </row>
    <row r="73" spans="1:12" ht="12.75">
      <c r="A73" s="5">
        <v>23</v>
      </c>
      <c r="B73" s="7" t="s">
        <v>31</v>
      </c>
      <c r="C73" s="14">
        <f t="shared" si="1"/>
        <v>0</v>
      </c>
      <c r="D73" s="13">
        <f>D74</f>
        <v>0</v>
      </c>
      <c r="E73" s="13">
        <f>E74</f>
        <v>0</v>
      </c>
      <c r="F73" s="13">
        <f>F74</f>
        <v>0</v>
      </c>
      <c r="G73" s="13">
        <f>G74</f>
        <v>0</v>
      </c>
      <c r="H73" s="5"/>
      <c r="I73" s="5"/>
      <c r="J73" s="5"/>
      <c r="K73" s="5"/>
      <c r="L73" s="5"/>
    </row>
    <row r="74" spans="1:12" ht="12.75">
      <c r="A74" s="5"/>
      <c r="B74" s="9"/>
      <c r="C74" s="4"/>
      <c r="D74" s="5"/>
      <c r="E74" s="5"/>
      <c r="F74" s="5"/>
      <c r="G74" s="5"/>
      <c r="H74" s="5"/>
      <c r="I74" s="5"/>
      <c r="J74" s="5"/>
      <c r="K74" s="5"/>
      <c r="L74" s="5"/>
    </row>
    <row r="75" spans="1:12" ht="12.75">
      <c r="A75" s="5">
        <v>24</v>
      </c>
      <c r="B75" s="7" t="s">
        <v>32</v>
      </c>
      <c r="C75" s="4">
        <f t="shared" si="1"/>
        <v>0</v>
      </c>
      <c r="D75" s="5"/>
      <c r="E75" s="5"/>
      <c r="F75" s="5"/>
      <c r="G75" s="5"/>
      <c r="H75" s="5"/>
      <c r="I75" s="5"/>
      <c r="J75" s="5"/>
      <c r="K75" s="5"/>
      <c r="L75" s="5"/>
    </row>
    <row r="76" spans="1:12" ht="12.75">
      <c r="A76" s="5"/>
      <c r="B76" s="1"/>
      <c r="C76" s="4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5" t="s">
        <v>68</v>
      </c>
      <c r="C77" s="14">
        <f>C62+C53+C48+C44+C42+C40+C38+C17+C16+C6+C60+C31+C11+C73+C15</f>
        <v>4644.0865</v>
      </c>
      <c r="D77" s="14">
        <f>D62+D53+D48+D44+D42+D40+D38+D17+D16+D6+D60+D31+D11+D73</f>
        <v>3322.88</v>
      </c>
      <c r="E77" s="14">
        <f>E62+E53+E48+E44+E42+E40+E38+E17+E16+E6+E60+E31+E11+E73</f>
        <v>1321.1399999999999</v>
      </c>
      <c r="F77" s="14">
        <f>F62+F53+F48+F44+F42+F40+F38+F17+F16+F6+F60+F31+F11+F73</f>
        <v>0.0665</v>
      </c>
      <c r="G77" s="14">
        <f>G62+G53+G48+G44+G42+G40+G38+G17+G16+G6+G60+G31+G11+G73</f>
        <v>0</v>
      </c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C95" s="1"/>
      <c r="I95" s="1"/>
      <c r="J95" s="1"/>
      <c r="K95" s="1"/>
      <c r="L95" s="1"/>
    </row>
  </sheetData>
  <sheetProtection/>
  <mergeCells count="10">
    <mergeCell ref="A1:L1"/>
    <mergeCell ref="A3:A4"/>
    <mergeCell ref="B3:B4"/>
    <mergeCell ref="C3:C4"/>
    <mergeCell ref="D3:G3"/>
    <mergeCell ref="H3:H4"/>
    <mergeCell ref="I3:I4"/>
    <mergeCell ref="J3:J4"/>
    <mergeCell ref="K3:K4"/>
    <mergeCell ref="L3:L4"/>
  </mergeCells>
  <printOptions/>
  <pageMargins left="0.75" right="0.75" top="1" bottom="1" header="0.5" footer="0.5"/>
  <pageSetup fitToHeight="1" fitToWidth="1" horizontalDpi="600" verticalDpi="600" orientation="portrait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workbookViewId="0" topLeftCell="A10">
      <selection activeCell="D17" sqref="D17"/>
    </sheetView>
  </sheetViews>
  <sheetFormatPr defaultColWidth="9.00390625" defaultRowHeight="12.75"/>
  <cols>
    <col min="1" max="1" width="4.125" style="0" customWidth="1"/>
    <col min="2" max="2" width="48.125" style="0" customWidth="1"/>
    <col min="3" max="3" width="19.875" style="0" bestFit="1" customWidth="1"/>
    <col min="4" max="4" width="8.25390625" style="0" customWidth="1"/>
    <col min="5" max="5" width="10.375" style="0" customWidth="1"/>
    <col min="6" max="6" width="7.375" style="0" customWidth="1"/>
    <col min="7" max="7" width="7.875" style="0" customWidth="1"/>
    <col min="8" max="8" width="10.75390625" style="0" customWidth="1"/>
    <col min="9" max="9" width="8.625" style="0" customWidth="1"/>
    <col min="10" max="10" width="10.875" style="0" customWidth="1"/>
    <col min="12" max="12" width="8.75390625" style="0" customWidth="1"/>
  </cols>
  <sheetData>
    <row r="1" spans="1:12" s="2" customFormat="1" ht="30" customHeight="1">
      <c r="A1" s="70" t="s">
        <v>11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="2" customFormat="1" ht="12.75"/>
    <row r="3" spans="1:12" s="2" customFormat="1" ht="24" customHeight="1">
      <c r="A3" s="80" t="s">
        <v>0</v>
      </c>
      <c r="B3" s="80" t="s">
        <v>1</v>
      </c>
      <c r="C3" s="80" t="s">
        <v>2</v>
      </c>
      <c r="D3" s="73" t="s">
        <v>3</v>
      </c>
      <c r="E3" s="73"/>
      <c r="F3" s="73"/>
      <c r="G3" s="73"/>
      <c r="H3" s="74" t="s">
        <v>35</v>
      </c>
      <c r="I3" s="74" t="s">
        <v>6</v>
      </c>
      <c r="J3" s="74" t="s">
        <v>7</v>
      </c>
      <c r="K3" s="74" t="s">
        <v>9</v>
      </c>
      <c r="L3" s="74" t="s">
        <v>10</v>
      </c>
    </row>
    <row r="4" spans="1:12" s="2" customFormat="1" ht="40.5" customHeight="1">
      <c r="A4" s="73"/>
      <c r="B4" s="73"/>
      <c r="C4" s="73"/>
      <c r="D4" s="3" t="s">
        <v>36</v>
      </c>
      <c r="E4" s="3" t="s">
        <v>4</v>
      </c>
      <c r="F4" s="3" t="s">
        <v>5</v>
      </c>
      <c r="G4" s="3" t="s">
        <v>8</v>
      </c>
      <c r="H4" s="74"/>
      <c r="I4" s="74"/>
      <c r="J4" s="74"/>
      <c r="K4" s="74"/>
      <c r="L4" s="74"/>
    </row>
    <row r="5" spans="1:12" s="2" customFormat="1" ht="12.75">
      <c r="A5" s="4">
        <v>1</v>
      </c>
      <c r="B5" s="4">
        <v>2</v>
      </c>
      <c r="C5" s="4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</row>
    <row r="6" spans="1:12" s="2" customFormat="1" ht="12.75">
      <c r="A6" s="5"/>
      <c r="B6" s="6" t="s">
        <v>27</v>
      </c>
      <c r="C6" s="14">
        <f aca="true" t="shared" si="0" ref="C6:C55">SUM(D6:H6)</f>
        <v>2297</v>
      </c>
      <c r="D6" s="13">
        <f>SUM(D7:D9)</f>
        <v>1263.1</v>
      </c>
      <c r="E6" s="13">
        <f>SUM(E7:E9)</f>
        <v>1033.9</v>
      </c>
      <c r="F6" s="13">
        <f>SUM(F7:F9)</f>
        <v>0</v>
      </c>
      <c r="G6" s="13">
        <f>SUM(G7:G9)</f>
        <v>0</v>
      </c>
      <c r="H6" s="13">
        <f>H7+H8</f>
        <v>0</v>
      </c>
      <c r="I6" s="5"/>
      <c r="J6" s="5"/>
      <c r="K6" s="5"/>
      <c r="L6" s="5"/>
    </row>
    <row r="7" spans="1:12" s="2" customFormat="1" ht="12.75">
      <c r="A7" s="5">
        <v>1</v>
      </c>
      <c r="B7" s="5" t="s">
        <v>413</v>
      </c>
      <c r="C7" s="16">
        <f t="shared" si="0"/>
        <v>1033.9</v>
      </c>
      <c r="D7" s="5"/>
      <c r="E7" s="5">
        <v>1033.9</v>
      </c>
      <c r="F7" s="5"/>
      <c r="G7" s="5"/>
      <c r="H7" s="5"/>
      <c r="I7" s="5"/>
      <c r="J7" s="5"/>
      <c r="K7" s="5"/>
      <c r="L7" s="5"/>
    </row>
    <row r="8" spans="1:12" s="2" customFormat="1" ht="12.75">
      <c r="A8" s="5"/>
      <c r="B8" s="5"/>
      <c r="C8" s="16">
        <f t="shared" si="0"/>
        <v>0</v>
      </c>
      <c r="D8" s="5"/>
      <c r="E8" s="5"/>
      <c r="F8" s="5"/>
      <c r="G8" s="5"/>
      <c r="H8" s="5"/>
      <c r="I8" s="5"/>
      <c r="J8" s="5"/>
      <c r="K8" s="5"/>
      <c r="L8" s="5"/>
    </row>
    <row r="9" spans="1:12" s="2" customFormat="1" ht="12.75">
      <c r="A9" s="5"/>
      <c r="B9" s="5" t="s">
        <v>414</v>
      </c>
      <c r="C9" s="16">
        <f t="shared" si="0"/>
        <v>1263.1</v>
      </c>
      <c r="D9" s="5">
        <v>1263.1</v>
      </c>
      <c r="E9" s="5"/>
      <c r="F9" s="5"/>
      <c r="G9" s="5"/>
      <c r="H9" s="5"/>
      <c r="I9" s="5"/>
      <c r="J9" s="5"/>
      <c r="K9" s="5"/>
      <c r="L9" s="5"/>
    </row>
    <row r="10" spans="1:12" s="2" customFormat="1" ht="12.75">
      <c r="A10" s="5"/>
      <c r="B10" s="7" t="s">
        <v>33</v>
      </c>
      <c r="C10" s="14">
        <f t="shared" si="0"/>
        <v>0</v>
      </c>
      <c r="D10" s="13">
        <v>0</v>
      </c>
      <c r="E10" s="13">
        <v>0</v>
      </c>
      <c r="F10" s="13">
        <v>0</v>
      </c>
      <c r="G10" s="13">
        <v>0</v>
      </c>
      <c r="H10" s="5"/>
      <c r="I10" s="5"/>
      <c r="J10" s="5"/>
      <c r="K10" s="5"/>
      <c r="L10" s="5"/>
    </row>
    <row r="11" spans="1:12" s="35" customFormat="1" ht="12.75">
      <c r="A11" s="13"/>
      <c r="B11" s="34" t="s">
        <v>28</v>
      </c>
      <c r="C11" s="14">
        <f t="shared" si="0"/>
        <v>3.48</v>
      </c>
      <c r="D11" s="13">
        <f>SUM(D12)</f>
        <v>3.48</v>
      </c>
      <c r="E11" s="13">
        <f>SUM(E12)</f>
        <v>0</v>
      </c>
      <c r="F11" s="13">
        <f>SUM(F12)</f>
        <v>0</v>
      </c>
      <c r="G11" s="13">
        <f>SUM(G12)</f>
        <v>0</v>
      </c>
      <c r="H11" s="13">
        <f>SUM(H12)</f>
        <v>0</v>
      </c>
      <c r="I11" s="13"/>
      <c r="J11" s="13"/>
      <c r="K11" s="13"/>
      <c r="L11" s="13"/>
    </row>
    <row r="12" spans="1:12" s="2" customFormat="1" ht="12.75">
      <c r="A12" s="5"/>
      <c r="B12" s="17" t="s">
        <v>415</v>
      </c>
      <c r="C12" s="4"/>
      <c r="D12" s="5">
        <v>3.48</v>
      </c>
      <c r="E12" s="5"/>
      <c r="F12" s="5"/>
      <c r="G12" s="5"/>
      <c r="H12" s="5"/>
      <c r="I12" s="5"/>
      <c r="J12" s="5"/>
      <c r="K12" s="5"/>
      <c r="L12" s="5"/>
    </row>
    <row r="13" spans="1:12" s="2" customFormat="1" ht="12.75">
      <c r="A13" s="5"/>
      <c r="B13" s="6" t="s">
        <v>29</v>
      </c>
      <c r="C13" s="14">
        <f t="shared" si="0"/>
        <v>0</v>
      </c>
      <c r="D13" s="13"/>
      <c r="E13" s="5"/>
      <c r="F13" s="5"/>
      <c r="G13" s="5"/>
      <c r="H13" s="5"/>
      <c r="I13" s="5"/>
      <c r="J13" s="5"/>
      <c r="K13" s="5"/>
      <c r="L13" s="5"/>
    </row>
    <row r="14" spans="1:12" s="2" customFormat="1" ht="12.75">
      <c r="A14" s="5"/>
      <c r="B14" s="6" t="s">
        <v>13</v>
      </c>
      <c r="C14" s="14">
        <f t="shared" si="0"/>
        <v>1507.9813000000001</v>
      </c>
      <c r="D14" s="12">
        <f>SUM(D15:D25)</f>
        <v>1276.6813000000002</v>
      </c>
      <c r="E14" s="12">
        <f>SUM(E15:E25)</f>
        <v>0</v>
      </c>
      <c r="F14" s="12">
        <f>SUM(F15:F25)</f>
        <v>231.3</v>
      </c>
      <c r="G14" s="12">
        <f>SUM(G15:G25)</f>
        <v>0</v>
      </c>
      <c r="H14" s="12">
        <f>SUM(H15:H25)</f>
        <v>0</v>
      </c>
      <c r="I14" s="5"/>
      <c r="J14" s="5"/>
      <c r="K14" s="5"/>
      <c r="L14" s="5"/>
    </row>
    <row r="15" spans="1:12" s="2" customFormat="1" ht="12.75" customHeight="1">
      <c r="A15" s="5">
        <v>9</v>
      </c>
      <c r="B15" s="5" t="s">
        <v>39</v>
      </c>
      <c r="C15" s="16">
        <f t="shared" si="0"/>
        <v>385</v>
      </c>
      <c r="D15" s="8">
        <v>385</v>
      </c>
      <c r="E15" s="5"/>
      <c r="F15" s="5"/>
      <c r="G15" s="5"/>
      <c r="H15" s="5"/>
      <c r="I15" s="5"/>
      <c r="J15" s="5"/>
      <c r="K15" s="5"/>
      <c r="L15" s="5"/>
    </row>
    <row r="16" spans="1:12" s="2" customFormat="1" ht="12.75">
      <c r="A16" s="5"/>
      <c r="B16" s="5" t="s">
        <v>40</v>
      </c>
      <c r="C16" s="16">
        <f t="shared" si="0"/>
        <v>0</v>
      </c>
      <c r="D16" s="5"/>
      <c r="E16" s="5"/>
      <c r="F16" s="5"/>
      <c r="G16" s="5"/>
      <c r="H16" s="5"/>
      <c r="I16" s="5"/>
      <c r="J16" s="5"/>
      <c r="K16" s="5"/>
      <c r="L16" s="5"/>
    </row>
    <row r="17" spans="1:12" s="2" customFormat="1" ht="12.75">
      <c r="A17" s="5"/>
      <c r="B17" s="5" t="s">
        <v>41</v>
      </c>
      <c r="C17" s="16">
        <f t="shared" si="0"/>
        <v>231.3</v>
      </c>
      <c r="D17" s="8">
        <v>0</v>
      </c>
      <c r="E17" s="5"/>
      <c r="F17" s="8">
        <v>231.3</v>
      </c>
      <c r="G17" s="5"/>
      <c r="H17" s="5"/>
      <c r="I17" s="5"/>
      <c r="J17" s="5"/>
      <c r="K17" s="5"/>
      <c r="L17" s="5"/>
    </row>
    <row r="18" spans="1:12" s="2" customFormat="1" ht="12.75">
      <c r="A18" s="5"/>
      <c r="B18" s="5" t="s">
        <v>34</v>
      </c>
      <c r="C18" s="16">
        <f t="shared" si="0"/>
        <v>27.7</v>
      </c>
      <c r="D18" s="5">
        <v>27.7</v>
      </c>
      <c r="E18" s="5"/>
      <c r="F18" s="5"/>
      <c r="G18" s="5"/>
      <c r="H18" s="5"/>
      <c r="I18" s="5"/>
      <c r="J18" s="5"/>
      <c r="K18" s="5"/>
      <c r="L18" s="5"/>
    </row>
    <row r="19" spans="1:12" s="2" customFormat="1" ht="12.75">
      <c r="A19" s="5">
        <v>10</v>
      </c>
      <c r="B19" s="5" t="s">
        <v>423</v>
      </c>
      <c r="C19" s="16">
        <f t="shared" si="0"/>
        <v>2.25</v>
      </c>
      <c r="D19" s="5">
        <v>2.25</v>
      </c>
      <c r="E19" s="5"/>
      <c r="F19" s="5"/>
      <c r="G19" s="5"/>
      <c r="H19" s="5"/>
      <c r="I19" s="5"/>
      <c r="J19" s="5"/>
      <c r="K19" s="5"/>
      <c r="L19" s="5"/>
    </row>
    <row r="20" spans="1:12" s="2" customFormat="1" ht="12.75">
      <c r="A20" s="5"/>
      <c r="B20" s="5" t="s">
        <v>209</v>
      </c>
      <c r="C20" s="16">
        <f t="shared" si="0"/>
        <v>0.33</v>
      </c>
      <c r="D20" s="5">
        <v>0.33</v>
      </c>
      <c r="E20" s="5"/>
      <c r="F20" s="5"/>
      <c r="G20" s="5"/>
      <c r="H20" s="5"/>
      <c r="I20" s="5"/>
      <c r="J20" s="5"/>
      <c r="K20" s="5"/>
      <c r="L20" s="5"/>
    </row>
    <row r="21" spans="1:12" s="2" customFormat="1" ht="12.75">
      <c r="A21" s="5"/>
      <c r="B21" s="5" t="s">
        <v>43</v>
      </c>
      <c r="C21" s="16">
        <f t="shared" si="0"/>
        <v>0</v>
      </c>
      <c r="D21" s="5"/>
      <c r="E21" s="5"/>
      <c r="F21" s="5"/>
      <c r="G21" s="5"/>
      <c r="H21" s="5"/>
      <c r="I21" s="5"/>
      <c r="J21" s="5"/>
      <c r="K21" s="5"/>
      <c r="L21" s="5"/>
    </row>
    <row r="22" spans="1:12" s="2" customFormat="1" ht="12.75">
      <c r="A22" s="5"/>
      <c r="B22" s="5" t="s">
        <v>46</v>
      </c>
      <c r="C22" s="16">
        <f t="shared" si="0"/>
        <v>0</v>
      </c>
      <c r="D22" s="5"/>
      <c r="E22" s="5"/>
      <c r="F22" s="5"/>
      <c r="G22" s="5"/>
      <c r="H22" s="5"/>
      <c r="I22" s="5"/>
      <c r="J22" s="5"/>
      <c r="K22" s="5"/>
      <c r="L22" s="5"/>
    </row>
    <row r="23" spans="1:12" s="2" customFormat="1" ht="12.75">
      <c r="A23" s="5"/>
      <c r="B23" s="5" t="s">
        <v>44</v>
      </c>
      <c r="C23" s="16">
        <f t="shared" si="0"/>
        <v>0</v>
      </c>
      <c r="D23" s="5"/>
      <c r="E23" s="5"/>
      <c r="F23" s="5"/>
      <c r="G23" s="5"/>
      <c r="H23" s="5"/>
      <c r="I23" s="5"/>
      <c r="J23" s="5"/>
      <c r="K23" s="5"/>
      <c r="L23" s="5"/>
    </row>
    <row r="24" spans="1:12" s="2" customFormat="1" ht="12.75">
      <c r="A24" s="5"/>
      <c r="B24" s="5" t="s">
        <v>45</v>
      </c>
      <c r="C24" s="16">
        <f t="shared" si="0"/>
        <v>861.1513000000001</v>
      </c>
      <c r="D24" s="5">
        <f>522.34+290+2.7413-8-0.26+54.33</f>
        <v>861.1513000000001</v>
      </c>
      <c r="E24" s="5"/>
      <c r="F24" s="5"/>
      <c r="G24" s="5"/>
      <c r="H24" s="5"/>
      <c r="I24" s="5"/>
      <c r="J24" s="5"/>
      <c r="K24" s="5"/>
      <c r="L24" s="5"/>
    </row>
    <row r="25" spans="1:12" s="2" customFormat="1" ht="12.75">
      <c r="A25" s="5"/>
      <c r="B25" s="5" t="s">
        <v>416</v>
      </c>
      <c r="C25" s="16">
        <f t="shared" si="0"/>
        <v>0.25</v>
      </c>
      <c r="D25" s="5">
        <v>0.25</v>
      </c>
      <c r="E25" s="5"/>
      <c r="F25" s="5"/>
      <c r="G25" s="5"/>
      <c r="H25" s="5"/>
      <c r="I25" s="5"/>
      <c r="J25" s="5"/>
      <c r="K25" s="5"/>
      <c r="L25" s="5"/>
    </row>
    <row r="26" spans="1:12" s="2" customFormat="1" ht="12.75">
      <c r="A26" s="5"/>
      <c r="B26" s="7" t="s">
        <v>14</v>
      </c>
      <c r="C26" s="14">
        <f t="shared" si="0"/>
        <v>0</v>
      </c>
      <c r="D26" s="13">
        <f>SUM(D27:D27)</f>
        <v>0</v>
      </c>
      <c r="E26" s="13">
        <f>SUM(E27:E27)</f>
        <v>0</v>
      </c>
      <c r="F26" s="13">
        <f>SUM(F27:F27)</f>
        <v>0</v>
      </c>
      <c r="G26" s="13">
        <f>SUM(G27:G27)</f>
        <v>0</v>
      </c>
      <c r="H26" s="5"/>
      <c r="I26" s="5"/>
      <c r="J26" s="5"/>
      <c r="K26" s="5"/>
      <c r="L26" s="5"/>
    </row>
    <row r="27" spans="1:12" s="2" customFormat="1" ht="12.75">
      <c r="A27" s="5"/>
      <c r="B27" s="9"/>
      <c r="C27" s="4">
        <f t="shared" si="0"/>
        <v>0</v>
      </c>
      <c r="D27" s="5"/>
      <c r="E27" s="5"/>
      <c r="F27" s="5"/>
      <c r="G27" s="5"/>
      <c r="H27" s="5"/>
      <c r="I27" s="5"/>
      <c r="J27" s="5"/>
      <c r="K27" s="5"/>
      <c r="L27" s="5"/>
    </row>
    <row r="28" spans="1:12" s="2" customFormat="1" ht="12.75">
      <c r="A28" s="5">
        <v>12</v>
      </c>
      <c r="B28" s="7" t="s">
        <v>15</v>
      </c>
      <c r="C28" s="14">
        <f t="shared" si="0"/>
        <v>0.12</v>
      </c>
      <c r="D28" s="13">
        <f>D29</f>
        <v>0.12</v>
      </c>
      <c r="E28" s="13">
        <f>E29</f>
        <v>0</v>
      </c>
      <c r="F28" s="13">
        <f>F29</f>
        <v>0</v>
      </c>
      <c r="G28" s="13">
        <f>G29</f>
        <v>0</v>
      </c>
      <c r="H28" s="13">
        <f>H29</f>
        <v>0</v>
      </c>
      <c r="I28" s="5"/>
      <c r="J28" s="5"/>
      <c r="K28" s="5"/>
      <c r="L28" s="5"/>
    </row>
    <row r="29" spans="1:12" s="2" customFormat="1" ht="12.75">
      <c r="A29" s="5"/>
      <c r="B29" s="9" t="s">
        <v>392</v>
      </c>
      <c r="C29" s="4">
        <f t="shared" si="0"/>
        <v>0.12</v>
      </c>
      <c r="D29" s="5">
        <v>0.12</v>
      </c>
      <c r="E29" s="5"/>
      <c r="F29" s="5"/>
      <c r="G29" s="5"/>
      <c r="H29" s="5"/>
      <c r="I29" s="5"/>
      <c r="J29" s="5"/>
      <c r="K29" s="5"/>
      <c r="L29" s="5"/>
    </row>
    <row r="30" spans="1:12" s="2" customFormat="1" ht="12.75">
      <c r="A30" s="5">
        <v>13</v>
      </c>
      <c r="B30" s="7" t="s">
        <v>16</v>
      </c>
      <c r="C30" s="14">
        <f t="shared" si="0"/>
        <v>0.5</v>
      </c>
      <c r="D30" s="13">
        <f>D31</f>
        <v>0.5</v>
      </c>
      <c r="E30" s="13">
        <f>E31</f>
        <v>0</v>
      </c>
      <c r="F30" s="13">
        <f>F31</f>
        <v>0</v>
      </c>
      <c r="G30" s="13">
        <f>G31</f>
        <v>0</v>
      </c>
      <c r="H30" s="13">
        <f>H31</f>
        <v>0</v>
      </c>
      <c r="I30" s="5"/>
      <c r="J30" s="5"/>
      <c r="K30" s="5"/>
      <c r="L30" s="5"/>
    </row>
    <row r="31" spans="1:12" ht="12.75">
      <c r="A31" s="1"/>
      <c r="B31" s="5" t="s">
        <v>417</v>
      </c>
      <c r="C31" s="4">
        <f t="shared" si="0"/>
        <v>0.5</v>
      </c>
      <c r="D31" s="5">
        <v>0.5</v>
      </c>
      <c r="E31" s="5"/>
      <c r="F31" s="5"/>
      <c r="G31" s="5"/>
      <c r="H31" s="5"/>
      <c r="I31" s="5"/>
      <c r="J31" s="5"/>
      <c r="K31" s="5"/>
      <c r="L31" s="5"/>
    </row>
    <row r="32" spans="1:12" ht="12.75">
      <c r="A32" s="5">
        <v>14</v>
      </c>
      <c r="B32" s="7" t="s">
        <v>17</v>
      </c>
      <c r="C32" s="14">
        <f t="shared" si="0"/>
        <v>0</v>
      </c>
      <c r="D32" s="13">
        <f>D33</f>
        <v>0</v>
      </c>
      <c r="E32" s="13">
        <f>E33</f>
        <v>0</v>
      </c>
      <c r="F32" s="13">
        <f>F33</f>
        <v>0</v>
      </c>
      <c r="G32" s="13">
        <f>G33</f>
        <v>0</v>
      </c>
      <c r="H32" s="13">
        <f>H33</f>
        <v>0</v>
      </c>
      <c r="I32" s="5"/>
      <c r="J32" s="5"/>
      <c r="K32" s="5"/>
      <c r="L32" s="5"/>
    </row>
    <row r="33" spans="1:12" ht="12.75">
      <c r="A33" s="1"/>
      <c r="B33" s="5" t="s">
        <v>18</v>
      </c>
      <c r="C33" s="4">
        <f t="shared" si="0"/>
        <v>0</v>
      </c>
      <c r="D33" s="5">
        <v>0</v>
      </c>
      <c r="E33" s="5"/>
      <c r="F33" s="5"/>
      <c r="G33" s="5"/>
      <c r="H33" s="5"/>
      <c r="I33" s="5"/>
      <c r="J33" s="5"/>
      <c r="K33" s="5"/>
      <c r="L33" s="5"/>
    </row>
    <row r="34" spans="1:12" ht="12.75">
      <c r="A34" s="5">
        <v>15</v>
      </c>
      <c r="B34" s="7" t="s">
        <v>19</v>
      </c>
      <c r="C34" s="14">
        <f t="shared" si="0"/>
        <v>0</v>
      </c>
      <c r="D34" s="13">
        <f>SUM(D35:D37)</f>
        <v>0</v>
      </c>
      <c r="E34" s="13">
        <f>SUM(E35:E37)</f>
        <v>0</v>
      </c>
      <c r="F34" s="13">
        <f>SUM(F35:F37)</f>
        <v>0</v>
      </c>
      <c r="G34" s="13">
        <f>SUM(G35:G37)</f>
        <v>0</v>
      </c>
      <c r="H34" s="13">
        <f>H36</f>
        <v>0</v>
      </c>
      <c r="I34" s="5"/>
      <c r="J34" s="5"/>
      <c r="K34" s="5"/>
      <c r="L34" s="5"/>
    </row>
    <row r="35" spans="1:12" ht="12.75">
      <c r="A35" s="5"/>
      <c r="B35" s="9" t="s">
        <v>72</v>
      </c>
      <c r="C35" s="16"/>
      <c r="D35" s="9"/>
      <c r="E35" s="13"/>
      <c r="F35" s="13"/>
      <c r="G35" s="13"/>
      <c r="H35" s="13"/>
      <c r="I35" s="5"/>
      <c r="J35" s="5"/>
      <c r="K35" s="5"/>
      <c r="L35" s="5"/>
    </row>
    <row r="36" spans="1:12" ht="12.75">
      <c r="A36" s="5"/>
      <c r="B36" s="9"/>
      <c r="C36" s="16">
        <f t="shared" si="0"/>
        <v>0</v>
      </c>
      <c r="D36" s="5"/>
      <c r="E36" s="5"/>
      <c r="F36" s="5"/>
      <c r="G36" s="5"/>
      <c r="H36" s="5"/>
      <c r="I36" s="5"/>
      <c r="J36" s="5"/>
      <c r="K36" s="5"/>
      <c r="L36" s="5"/>
    </row>
    <row r="37" spans="1:12" ht="12.75">
      <c r="A37" s="5"/>
      <c r="B37" s="9"/>
      <c r="C37" s="16">
        <f t="shared" si="0"/>
        <v>0</v>
      </c>
      <c r="D37" s="5"/>
      <c r="E37" s="5"/>
      <c r="F37" s="5"/>
      <c r="G37" s="5"/>
      <c r="H37" s="5"/>
      <c r="I37" s="5"/>
      <c r="J37" s="5"/>
      <c r="K37" s="5" t="s">
        <v>248</v>
      </c>
      <c r="L37" s="5"/>
    </row>
    <row r="38" spans="1:12" ht="12.75">
      <c r="A38" s="5">
        <v>17</v>
      </c>
      <c r="B38" s="7" t="s">
        <v>20</v>
      </c>
      <c r="C38" s="14">
        <f t="shared" si="0"/>
        <v>0.11549999999999999</v>
      </c>
      <c r="D38" s="13">
        <f>SUM(D39:D41)</f>
        <v>0.11549999999999999</v>
      </c>
      <c r="E38" s="13">
        <f>SUM(E39:E41)</f>
        <v>0</v>
      </c>
      <c r="F38" s="13">
        <f>SUM(F39:F41)</f>
        <v>0</v>
      </c>
      <c r="G38" s="13">
        <f>SUM(G39:G41)</f>
        <v>0</v>
      </c>
      <c r="H38" s="13">
        <f>SUM(H39:H41)</f>
        <v>0</v>
      </c>
      <c r="I38" s="5"/>
      <c r="J38" s="5"/>
      <c r="K38" s="5"/>
      <c r="L38" s="5"/>
    </row>
    <row r="39" spans="1:12" ht="12.75">
      <c r="A39" s="1"/>
      <c r="B39" s="5" t="s">
        <v>418</v>
      </c>
      <c r="C39" s="4">
        <f t="shared" si="0"/>
        <v>0.0322</v>
      </c>
      <c r="D39" s="5">
        <v>0.0322</v>
      </c>
      <c r="E39" s="5"/>
      <c r="F39" s="5"/>
      <c r="G39" s="5"/>
      <c r="H39" s="5"/>
      <c r="I39" s="5"/>
      <c r="J39" s="5"/>
      <c r="K39" s="5"/>
      <c r="L39" s="5"/>
    </row>
    <row r="40" spans="1:12" ht="12.75">
      <c r="A40" s="1"/>
      <c r="B40" s="5" t="s">
        <v>419</v>
      </c>
      <c r="C40" s="4">
        <f t="shared" si="0"/>
        <v>0.0833</v>
      </c>
      <c r="D40" s="5">
        <v>0.0833</v>
      </c>
      <c r="E40" s="5"/>
      <c r="F40" s="5"/>
      <c r="G40" s="5"/>
      <c r="H40" s="5"/>
      <c r="I40" s="5"/>
      <c r="J40" s="5"/>
      <c r="K40" s="5"/>
      <c r="L40" s="5"/>
    </row>
    <row r="41" spans="1:12" ht="12.75">
      <c r="A41" s="19"/>
      <c r="B41" s="20"/>
      <c r="C41" s="4">
        <f t="shared" si="0"/>
        <v>0</v>
      </c>
      <c r="D41" s="21"/>
      <c r="E41" s="20"/>
      <c r="F41" s="20"/>
      <c r="G41" s="20"/>
      <c r="H41" s="20"/>
      <c r="I41" s="20"/>
      <c r="J41" s="20"/>
      <c r="K41" s="20"/>
      <c r="L41" s="20"/>
    </row>
    <row r="42" spans="1:12" ht="12.75">
      <c r="A42" s="5">
        <v>18</v>
      </c>
      <c r="B42" s="7" t="s">
        <v>22</v>
      </c>
      <c r="C42" s="14">
        <f t="shared" si="0"/>
        <v>8.5432</v>
      </c>
      <c r="D42" s="13">
        <f>SUM(D43:D45)</f>
        <v>8.5432</v>
      </c>
      <c r="E42" s="13">
        <f>SUM(E43:E45)</f>
        <v>0</v>
      </c>
      <c r="F42" s="13">
        <f>SUM(F43:F45)</f>
        <v>0</v>
      </c>
      <c r="G42" s="13">
        <f>SUM(G43:G45)</f>
        <v>0</v>
      </c>
      <c r="H42" s="13">
        <f>SUM(H43:H45)</f>
        <v>0</v>
      </c>
      <c r="I42" s="5"/>
      <c r="J42" s="5"/>
      <c r="K42" s="5"/>
      <c r="L42" s="5"/>
    </row>
    <row r="43" spans="1:12" s="11" customFormat="1" ht="12.75">
      <c r="A43" s="5"/>
      <c r="B43" s="5" t="s">
        <v>420</v>
      </c>
      <c r="C43" s="4">
        <f t="shared" si="0"/>
        <v>7.2432</v>
      </c>
      <c r="D43" s="31">
        <f>4.8432+2.4</f>
        <v>7.2432</v>
      </c>
      <c r="E43" s="5"/>
      <c r="F43" s="5"/>
      <c r="G43" s="5"/>
      <c r="H43" s="5"/>
      <c r="I43" s="5"/>
      <c r="J43" s="5"/>
      <c r="K43" s="5"/>
      <c r="L43" s="5"/>
    </row>
    <row r="44" spans="1:12" s="11" customFormat="1" ht="12.75">
      <c r="A44" s="5"/>
      <c r="B44" s="5" t="s">
        <v>421</v>
      </c>
      <c r="C44" s="4">
        <f t="shared" si="0"/>
        <v>1.3</v>
      </c>
      <c r="D44" s="5">
        <v>1.3</v>
      </c>
      <c r="E44" s="5"/>
      <c r="F44" s="5"/>
      <c r="G44" s="5"/>
      <c r="H44" s="5"/>
      <c r="I44" s="5"/>
      <c r="J44" s="5"/>
      <c r="K44" s="5"/>
      <c r="L44" s="5"/>
    </row>
    <row r="45" spans="1:12" s="11" customFormat="1" ht="12.75">
      <c r="A45" s="5"/>
      <c r="B45" s="5"/>
      <c r="C45" s="4">
        <f t="shared" si="0"/>
        <v>0</v>
      </c>
      <c r="D45" s="5"/>
      <c r="E45" s="5"/>
      <c r="F45" s="5"/>
      <c r="G45" s="5"/>
      <c r="H45" s="5"/>
      <c r="I45" s="5"/>
      <c r="J45" s="5"/>
      <c r="K45" s="5"/>
      <c r="L45" s="5"/>
    </row>
    <row r="46" spans="1:12" ht="12.75">
      <c r="A46" s="5"/>
      <c r="B46" s="7" t="s">
        <v>24</v>
      </c>
      <c r="C46" s="14">
        <f t="shared" si="0"/>
        <v>0.1</v>
      </c>
      <c r="D46" s="13">
        <f>D47</f>
        <v>0.1</v>
      </c>
      <c r="E46" s="13">
        <f>E47</f>
        <v>0</v>
      </c>
      <c r="F46" s="13">
        <f>F47</f>
        <v>0</v>
      </c>
      <c r="G46" s="13">
        <f>G47</f>
        <v>0</v>
      </c>
      <c r="H46" s="5"/>
      <c r="I46" s="5"/>
      <c r="J46" s="5"/>
      <c r="K46" s="5"/>
      <c r="L46" s="5"/>
    </row>
    <row r="47" spans="1:12" ht="12.75">
      <c r="A47" s="5"/>
      <c r="B47" s="9" t="s">
        <v>422</v>
      </c>
      <c r="C47" s="4">
        <f t="shared" si="0"/>
        <v>0.1</v>
      </c>
      <c r="D47" s="5">
        <v>0.1</v>
      </c>
      <c r="E47" s="5"/>
      <c r="F47" s="5"/>
      <c r="G47" s="5"/>
      <c r="H47" s="5"/>
      <c r="I47" s="5"/>
      <c r="J47" s="5"/>
      <c r="K47" s="5"/>
      <c r="L47" s="5"/>
    </row>
    <row r="48" spans="1:12" ht="12.75">
      <c r="A48" s="5">
        <v>20</v>
      </c>
      <c r="B48" s="7" t="s">
        <v>26</v>
      </c>
      <c r="C48" s="14">
        <f t="shared" si="0"/>
        <v>0.26</v>
      </c>
      <c r="D48" s="13">
        <f>SUM(D49:D50)</f>
        <v>0.26</v>
      </c>
      <c r="E48" s="13">
        <f>SUM(E49:E50)</f>
        <v>0</v>
      </c>
      <c r="F48" s="13">
        <f>SUM(F49:F50)</f>
        <v>0</v>
      </c>
      <c r="G48" s="13">
        <f>SUM(G49:G50)</f>
        <v>0</v>
      </c>
      <c r="H48" s="13">
        <f>SUM(H49:H50)</f>
        <v>0</v>
      </c>
      <c r="I48" s="5"/>
      <c r="J48" s="5"/>
      <c r="K48" s="5"/>
      <c r="L48" s="5"/>
    </row>
    <row r="49" spans="1:12" ht="12.75">
      <c r="A49" s="5"/>
      <c r="B49" s="9"/>
      <c r="C49" s="4">
        <f t="shared" si="0"/>
        <v>0.26</v>
      </c>
      <c r="D49" s="5">
        <v>0.26</v>
      </c>
      <c r="E49" s="5"/>
      <c r="F49" s="5"/>
      <c r="G49" s="5"/>
      <c r="H49" s="5"/>
      <c r="I49" s="5"/>
      <c r="J49" s="5"/>
      <c r="K49" s="5"/>
      <c r="L49" s="5"/>
    </row>
    <row r="50" spans="1:12" ht="12.75">
      <c r="A50" s="5"/>
      <c r="B50" s="9"/>
      <c r="C50" s="4">
        <f t="shared" si="0"/>
        <v>0</v>
      </c>
      <c r="D50" s="5"/>
      <c r="E50" s="5"/>
      <c r="F50" s="5"/>
      <c r="G50" s="5"/>
      <c r="H50" s="5"/>
      <c r="I50" s="5"/>
      <c r="J50" s="5"/>
      <c r="K50" s="5"/>
      <c r="L50" s="5"/>
    </row>
    <row r="51" spans="1:12" ht="12.75">
      <c r="A51" s="5">
        <v>22</v>
      </c>
      <c r="B51" s="7" t="s">
        <v>30</v>
      </c>
      <c r="C51" s="4">
        <f t="shared" si="0"/>
        <v>0</v>
      </c>
      <c r="D51" s="5"/>
      <c r="E51" s="5"/>
      <c r="F51" s="5"/>
      <c r="G51" s="5"/>
      <c r="H51" s="5"/>
      <c r="I51" s="5"/>
      <c r="J51" s="5"/>
      <c r="K51" s="5"/>
      <c r="L51" s="5"/>
    </row>
    <row r="52" spans="1:12" ht="12.75">
      <c r="A52" s="5">
        <v>23</v>
      </c>
      <c r="B52" s="7" t="s">
        <v>31</v>
      </c>
      <c r="C52" s="14">
        <f t="shared" si="0"/>
        <v>0</v>
      </c>
      <c r="D52" s="13">
        <f>D53</f>
        <v>0</v>
      </c>
      <c r="E52" s="13">
        <f>E53</f>
        <v>0</v>
      </c>
      <c r="F52" s="13">
        <f>F53</f>
        <v>0</v>
      </c>
      <c r="G52" s="13">
        <f>G53</f>
        <v>0</v>
      </c>
      <c r="H52" s="5"/>
      <c r="I52" s="5"/>
      <c r="J52" s="5"/>
      <c r="K52" s="5"/>
      <c r="L52" s="5"/>
    </row>
    <row r="53" spans="1:12" ht="12.75">
      <c r="A53" s="5"/>
      <c r="B53" s="9"/>
      <c r="C53" s="4"/>
      <c r="D53" s="5"/>
      <c r="E53" s="5"/>
      <c r="F53" s="5"/>
      <c r="G53" s="5"/>
      <c r="H53" s="5"/>
      <c r="I53" s="5"/>
      <c r="J53" s="5"/>
      <c r="K53" s="5"/>
      <c r="L53" s="5"/>
    </row>
    <row r="54" spans="1:12" ht="12.75">
      <c r="A54" s="5">
        <v>24</v>
      </c>
      <c r="B54" s="7" t="s">
        <v>32</v>
      </c>
      <c r="C54" s="4">
        <f t="shared" si="0"/>
        <v>0</v>
      </c>
      <c r="D54" s="5"/>
      <c r="E54" s="5"/>
      <c r="F54" s="5"/>
      <c r="G54" s="5"/>
      <c r="H54" s="5"/>
      <c r="I54" s="5"/>
      <c r="J54" s="5"/>
      <c r="K54" s="5"/>
      <c r="L54" s="5"/>
    </row>
    <row r="55" spans="1:12" ht="12.75">
      <c r="A55" s="5"/>
      <c r="B55" s="1"/>
      <c r="C55" s="4">
        <f t="shared" si="0"/>
        <v>0</v>
      </c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5"/>
      <c r="B56" s="1"/>
      <c r="C56" s="4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5"/>
      <c r="B57" s="1"/>
      <c r="C57" s="4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5" t="s">
        <v>68</v>
      </c>
      <c r="C58" s="14">
        <f>C48+C42+C38+C34+C32+C30+C28+C14+C13+C6+C46+C26+C10+C52+C11+C51+C54</f>
        <v>3818.1000000000004</v>
      </c>
      <c r="D58" s="14">
        <f>D48+D42+D38+D34+D32+D30+D28+D14+D13+D6+D46+D26+D10+D52+D11+D51+D54</f>
        <v>2552.9</v>
      </c>
      <c r="E58" s="14">
        <f>E48+E42+E38+E34+E32+E30+E28+E14+E13+E6+E46+E26+E10+E52+E11+E51+E54</f>
        <v>1033.9</v>
      </c>
      <c r="F58" s="14">
        <f>F48+F42+F38+F34+F32+F30+F28+F14+F13+F6+F46+F26+F10+F52+F11+F51+F54</f>
        <v>231.3</v>
      </c>
      <c r="G58" s="14">
        <f>G48+G42+G38+G34+G32+G30+G28+G14+G13+G6+G46+G26+G10+G52+G11+G51+G54</f>
        <v>0</v>
      </c>
      <c r="H58" s="1"/>
      <c r="I58" s="1"/>
      <c r="J58" s="1"/>
      <c r="K58" s="1"/>
      <c r="L58" s="1"/>
    </row>
    <row r="59" spans="1:12" ht="12.75">
      <c r="A59" s="1"/>
      <c r="B59" s="1">
        <v>3818.1</v>
      </c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1">
        <f>B59-C58</f>
        <v>0</v>
      </c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C76" s="1"/>
      <c r="I76" s="1"/>
      <c r="J76" s="1"/>
      <c r="K76" s="1"/>
      <c r="L76" s="1"/>
    </row>
  </sheetData>
  <mergeCells count="10">
    <mergeCell ref="A1:L1"/>
    <mergeCell ref="A3:A4"/>
    <mergeCell ref="B3:B4"/>
    <mergeCell ref="C3:C4"/>
    <mergeCell ref="D3:G3"/>
    <mergeCell ref="H3:H4"/>
    <mergeCell ref="I3:I4"/>
    <mergeCell ref="J3:J4"/>
    <mergeCell ref="K3:K4"/>
    <mergeCell ref="L3:L4"/>
  </mergeCells>
  <printOptions/>
  <pageMargins left="0.75" right="0.75" top="1" bottom="1" header="0.5" footer="0.5"/>
  <pageSetup fitToHeight="1" fitToWidth="1" horizontalDpi="600" verticalDpi="600" orientation="portrait" paperSize="9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"/>
  <sheetViews>
    <sheetView tabSelected="1" workbookViewId="0" topLeftCell="A4">
      <pane xSplit="2" ySplit="9" topLeftCell="C13" activePane="bottomRight" state="frozen"/>
      <selection pane="topLeft" activeCell="A4" sqref="A4"/>
      <selection pane="topRight" activeCell="C4" sqref="C4"/>
      <selection pane="bottomLeft" activeCell="A13" sqref="A13"/>
      <selection pane="bottomRight" activeCell="A3" sqref="A1:IV16384"/>
    </sheetView>
  </sheetViews>
  <sheetFormatPr defaultColWidth="9.00390625" defaultRowHeight="12.75"/>
  <cols>
    <col min="1" max="1" width="4.125" style="0" customWidth="1"/>
    <col min="2" max="2" width="48.125" style="0" customWidth="1"/>
    <col min="3" max="3" width="19.875" style="0" bestFit="1" customWidth="1"/>
    <col min="4" max="4" width="8.25390625" style="0" customWidth="1"/>
    <col min="5" max="5" width="10.375" style="0" customWidth="1"/>
    <col min="6" max="6" width="7.375" style="0" customWidth="1"/>
    <col min="7" max="7" width="7.875" style="0" customWidth="1"/>
    <col min="8" max="8" width="10.75390625" style="0" customWidth="1"/>
    <col min="9" max="9" width="8.625" style="0" customWidth="1"/>
    <col min="10" max="10" width="10.875" style="0" customWidth="1"/>
    <col min="12" max="12" width="8.75390625" style="0" customWidth="1"/>
  </cols>
  <sheetData>
    <row r="1" spans="1:12" s="2" customFormat="1" ht="30" customHeight="1">
      <c r="A1" s="70" t="s">
        <v>195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="2" customFormat="1" ht="12.75"/>
    <row r="3" spans="1:12" s="2" customFormat="1" ht="24" customHeight="1">
      <c r="A3" s="80" t="s">
        <v>0</v>
      </c>
      <c r="B3" s="80" t="s">
        <v>1</v>
      </c>
      <c r="C3" s="80" t="s">
        <v>2</v>
      </c>
      <c r="D3" s="73" t="s">
        <v>3</v>
      </c>
      <c r="E3" s="73"/>
      <c r="F3" s="73"/>
      <c r="G3" s="73"/>
      <c r="H3" s="74" t="s">
        <v>35</v>
      </c>
      <c r="I3" s="74" t="s">
        <v>6</v>
      </c>
      <c r="J3" s="74" t="s">
        <v>7</v>
      </c>
      <c r="K3" s="74" t="s">
        <v>9</v>
      </c>
      <c r="L3" s="74" t="s">
        <v>10</v>
      </c>
    </row>
    <row r="4" spans="1:12" s="2" customFormat="1" ht="40.5" customHeight="1">
      <c r="A4" s="73"/>
      <c r="B4" s="73"/>
      <c r="C4" s="73"/>
      <c r="D4" s="3" t="s">
        <v>36</v>
      </c>
      <c r="E4" s="3" t="s">
        <v>4</v>
      </c>
      <c r="F4" s="3" t="s">
        <v>5</v>
      </c>
      <c r="G4" s="3" t="s">
        <v>8</v>
      </c>
      <c r="H4" s="74"/>
      <c r="I4" s="74"/>
      <c r="J4" s="74"/>
      <c r="K4" s="74"/>
      <c r="L4" s="74"/>
    </row>
    <row r="5" spans="1:12" s="2" customFormat="1" ht="12.75">
      <c r="A5" s="4">
        <v>1</v>
      </c>
      <c r="B5" s="4">
        <v>2</v>
      </c>
      <c r="C5" s="4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</row>
    <row r="6" spans="1:12" s="2" customFormat="1" ht="12.75">
      <c r="A6" s="5"/>
      <c r="B6" s="6" t="s">
        <v>27</v>
      </c>
      <c r="C6" s="14">
        <f aca="true" t="shared" si="0" ref="C6:C17">SUM(D6:H6)</f>
        <v>2717</v>
      </c>
      <c r="D6" s="13">
        <f>D7+D9</f>
        <v>2078.56</v>
      </c>
      <c r="E6" s="13">
        <f>SUM(E7:E9)</f>
        <v>638.44</v>
      </c>
      <c r="F6" s="13">
        <f>SUM(F7:F9)</f>
        <v>0</v>
      </c>
      <c r="G6" s="13">
        <f>SUM(G7:G9)</f>
        <v>0</v>
      </c>
      <c r="H6" s="13">
        <f>SUM(H7:H9)</f>
        <v>0</v>
      </c>
      <c r="I6" s="5"/>
      <c r="J6" s="5"/>
      <c r="K6" s="5"/>
      <c r="L6" s="5"/>
    </row>
    <row r="7" spans="1:12" s="2" customFormat="1" ht="12.75">
      <c r="A7" s="5">
        <v>1</v>
      </c>
      <c r="B7" s="5" t="s">
        <v>123</v>
      </c>
      <c r="C7" s="16">
        <f t="shared" si="0"/>
        <v>638.44</v>
      </c>
      <c r="D7" s="5"/>
      <c r="E7" s="5">
        <v>638.44</v>
      </c>
      <c r="F7" s="5"/>
      <c r="G7" s="5"/>
      <c r="H7" s="5"/>
      <c r="I7" s="28">
        <v>38308</v>
      </c>
      <c r="J7" s="5"/>
      <c r="K7" s="5"/>
      <c r="L7" s="5"/>
    </row>
    <row r="8" spans="1:12" s="2" customFormat="1" ht="12.75">
      <c r="A8" s="5"/>
      <c r="B8" s="5" t="s">
        <v>124</v>
      </c>
      <c r="C8" s="16">
        <f t="shared" si="0"/>
        <v>0</v>
      </c>
      <c r="D8" s="5"/>
      <c r="E8" s="5">
        <v>0</v>
      </c>
      <c r="F8" s="5"/>
      <c r="G8" s="5"/>
      <c r="H8" s="5"/>
      <c r="I8" s="28">
        <v>38861</v>
      </c>
      <c r="J8" s="5"/>
      <c r="K8" s="5"/>
      <c r="L8" s="5"/>
    </row>
    <row r="9" spans="1:12" s="2" customFormat="1" ht="12.75">
      <c r="A9" s="5"/>
      <c r="B9" s="5" t="s">
        <v>95</v>
      </c>
      <c r="C9" s="16">
        <f t="shared" si="0"/>
        <v>2078.56</v>
      </c>
      <c r="D9" s="5">
        <v>2078.56</v>
      </c>
      <c r="E9" s="5"/>
      <c r="F9" s="5"/>
      <c r="G9" s="5"/>
      <c r="H9" s="5"/>
      <c r="I9" s="5"/>
      <c r="J9" s="5"/>
      <c r="K9" s="5"/>
      <c r="L9" s="5"/>
    </row>
    <row r="10" spans="1:12" s="2" customFormat="1" ht="12.75">
      <c r="A10" s="5"/>
      <c r="B10" s="7" t="s">
        <v>33</v>
      </c>
      <c r="C10" s="14">
        <f t="shared" si="0"/>
        <v>25.1</v>
      </c>
      <c r="D10" s="13">
        <f>D11+D12</f>
        <v>25.1</v>
      </c>
      <c r="E10" s="13">
        <f>E11+E12</f>
        <v>0</v>
      </c>
      <c r="F10" s="13">
        <f>F11+F12</f>
        <v>0</v>
      </c>
      <c r="G10" s="13">
        <f>G11+G12</f>
        <v>0</v>
      </c>
      <c r="H10" s="5"/>
      <c r="I10" s="5"/>
      <c r="J10" s="5"/>
      <c r="K10" s="5"/>
      <c r="L10" s="5"/>
    </row>
    <row r="11" spans="1:12" s="2" customFormat="1" ht="12.75">
      <c r="A11" s="5"/>
      <c r="B11" s="9" t="s">
        <v>125</v>
      </c>
      <c r="C11" s="16">
        <f t="shared" si="0"/>
        <v>25.1</v>
      </c>
      <c r="D11" s="5">
        <v>25.1</v>
      </c>
      <c r="E11" s="5"/>
      <c r="F11" s="5"/>
      <c r="G11" s="5"/>
      <c r="H11" s="5"/>
      <c r="I11" s="28">
        <v>38742</v>
      </c>
      <c r="J11" s="5"/>
      <c r="K11" s="5"/>
      <c r="L11" s="5"/>
    </row>
    <row r="12" spans="1:12" s="2" customFormat="1" ht="12.75">
      <c r="A12" s="5"/>
      <c r="B12" s="9"/>
      <c r="C12" s="16">
        <f t="shared" si="0"/>
        <v>0</v>
      </c>
      <c r="D12" s="5"/>
      <c r="E12" s="5"/>
      <c r="F12" s="5"/>
      <c r="G12" s="5"/>
      <c r="H12" s="5"/>
      <c r="I12" s="5"/>
      <c r="J12" s="5"/>
      <c r="K12" s="5"/>
      <c r="L12" s="5"/>
    </row>
    <row r="13" spans="1:12" s="2" customFormat="1" ht="12.75">
      <c r="A13" s="5"/>
      <c r="B13" s="6" t="s">
        <v>28</v>
      </c>
      <c r="C13" s="16">
        <f t="shared" si="0"/>
        <v>10.19</v>
      </c>
      <c r="D13" s="5">
        <f>SUM(D14:D15)</f>
        <v>10.19</v>
      </c>
      <c r="E13" s="5">
        <f>SUM(E14:E15)</f>
        <v>0</v>
      </c>
      <c r="F13" s="5">
        <f>SUM(F14:F15)</f>
        <v>0</v>
      </c>
      <c r="G13" s="5">
        <f>SUM(G14:G15)</f>
        <v>0</v>
      </c>
      <c r="H13" s="5"/>
      <c r="I13" s="5"/>
      <c r="J13" s="5"/>
      <c r="K13" s="5"/>
      <c r="L13" s="5"/>
    </row>
    <row r="14" spans="1:12" s="2" customFormat="1" ht="12.75">
      <c r="A14" s="5"/>
      <c r="B14" s="17" t="s">
        <v>126</v>
      </c>
      <c r="C14" s="16">
        <f t="shared" si="0"/>
        <v>3.84</v>
      </c>
      <c r="D14" s="5">
        <v>3.84</v>
      </c>
      <c r="E14" s="5"/>
      <c r="F14" s="5"/>
      <c r="G14" s="5"/>
      <c r="H14" s="5"/>
      <c r="I14" s="5"/>
      <c r="J14" s="5"/>
      <c r="K14" s="5"/>
      <c r="L14" s="5"/>
    </row>
    <row r="15" spans="1:12" s="2" customFormat="1" ht="12.75">
      <c r="A15" s="5"/>
      <c r="B15" s="17" t="s">
        <v>127</v>
      </c>
      <c r="C15" s="16">
        <f t="shared" si="0"/>
        <v>6.35</v>
      </c>
      <c r="D15" s="5">
        <v>6.35</v>
      </c>
      <c r="E15" s="5"/>
      <c r="F15" s="5"/>
      <c r="G15" s="5"/>
      <c r="H15" s="5"/>
      <c r="I15" s="5"/>
      <c r="J15" s="5"/>
      <c r="K15" s="5"/>
      <c r="L15" s="5"/>
    </row>
    <row r="16" spans="1:12" s="2" customFormat="1" ht="12.75">
      <c r="A16" s="5"/>
      <c r="B16" s="6" t="s">
        <v>29</v>
      </c>
      <c r="C16" s="14">
        <f t="shared" si="0"/>
        <v>0.4</v>
      </c>
      <c r="D16" s="13">
        <f>D17</f>
        <v>0.4</v>
      </c>
      <c r="E16" s="13">
        <f>E17</f>
        <v>0</v>
      </c>
      <c r="F16" s="13">
        <f>F17</f>
        <v>0</v>
      </c>
      <c r="G16" s="13">
        <f>G17</f>
        <v>0</v>
      </c>
      <c r="H16" s="5"/>
      <c r="I16" s="5"/>
      <c r="J16" s="5"/>
      <c r="K16" s="5"/>
      <c r="L16" s="5"/>
    </row>
    <row r="17" spans="1:12" s="2" customFormat="1" ht="12.75">
      <c r="A17" s="5"/>
      <c r="B17" s="17" t="s">
        <v>128</v>
      </c>
      <c r="C17" s="16">
        <f t="shared" si="0"/>
        <v>0.4</v>
      </c>
      <c r="D17" s="9">
        <v>0.4</v>
      </c>
      <c r="E17" s="5"/>
      <c r="F17" s="5"/>
      <c r="G17" s="5"/>
      <c r="H17" s="5"/>
      <c r="I17" s="5"/>
      <c r="J17" s="5"/>
      <c r="K17" s="5"/>
      <c r="L17" s="5"/>
    </row>
    <row r="18" spans="1:12" s="2" customFormat="1" ht="12.75">
      <c r="A18" s="5"/>
      <c r="B18" s="6" t="s">
        <v>13</v>
      </c>
      <c r="C18" s="14">
        <f aca="true" t="shared" si="1" ref="C18:C72">SUM(D18:H18)</f>
        <v>964.4399999999998</v>
      </c>
      <c r="D18" s="12">
        <f>SUM(D19:D38)</f>
        <v>657.5499999999998</v>
      </c>
      <c r="E18" s="12">
        <f>SUM(E19:E38)</f>
        <v>20</v>
      </c>
      <c r="F18" s="12">
        <f>SUM(F19:F38)</f>
        <v>286.89</v>
      </c>
      <c r="G18" s="12">
        <f>SUM(G19:G38)</f>
        <v>0</v>
      </c>
      <c r="H18" s="12">
        <f>SUM(H19:H38)</f>
        <v>0</v>
      </c>
      <c r="I18" s="5"/>
      <c r="J18" s="5"/>
      <c r="K18" s="5"/>
      <c r="L18" s="5"/>
    </row>
    <row r="19" spans="1:12" s="2" customFormat="1" ht="12.75" customHeight="1">
      <c r="A19" s="5">
        <v>9</v>
      </c>
      <c r="B19" s="5" t="s">
        <v>39</v>
      </c>
      <c r="C19" s="16">
        <f t="shared" si="1"/>
        <v>272.4</v>
      </c>
      <c r="D19" s="8">
        <v>272.4</v>
      </c>
      <c r="E19" s="5"/>
      <c r="F19" s="5"/>
      <c r="G19" s="5"/>
      <c r="H19" s="5"/>
      <c r="I19" s="5"/>
      <c r="J19" s="5"/>
      <c r="K19" s="5"/>
      <c r="L19" s="5"/>
    </row>
    <row r="20" spans="1:12" s="2" customFormat="1" ht="12.75">
      <c r="A20" s="5"/>
      <c r="B20" s="5" t="s">
        <v>40</v>
      </c>
      <c r="C20" s="16">
        <f t="shared" si="1"/>
        <v>0</v>
      </c>
      <c r="D20" s="5"/>
      <c r="E20" s="5"/>
      <c r="F20" s="5"/>
      <c r="G20" s="5"/>
      <c r="H20" s="5"/>
      <c r="I20" s="5"/>
      <c r="J20" s="5"/>
      <c r="K20" s="5"/>
      <c r="L20" s="5"/>
    </row>
    <row r="21" spans="1:12" s="2" customFormat="1" ht="12.75">
      <c r="A21" s="5"/>
      <c r="B21" s="5" t="s">
        <v>41</v>
      </c>
      <c r="C21" s="16">
        <f t="shared" si="1"/>
        <v>286.89</v>
      </c>
      <c r="D21" s="8"/>
      <c r="E21" s="5">
        <v>0</v>
      </c>
      <c r="F21" s="8">
        <v>286.89</v>
      </c>
      <c r="G21" s="5"/>
      <c r="H21" s="5"/>
      <c r="I21" s="5"/>
      <c r="J21" s="5"/>
      <c r="K21" s="5"/>
      <c r="L21" s="5"/>
    </row>
    <row r="22" spans="1:12" s="2" customFormat="1" ht="12.75">
      <c r="A22" s="5"/>
      <c r="B22" s="5" t="s">
        <v>34</v>
      </c>
      <c r="C22" s="16">
        <f t="shared" si="1"/>
        <v>66</v>
      </c>
      <c r="D22" s="5">
        <f>47+19</f>
        <v>66</v>
      </c>
      <c r="E22" s="5"/>
      <c r="F22" s="5"/>
      <c r="G22" s="5"/>
      <c r="H22" s="5"/>
      <c r="I22" s="5"/>
      <c r="J22" s="5"/>
      <c r="K22" s="5"/>
      <c r="L22" s="5"/>
    </row>
    <row r="23" spans="1:12" s="2" customFormat="1" ht="12.75">
      <c r="A23" s="5">
        <v>10</v>
      </c>
      <c r="B23" s="5" t="s">
        <v>129</v>
      </c>
      <c r="C23" s="16">
        <f t="shared" si="1"/>
        <v>0.32</v>
      </c>
      <c r="D23" s="5">
        <v>0.32</v>
      </c>
      <c r="E23" s="5"/>
      <c r="F23" s="5"/>
      <c r="G23" s="5"/>
      <c r="H23" s="5"/>
      <c r="I23" s="5"/>
      <c r="J23" s="5"/>
      <c r="K23" s="5"/>
      <c r="L23" s="5"/>
    </row>
    <row r="24" spans="1:12" s="2" customFormat="1" ht="12.75">
      <c r="A24" s="5"/>
      <c r="B24" s="5" t="s">
        <v>130</v>
      </c>
      <c r="C24" s="16">
        <f t="shared" si="1"/>
        <v>3.42</v>
      </c>
      <c r="D24" s="5">
        <v>3.42</v>
      </c>
      <c r="E24" s="5"/>
      <c r="F24" s="5"/>
      <c r="G24" s="5"/>
      <c r="H24" s="5"/>
      <c r="I24" s="5"/>
      <c r="J24" s="5"/>
      <c r="K24" s="5"/>
      <c r="L24" s="5"/>
    </row>
    <row r="25" spans="1:12" s="2" customFormat="1" ht="12.75">
      <c r="A25" s="5"/>
      <c r="B25" s="5" t="s">
        <v>131</v>
      </c>
      <c r="C25" s="16">
        <f t="shared" si="1"/>
        <v>0.05</v>
      </c>
      <c r="D25" s="5">
        <v>0.05</v>
      </c>
      <c r="E25" s="5"/>
      <c r="F25" s="5"/>
      <c r="G25" s="5"/>
      <c r="H25" s="5"/>
      <c r="I25" s="5"/>
      <c r="J25" s="5"/>
      <c r="K25" s="5"/>
      <c r="L25" s="5"/>
    </row>
    <row r="26" spans="1:12" s="2" customFormat="1" ht="12.75">
      <c r="A26" s="5"/>
      <c r="B26" s="5" t="s">
        <v>133</v>
      </c>
      <c r="C26" s="16">
        <f t="shared" si="1"/>
        <v>0.05</v>
      </c>
      <c r="D26" s="5">
        <v>0.05</v>
      </c>
      <c r="E26" s="5"/>
      <c r="F26" s="5"/>
      <c r="G26" s="5"/>
      <c r="H26" s="5"/>
      <c r="I26" s="5"/>
      <c r="J26" s="5"/>
      <c r="K26" s="5"/>
      <c r="L26" s="5"/>
    </row>
    <row r="27" spans="1:12" s="2" customFormat="1" ht="12.75">
      <c r="A27" s="5"/>
      <c r="B27" s="5" t="s">
        <v>132</v>
      </c>
      <c r="C27" s="16">
        <f t="shared" si="1"/>
        <v>0.02</v>
      </c>
      <c r="D27" s="5">
        <v>0.02</v>
      </c>
      <c r="E27" s="5"/>
      <c r="F27" s="5"/>
      <c r="G27" s="5"/>
      <c r="H27" s="5"/>
      <c r="I27" s="5"/>
      <c r="J27" s="5"/>
      <c r="K27" s="5"/>
      <c r="L27" s="5"/>
    </row>
    <row r="28" spans="1:12" s="2" customFormat="1" ht="12.75">
      <c r="A28" s="5"/>
      <c r="B28" s="5" t="s">
        <v>134</v>
      </c>
      <c r="C28" s="16">
        <f t="shared" si="1"/>
        <v>0.05</v>
      </c>
      <c r="D28" s="5">
        <v>0.05</v>
      </c>
      <c r="E28" s="5"/>
      <c r="F28" s="5"/>
      <c r="G28" s="5"/>
      <c r="H28" s="5"/>
      <c r="I28" s="5"/>
      <c r="J28" s="5"/>
      <c r="K28" s="5"/>
      <c r="L28" s="5"/>
    </row>
    <row r="29" spans="1:12" s="2" customFormat="1" ht="12.75">
      <c r="A29" s="5"/>
      <c r="B29" s="5" t="s">
        <v>135</v>
      </c>
      <c r="C29" s="16">
        <f t="shared" si="1"/>
        <v>0.02</v>
      </c>
      <c r="D29" s="5">
        <v>0.02</v>
      </c>
      <c r="E29" s="5"/>
      <c r="F29" s="5"/>
      <c r="G29" s="5"/>
      <c r="H29" s="5"/>
      <c r="I29" s="5"/>
      <c r="J29" s="5"/>
      <c r="K29" s="5"/>
      <c r="L29" s="5"/>
    </row>
    <row r="30" spans="1:12" s="2" customFormat="1" ht="12.75">
      <c r="A30" s="5"/>
      <c r="B30" s="5" t="s">
        <v>43</v>
      </c>
      <c r="C30" s="16">
        <f t="shared" si="1"/>
        <v>81</v>
      </c>
      <c r="D30" s="5">
        <f>58+23</f>
        <v>81</v>
      </c>
      <c r="E30" s="5"/>
      <c r="F30" s="5"/>
      <c r="G30" s="5"/>
      <c r="H30" s="5"/>
      <c r="I30" s="5"/>
      <c r="J30" s="5"/>
      <c r="K30" s="5"/>
      <c r="L30" s="5"/>
    </row>
    <row r="31" spans="1:12" s="2" customFormat="1" ht="12.75">
      <c r="A31" s="5"/>
      <c r="B31" s="5" t="s">
        <v>152</v>
      </c>
      <c r="C31" s="16">
        <f t="shared" si="1"/>
        <v>40</v>
      </c>
      <c r="D31" s="5">
        <f>19+21</f>
        <v>40</v>
      </c>
      <c r="E31" s="5"/>
      <c r="F31" s="5"/>
      <c r="G31" s="5"/>
      <c r="H31" s="5"/>
      <c r="I31" s="5"/>
      <c r="J31" s="5"/>
      <c r="K31" s="5"/>
      <c r="L31" s="5"/>
    </row>
    <row r="32" spans="1:12" s="2" customFormat="1" ht="12.75">
      <c r="A32" s="5"/>
      <c r="B32" s="5" t="s">
        <v>122</v>
      </c>
      <c r="C32" s="16">
        <f t="shared" si="1"/>
        <v>29</v>
      </c>
      <c r="D32" s="5">
        <v>9</v>
      </c>
      <c r="E32" s="5">
        <v>20</v>
      </c>
      <c r="F32" s="5"/>
      <c r="G32" s="5"/>
      <c r="H32" s="5"/>
      <c r="I32" s="5"/>
      <c r="J32" s="5"/>
      <c r="K32" s="5"/>
      <c r="L32" s="5"/>
    </row>
    <row r="33" spans="1:12" s="2" customFormat="1" ht="12.75">
      <c r="A33" s="5"/>
      <c r="B33" s="5" t="s">
        <v>45</v>
      </c>
      <c r="C33" s="16">
        <f t="shared" si="1"/>
        <v>185</v>
      </c>
      <c r="D33" s="5">
        <f>123+62</f>
        <v>185</v>
      </c>
      <c r="E33" s="5"/>
      <c r="F33" s="5"/>
      <c r="G33" s="5"/>
      <c r="H33" s="5"/>
      <c r="I33" s="5"/>
      <c r="J33" s="5"/>
      <c r="K33" s="5"/>
      <c r="L33" s="5"/>
    </row>
    <row r="34" spans="1:12" s="2" customFormat="1" ht="12.75">
      <c r="A34" s="5"/>
      <c r="B34" s="5" t="s">
        <v>138</v>
      </c>
      <c r="C34" s="16">
        <f t="shared" si="1"/>
        <v>0.01</v>
      </c>
      <c r="D34" s="5">
        <v>0.01</v>
      </c>
      <c r="E34" s="5"/>
      <c r="F34" s="5"/>
      <c r="G34" s="5"/>
      <c r="H34" s="5"/>
      <c r="I34" s="5"/>
      <c r="J34" s="5"/>
      <c r="K34" s="5"/>
      <c r="L34" s="5"/>
    </row>
    <row r="35" spans="1:12" s="2" customFormat="1" ht="12.75">
      <c r="A35" s="5"/>
      <c r="B35" s="5" t="s">
        <v>139</v>
      </c>
      <c r="C35" s="16">
        <f t="shared" si="1"/>
        <v>0.02</v>
      </c>
      <c r="D35" s="5">
        <v>0.02</v>
      </c>
      <c r="E35" s="5"/>
      <c r="F35" s="5"/>
      <c r="G35" s="5"/>
      <c r="H35" s="5"/>
      <c r="I35" s="5"/>
      <c r="J35" s="5"/>
      <c r="K35" s="5"/>
      <c r="L35" s="5"/>
    </row>
    <row r="36" spans="1:12" s="2" customFormat="1" ht="12.75">
      <c r="A36" s="5"/>
      <c r="B36" s="5" t="s">
        <v>140</v>
      </c>
      <c r="C36" s="16">
        <f t="shared" si="1"/>
        <v>0.02</v>
      </c>
      <c r="D36" s="5">
        <v>0.02</v>
      </c>
      <c r="E36" s="5"/>
      <c r="F36" s="5"/>
      <c r="G36" s="5"/>
      <c r="H36" s="5"/>
      <c r="I36" s="5"/>
      <c r="J36" s="5"/>
      <c r="K36" s="5"/>
      <c r="L36" s="5"/>
    </row>
    <row r="37" spans="1:12" s="2" customFormat="1" ht="12.75">
      <c r="A37" s="5"/>
      <c r="B37" s="5" t="s">
        <v>136</v>
      </c>
      <c r="C37" s="16">
        <f t="shared" si="1"/>
        <v>0.13</v>
      </c>
      <c r="D37" s="5">
        <v>0.13</v>
      </c>
      <c r="E37" s="5"/>
      <c r="F37" s="5"/>
      <c r="G37" s="5"/>
      <c r="H37" s="5"/>
      <c r="I37" s="5"/>
      <c r="J37" s="5"/>
      <c r="K37" s="5"/>
      <c r="L37" s="5"/>
    </row>
    <row r="38" spans="1:12" s="2" customFormat="1" ht="12.75">
      <c r="A38" s="5"/>
      <c r="B38" s="5" t="s">
        <v>137</v>
      </c>
      <c r="C38" s="16">
        <f t="shared" si="1"/>
        <v>0.04</v>
      </c>
      <c r="D38" s="5">
        <v>0.04</v>
      </c>
      <c r="E38" s="5"/>
      <c r="F38" s="5"/>
      <c r="G38" s="5"/>
      <c r="H38" s="5"/>
      <c r="I38" s="5"/>
      <c r="J38" s="5"/>
      <c r="K38" s="5"/>
      <c r="L38" s="5"/>
    </row>
    <row r="39" spans="1:12" s="2" customFormat="1" ht="12.75">
      <c r="A39" s="5"/>
      <c r="B39" s="7" t="s">
        <v>14</v>
      </c>
      <c r="C39" s="14">
        <f t="shared" si="1"/>
        <v>0</v>
      </c>
      <c r="D39" s="5"/>
      <c r="E39" s="5"/>
      <c r="F39" s="5"/>
      <c r="G39" s="5"/>
      <c r="H39" s="5"/>
      <c r="I39" s="5"/>
      <c r="J39" s="5"/>
      <c r="K39" s="5"/>
      <c r="L39" s="5"/>
    </row>
    <row r="40" spans="1:12" s="2" customFormat="1" ht="12.75">
      <c r="A40" s="5">
        <v>12</v>
      </c>
      <c r="B40" s="7" t="s">
        <v>15</v>
      </c>
      <c r="C40" s="14">
        <f t="shared" si="1"/>
        <v>0</v>
      </c>
      <c r="D40" s="13">
        <f>D41</f>
        <v>0</v>
      </c>
      <c r="E40" s="13">
        <f>E41</f>
        <v>0</v>
      </c>
      <c r="F40" s="13">
        <f>F41</f>
        <v>0</v>
      </c>
      <c r="G40" s="13">
        <f>G41</f>
        <v>0</v>
      </c>
      <c r="H40" s="13">
        <f>H41</f>
        <v>0</v>
      </c>
      <c r="I40" s="5"/>
      <c r="J40" s="5"/>
      <c r="K40" s="5"/>
      <c r="L40" s="5"/>
    </row>
    <row r="41" spans="1:12" s="2" customFormat="1" ht="12.75">
      <c r="A41" s="5"/>
      <c r="B41" s="9" t="s">
        <v>64</v>
      </c>
      <c r="C41" s="4">
        <f t="shared" si="1"/>
        <v>0</v>
      </c>
      <c r="D41" s="5"/>
      <c r="E41" s="5"/>
      <c r="F41" s="5"/>
      <c r="G41" s="5"/>
      <c r="H41" s="5"/>
      <c r="I41" s="5"/>
      <c r="J41" s="5"/>
      <c r="K41" s="5"/>
      <c r="L41" s="5"/>
    </row>
    <row r="42" spans="1:12" s="2" customFormat="1" ht="12.75">
      <c r="A42" s="5">
        <v>13</v>
      </c>
      <c r="B42" s="7" t="s">
        <v>16</v>
      </c>
      <c r="C42" s="14">
        <f t="shared" si="1"/>
        <v>0</v>
      </c>
      <c r="D42" s="13">
        <f>D43</f>
        <v>0</v>
      </c>
      <c r="E42" s="13">
        <f>E43</f>
        <v>0</v>
      </c>
      <c r="F42" s="13">
        <f>F43</f>
        <v>0</v>
      </c>
      <c r="G42" s="13">
        <f>G43</f>
        <v>0</v>
      </c>
      <c r="H42" s="13">
        <f>H43</f>
        <v>0</v>
      </c>
      <c r="I42" s="5"/>
      <c r="J42" s="5"/>
      <c r="K42" s="5"/>
      <c r="L42" s="5"/>
    </row>
    <row r="43" spans="1:12" ht="12.75">
      <c r="A43" s="1"/>
      <c r="B43" s="5"/>
      <c r="C43" s="4">
        <f t="shared" si="1"/>
        <v>0</v>
      </c>
      <c r="D43" s="5"/>
      <c r="E43" s="5"/>
      <c r="F43" s="5"/>
      <c r="G43" s="5"/>
      <c r="H43" s="5"/>
      <c r="I43" s="5"/>
      <c r="J43" s="5"/>
      <c r="K43" s="5"/>
      <c r="L43" s="5"/>
    </row>
    <row r="44" spans="1:12" ht="12.75">
      <c r="A44" s="5">
        <v>14</v>
      </c>
      <c r="B44" s="7" t="s">
        <v>17</v>
      </c>
      <c r="C44" s="14">
        <f t="shared" si="1"/>
        <v>24.040000000000003</v>
      </c>
      <c r="D44" s="13">
        <f>D45</f>
        <v>24.040000000000003</v>
      </c>
      <c r="E44" s="13">
        <f>E45</f>
        <v>0</v>
      </c>
      <c r="F44" s="13">
        <f>F45</f>
        <v>0</v>
      </c>
      <c r="G44" s="13">
        <f>G45</f>
        <v>0</v>
      </c>
      <c r="H44" s="13">
        <f>H45</f>
        <v>0</v>
      </c>
      <c r="I44" s="5"/>
      <c r="J44" s="5"/>
      <c r="K44" s="5"/>
      <c r="L44" s="5"/>
    </row>
    <row r="45" spans="1:12" ht="12.75">
      <c r="A45" s="1"/>
      <c r="B45" s="5" t="s">
        <v>18</v>
      </c>
      <c r="C45" s="4">
        <f t="shared" si="1"/>
        <v>24.040000000000003</v>
      </c>
      <c r="D45" s="5">
        <f>6.87+9.96+7.21</f>
        <v>24.040000000000003</v>
      </c>
      <c r="E45" s="5"/>
      <c r="F45" s="5"/>
      <c r="G45" s="5"/>
      <c r="H45" s="5"/>
      <c r="I45" s="5"/>
      <c r="J45" s="5"/>
      <c r="K45" s="5"/>
      <c r="L45" s="5"/>
    </row>
    <row r="46" spans="1:12" ht="12.75">
      <c r="A46" s="5">
        <v>15</v>
      </c>
      <c r="B46" s="7" t="s">
        <v>19</v>
      </c>
      <c r="C46" s="14">
        <f t="shared" si="1"/>
        <v>0.07400000000000001</v>
      </c>
      <c r="D46" s="13">
        <f>D48+D47+D49</f>
        <v>0.07400000000000001</v>
      </c>
      <c r="E46" s="13">
        <f>E48+E47+E49</f>
        <v>0</v>
      </c>
      <c r="F46" s="13">
        <f>F48+F47+F49</f>
        <v>0</v>
      </c>
      <c r="G46" s="13">
        <f>G48+G47+G49</f>
        <v>0</v>
      </c>
      <c r="H46" s="13">
        <f>H48</f>
        <v>0</v>
      </c>
      <c r="I46" s="5"/>
      <c r="J46" s="5"/>
      <c r="K46" s="5"/>
      <c r="L46" s="5"/>
    </row>
    <row r="47" spans="1:12" ht="12.75">
      <c r="A47" s="5"/>
      <c r="B47" s="9" t="s">
        <v>73</v>
      </c>
      <c r="C47" s="16">
        <f t="shared" si="1"/>
        <v>0.04</v>
      </c>
      <c r="D47" s="9">
        <v>0.04</v>
      </c>
      <c r="E47" s="13"/>
      <c r="F47" s="13"/>
      <c r="G47" s="13"/>
      <c r="H47" s="9">
        <v>0</v>
      </c>
      <c r="I47" s="28">
        <v>39009</v>
      </c>
      <c r="J47" s="5"/>
      <c r="K47" s="5"/>
      <c r="L47" s="5">
        <v>1</v>
      </c>
    </row>
    <row r="48" spans="1:12" ht="12.75">
      <c r="A48" s="5"/>
      <c r="B48" s="9" t="s">
        <v>324</v>
      </c>
      <c r="C48" s="16">
        <f t="shared" si="1"/>
        <v>0.034</v>
      </c>
      <c r="D48" s="5">
        <v>0.034</v>
      </c>
      <c r="E48" s="5"/>
      <c r="F48" s="5"/>
      <c r="G48" s="5"/>
      <c r="H48" s="5">
        <v>0</v>
      </c>
      <c r="I48" s="5"/>
      <c r="J48" s="5"/>
      <c r="K48" s="5"/>
      <c r="L48" s="5"/>
    </row>
    <row r="49" spans="1:12" ht="12.75">
      <c r="A49" s="5"/>
      <c r="B49" s="9"/>
      <c r="C49" s="16">
        <f t="shared" si="1"/>
        <v>0</v>
      </c>
      <c r="D49" s="5"/>
      <c r="E49" s="5"/>
      <c r="F49" s="5"/>
      <c r="G49" s="5"/>
      <c r="H49" s="5"/>
      <c r="I49" s="5"/>
      <c r="J49" s="5"/>
      <c r="K49" s="5"/>
      <c r="L49" s="5"/>
    </row>
    <row r="50" spans="1:12" ht="12.75">
      <c r="A50" s="5">
        <v>17</v>
      </c>
      <c r="B50" s="7" t="s">
        <v>20</v>
      </c>
      <c r="C50" s="14">
        <f t="shared" si="1"/>
        <v>0.06</v>
      </c>
      <c r="D50" s="13">
        <f>SUM(D51:D53)</f>
        <v>0.06</v>
      </c>
      <c r="E50" s="13">
        <f>SUM(E51:E53)</f>
        <v>0</v>
      </c>
      <c r="F50" s="13">
        <f>SUM(F51:F53)</f>
        <v>0</v>
      </c>
      <c r="G50" s="13">
        <f>SUM(G51:G53)</f>
        <v>0</v>
      </c>
      <c r="H50" s="13">
        <f>SUM(H51:H53)</f>
        <v>0</v>
      </c>
      <c r="I50" s="5"/>
      <c r="J50" s="5"/>
      <c r="K50" s="5"/>
      <c r="L50" s="5"/>
    </row>
    <row r="51" spans="1:12" ht="12.75">
      <c r="A51" s="1"/>
      <c r="B51" s="5" t="s">
        <v>141</v>
      </c>
      <c r="C51" s="4">
        <f t="shared" si="1"/>
        <v>0.06</v>
      </c>
      <c r="D51" s="5">
        <v>0.06</v>
      </c>
      <c r="E51" s="5"/>
      <c r="F51" s="5"/>
      <c r="G51" s="5"/>
      <c r="H51" s="5"/>
      <c r="I51" s="5"/>
      <c r="J51" s="5"/>
      <c r="K51" s="5"/>
      <c r="L51" s="5"/>
    </row>
    <row r="52" spans="1:12" ht="12.75">
      <c r="A52" s="1"/>
      <c r="B52" s="5"/>
      <c r="C52" s="4"/>
      <c r="D52" s="5"/>
      <c r="E52" s="5"/>
      <c r="F52" s="5"/>
      <c r="G52" s="5"/>
      <c r="H52" s="5"/>
      <c r="I52" s="5"/>
      <c r="J52" s="5"/>
      <c r="K52" s="5"/>
      <c r="L52" s="5"/>
    </row>
    <row r="53" spans="3:4" ht="12.75">
      <c r="C53" s="4"/>
      <c r="D53" s="10"/>
    </row>
    <row r="54" spans="1:12" ht="12.75">
      <c r="A54" s="5">
        <v>18</v>
      </c>
      <c r="B54" s="7" t="s">
        <v>22</v>
      </c>
      <c r="C54" s="14">
        <f t="shared" si="1"/>
        <v>27.406999999999996</v>
      </c>
      <c r="D54" s="13">
        <f>SUM(D55:D56)</f>
        <v>27.406999999999996</v>
      </c>
      <c r="E54" s="13">
        <f>SUM(E55:E56)</f>
        <v>0</v>
      </c>
      <c r="F54" s="13">
        <f>SUM(F55:F56)</f>
        <v>0</v>
      </c>
      <c r="G54" s="13">
        <f>SUM(G55:G56)</f>
        <v>0</v>
      </c>
      <c r="H54" s="13">
        <f>SUM(H55:H56)</f>
        <v>0</v>
      </c>
      <c r="I54" s="5"/>
      <c r="J54" s="5"/>
      <c r="K54" s="5"/>
      <c r="L54" s="5"/>
    </row>
    <row r="55" spans="1:12" s="11" customFormat="1" ht="12.75">
      <c r="A55" s="5"/>
      <c r="B55" s="5" t="s">
        <v>142</v>
      </c>
      <c r="C55" s="4">
        <f t="shared" si="1"/>
        <v>26.799999999999997</v>
      </c>
      <c r="D55" s="5">
        <f>5.9+20.9</f>
        <v>26.799999999999997</v>
      </c>
      <c r="E55" s="5"/>
      <c r="F55" s="5"/>
      <c r="G55" s="5"/>
      <c r="H55" s="5"/>
      <c r="I55" s="5"/>
      <c r="J55" s="5"/>
      <c r="K55" s="5"/>
      <c r="L55" s="5"/>
    </row>
    <row r="56" spans="1:12" s="11" customFormat="1" ht="12.75">
      <c r="A56" s="5"/>
      <c r="B56" s="5" t="s">
        <v>143</v>
      </c>
      <c r="C56" s="4">
        <f t="shared" si="1"/>
        <v>0.607</v>
      </c>
      <c r="D56" s="5">
        <v>0.607</v>
      </c>
      <c r="E56" s="5"/>
      <c r="F56" s="5"/>
      <c r="G56" s="5"/>
      <c r="H56" s="5"/>
      <c r="I56" s="28">
        <v>39157</v>
      </c>
      <c r="J56" s="5"/>
      <c r="K56" s="5"/>
      <c r="L56" s="5">
        <v>1</v>
      </c>
    </row>
    <row r="57" spans="1:12" ht="12.75">
      <c r="A57" s="5"/>
      <c r="B57" s="7" t="s">
        <v>24</v>
      </c>
      <c r="C57" s="14">
        <f t="shared" si="1"/>
        <v>0.1</v>
      </c>
      <c r="D57" s="13">
        <f>D58</f>
        <v>0.1</v>
      </c>
      <c r="E57" s="13">
        <f>E58</f>
        <v>0</v>
      </c>
      <c r="F57" s="13">
        <f>F58</f>
        <v>0</v>
      </c>
      <c r="G57" s="13">
        <f>G58</f>
        <v>0</v>
      </c>
      <c r="H57" s="5"/>
      <c r="I57" s="5"/>
      <c r="J57" s="5"/>
      <c r="K57" s="5"/>
      <c r="L57" s="5"/>
    </row>
    <row r="58" spans="1:12" ht="12.75">
      <c r="A58" s="5"/>
      <c r="B58" s="9" t="s">
        <v>144</v>
      </c>
      <c r="C58" s="4">
        <f t="shared" si="1"/>
        <v>0.1</v>
      </c>
      <c r="D58" s="5">
        <v>0.1</v>
      </c>
      <c r="E58" s="5"/>
      <c r="F58" s="5"/>
      <c r="G58" s="5"/>
      <c r="H58" s="5"/>
      <c r="I58" s="28">
        <v>37672</v>
      </c>
      <c r="J58" s="5"/>
      <c r="K58" s="5"/>
      <c r="L58" s="5">
        <v>1</v>
      </c>
    </row>
    <row r="59" spans="1:12" ht="12.75">
      <c r="A59" s="5">
        <v>20</v>
      </c>
      <c r="B59" s="7" t="s">
        <v>26</v>
      </c>
      <c r="C59" s="14">
        <f t="shared" si="1"/>
        <v>0.45610000000000006</v>
      </c>
      <c r="D59" s="13">
        <f>SUM(D60:D67)</f>
        <v>0.45610000000000006</v>
      </c>
      <c r="E59" s="13">
        <f>SUM(E60:E67)</f>
        <v>0</v>
      </c>
      <c r="F59" s="13">
        <f>SUM(F60:F67)</f>
        <v>0</v>
      </c>
      <c r="G59" s="13">
        <f>SUM(G60:G67)</f>
        <v>0</v>
      </c>
      <c r="H59" s="13">
        <f>SUM(H60:H67)</f>
        <v>0</v>
      </c>
      <c r="I59" s="5"/>
      <c r="J59" s="5"/>
      <c r="K59" s="5"/>
      <c r="L59" s="5"/>
    </row>
    <row r="60" spans="1:12" ht="12.75">
      <c r="A60" s="5"/>
      <c r="B60" s="9" t="s">
        <v>145</v>
      </c>
      <c r="C60" s="4">
        <f t="shared" si="1"/>
        <v>0.08</v>
      </c>
      <c r="D60" s="5">
        <v>0.08</v>
      </c>
      <c r="E60" s="5"/>
      <c r="F60" s="5"/>
      <c r="G60" s="5"/>
      <c r="H60" s="5"/>
      <c r="I60" s="28">
        <v>37950</v>
      </c>
      <c r="J60" s="5"/>
      <c r="K60" s="5"/>
      <c r="L60" s="5">
        <v>1</v>
      </c>
    </row>
    <row r="61" spans="1:12" ht="12.75">
      <c r="A61" s="5"/>
      <c r="B61" s="9" t="s">
        <v>146</v>
      </c>
      <c r="C61" s="4">
        <f t="shared" si="1"/>
        <v>0.0284</v>
      </c>
      <c r="D61" s="5">
        <v>0.0284</v>
      </c>
      <c r="E61" s="5"/>
      <c r="F61" s="5"/>
      <c r="G61" s="5"/>
      <c r="H61" s="5"/>
      <c r="I61" s="28">
        <v>37944</v>
      </c>
      <c r="J61" s="5"/>
      <c r="K61" s="5"/>
      <c r="L61" s="5">
        <v>1</v>
      </c>
    </row>
    <row r="62" spans="1:12" ht="12.75">
      <c r="A62" s="5"/>
      <c r="B62" s="9" t="s">
        <v>147</v>
      </c>
      <c r="C62" s="4">
        <f t="shared" si="1"/>
        <v>0.031</v>
      </c>
      <c r="D62" s="5">
        <v>0.031</v>
      </c>
      <c r="E62" s="5"/>
      <c r="F62" s="5"/>
      <c r="G62" s="5"/>
      <c r="H62" s="5"/>
      <c r="I62" s="28">
        <v>37950</v>
      </c>
      <c r="J62" s="5"/>
      <c r="K62" s="5"/>
      <c r="L62" s="5">
        <v>1</v>
      </c>
    </row>
    <row r="63" spans="1:12" ht="12.75">
      <c r="A63" s="5"/>
      <c r="B63" s="9" t="s">
        <v>148</v>
      </c>
      <c r="C63" s="4">
        <f t="shared" si="1"/>
        <v>0.05</v>
      </c>
      <c r="D63" s="5">
        <v>0.05</v>
      </c>
      <c r="E63" s="5"/>
      <c r="F63" s="5"/>
      <c r="G63" s="5"/>
      <c r="H63" s="5"/>
      <c r="I63" s="28">
        <v>38107</v>
      </c>
      <c r="J63" s="5"/>
      <c r="K63" s="5"/>
      <c r="L63" s="5">
        <v>1</v>
      </c>
    </row>
    <row r="64" spans="1:12" ht="12.75">
      <c r="A64" s="5"/>
      <c r="B64" s="9" t="s">
        <v>149</v>
      </c>
      <c r="C64" s="4">
        <f t="shared" si="1"/>
        <v>0.0864</v>
      </c>
      <c r="D64" s="5">
        <v>0.0864</v>
      </c>
      <c r="E64" s="5"/>
      <c r="F64" s="5"/>
      <c r="G64" s="5"/>
      <c r="H64" s="5"/>
      <c r="I64" s="28">
        <v>37950</v>
      </c>
      <c r="J64" s="5"/>
      <c r="K64" s="5"/>
      <c r="L64" s="5">
        <v>1</v>
      </c>
    </row>
    <row r="65" spans="1:12" ht="12.75">
      <c r="A65" s="5"/>
      <c r="B65" s="9" t="s">
        <v>150</v>
      </c>
      <c r="C65" s="4">
        <f t="shared" si="1"/>
        <v>0.1503</v>
      </c>
      <c r="D65" s="5">
        <v>0.1503</v>
      </c>
      <c r="E65" s="5"/>
      <c r="F65" s="5"/>
      <c r="G65" s="5"/>
      <c r="H65" s="5"/>
      <c r="I65" s="28">
        <v>37950</v>
      </c>
      <c r="J65" s="5"/>
      <c r="K65" s="5"/>
      <c r="L65" s="5">
        <v>1</v>
      </c>
    </row>
    <row r="66" spans="1:12" ht="12.75">
      <c r="A66" s="5"/>
      <c r="B66" s="9" t="s">
        <v>151</v>
      </c>
      <c r="C66" s="4">
        <f t="shared" si="1"/>
        <v>0.03</v>
      </c>
      <c r="D66" s="5">
        <v>0.03</v>
      </c>
      <c r="E66" s="5"/>
      <c r="F66" s="5"/>
      <c r="G66" s="5"/>
      <c r="H66" s="5"/>
      <c r="I66" s="5"/>
      <c r="J66" s="5"/>
      <c r="K66" s="5"/>
      <c r="L66" s="5"/>
    </row>
    <row r="67" spans="1:12" ht="12.75">
      <c r="A67" s="5"/>
      <c r="B67" s="9"/>
      <c r="C67" s="4"/>
      <c r="D67" s="5"/>
      <c r="E67" s="5"/>
      <c r="F67" s="5"/>
      <c r="G67" s="5"/>
      <c r="H67" s="5"/>
      <c r="I67" s="5"/>
      <c r="J67" s="5"/>
      <c r="K67" s="5"/>
      <c r="L67" s="5"/>
    </row>
    <row r="68" spans="1:12" ht="12.75">
      <c r="A68" s="5">
        <v>22</v>
      </c>
      <c r="B68" s="7" t="s">
        <v>30</v>
      </c>
      <c r="C68" s="4">
        <f t="shared" si="1"/>
        <v>0</v>
      </c>
      <c r="D68" s="5"/>
      <c r="E68" s="5"/>
      <c r="F68" s="5"/>
      <c r="G68" s="5"/>
      <c r="H68" s="5"/>
      <c r="I68" s="5"/>
      <c r="J68" s="5"/>
      <c r="K68" s="5"/>
      <c r="L68" s="5"/>
    </row>
    <row r="69" spans="1:12" ht="12.75">
      <c r="A69" s="5">
        <v>23</v>
      </c>
      <c r="B69" s="7" t="s">
        <v>31</v>
      </c>
      <c r="C69" s="14">
        <f t="shared" si="1"/>
        <v>0</v>
      </c>
      <c r="D69" s="13">
        <f>D70</f>
        <v>0</v>
      </c>
      <c r="E69" s="13">
        <f>E70</f>
        <v>0</v>
      </c>
      <c r="F69" s="13">
        <f>F70</f>
        <v>0</v>
      </c>
      <c r="G69" s="13">
        <f>G70</f>
        <v>0</v>
      </c>
      <c r="H69" s="5"/>
      <c r="I69" s="5"/>
      <c r="J69" s="5"/>
      <c r="K69" s="5"/>
      <c r="L69" s="5"/>
    </row>
    <row r="70" spans="1:12" ht="12.75">
      <c r="A70" s="5"/>
      <c r="B70" s="9"/>
      <c r="C70" s="4"/>
      <c r="D70" s="5"/>
      <c r="E70" s="5"/>
      <c r="F70" s="5"/>
      <c r="G70" s="5"/>
      <c r="H70" s="5"/>
      <c r="I70" s="5"/>
      <c r="J70" s="5"/>
      <c r="K70" s="5"/>
      <c r="L70" s="5"/>
    </row>
    <row r="71" spans="1:12" ht="12.75">
      <c r="A71" s="5">
        <v>24</v>
      </c>
      <c r="B71" s="7" t="s">
        <v>32</v>
      </c>
      <c r="C71" s="4">
        <f t="shared" si="1"/>
        <v>0</v>
      </c>
      <c r="D71" s="5"/>
      <c r="E71" s="5"/>
      <c r="F71" s="5"/>
      <c r="G71" s="5"/>
      <c r="H71" s="5"/>
      <c r="I71" s="5"/>
      <c r="J71" s="5"/>
      <c r="K71" s="5"/>
      <c r="L71" s="5"/>
    </row>
    <row r="72" spans="1:12" ht="12.75">
      <c r="A72" s="5"/>
      <c r="B72" s="1"/>
      <c r="C72" s="4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5" t="s">
        <v>68</v>
      </c>
      <c r="C73" s="14">
        <f>C59+C54+C50+C46+C44+C42+C40+C18+C16+C6+C57+C39+C10+C69</f>
        <v>3759.0770999999995</v>
      </c>
      <c r="D73" s="14">
        <f>D59+D54+D50+D46+D44+D42+D40+D18+D16+D6+D57+D39+D10+D69</f>
        <v>2813.7470999999996</v>
      </c>
      <c r="E73" s="14">
        <f>E59+E54+E50+E46+E44+E42+E40+E18+E16+E6+E57+E39+E10+E69</f>
        <v>658.44</v>
      </c>
      <c r="F73" s="14">
        <f>F59+F54+F50+F46+F44+F42+F40+F18+F16+F6+F57+F39+F10+F69</f>
        <v>286.89</v>
      </c>
      <c r="G73" s="14">
        <f>G59+G54+G50+G46+G44+G42+G40+G18+G16+G6+G57+G39+G10+G69</f>
        <v>0</v>
      </c>
      <c r="H73" s="1"/>
      <c r="I73" s="1"/>
      <c r="J73" s="1"/>
      <c r="K73" s="1"/>
      <c r="L73" s="1"/>
    </row>
    <row r="74" spans="1:12" ht="12.75">
      <c r="A74" s="1"/>
      <c r="B74" s="1">
        <v>3553.9</v>
      </c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>
        <f>B74-C73</f>
        <v>-205.17709999999943</v>
      </c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C91" s="1"/>
      <c r="I91" s="1"/>
      <c r="J91" s="1"/>
      <c r="K91" s="1"/>
      <c r="L91" s="1"/>
    </row>
  </sheetData>
  <mergeCells count="10">
    <mergeCell ref="A1:L1"/>
    <mergeCell ref="A3:A4"/>
    <mergeCell ref="B3:B4"/>
    <mergeCell ref="C3:C4"/>
    <mergeCell ref="D3:G3"/>
    <mergeCell ref="H3:H4"/>
    <mergeCell ref="I3:I4"/>
    <mergeCell ref="J3:J4"/>
    <mergeCell ref="K3:K4"/>
    <mergeCell ref="L3:L4"/>
  </mergeCells>
  <printOptions/>
  <pageMargins left="0.75" right="0.75" top="1" bottom="1" header="0.5" footer="0.5"/>
  <pageSetup fitToHeight="1" fitToWidth="1" horizontalDpi="600" verticalDpi="600" orientation="portrait" paperSize="9" scale="56" r:id="rId1"/>
  <ignoredErrors>
    <ignoredError sqref="E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L90"/>
  <sheetViews>
    <sheetView workbookViewId="0" topLeftCell="B1">
      <pane ySplit="6" topLeftCell="BM7" activePane="bottomLeft" state="frozen"/>
      <selection pane="topLeft" activeCell="A1" sqref="A1"/>
      <selection pane="bottomLeft" activeCell="D9" sqref="D9"/>
    </sheetView>
  </sheetViews>
  <sheetFormatPr defaultColWidth="9.00390625" defaultRowHeight="12.75"/>
  <cols>
    <col min="1" max="1" width="4.125" style="0" customWidth="1"/>
    <col min="2" max="2" width="48.125" style="0" customWidth="1"/>
    <col min="3" max="3" width="19.875" style="0" bestFit="1" customWidth="1"/>
    <col min="4" max="4" width="8.25390625" style="0" customWidth="1"/>
    <col min="5" max="5" width="10.375" style="0" customWidth="1"/>
    <col min="6" max="6" width="7.375" style="0" customWidth="1"/>
    <col min="7" max="7" width="7.875" style="0" customWidth="1"/>
    <col min="8" max="8" width="10.75390625" style="0" customWidth="1"/>
    <col min="9" max="9" width="8.625" style="0" customWidth="1"/>
    <col min="10" max="10" width="10.875" style="0" customWidth="1"/>
    <col min="12" max="12" width="8.75390625" style="0" customWidth="1"/>
  </cols>
  <sheetData>
    <row r="1" spans="1:12" s="2" customFormat="1" ht="30" customHeight="1">
      <c r="A1" s="70" t="s">
        <v>11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="2" customFormat="1" ht="12.75"/>
    <row r="3" spans="1:12" s="2" customFormat="1" ht="24" customHeight="1">
      <c r="A3" s="80" t="s">
        <v>0</v>
      </c>
      <c r="B3" s="80" t="s">
        <v>1</v>
      </c>
      <c r="C3" s="80" t="s">
        <v>2</v>
      </c>
      <c r="D3" s="73" t="s">
        <v>3</v>
      </c>
      <c r="E3" s="73"/>
      <c r="F3" s="73"/>
      <c r="G3" s="73"/>
      <c r="H3" s="74" t="s">
        <v>35</v>
      </c>
      <c r="I3" s="74" t="s">
        <v>6</v>
      </c>
      <c r="J3" s="74" t="s">
        <v>7</v>
      </c>
      <c r="K3" s="74" t="s">
        <v>9</v>
      </c>
      <c r="L3" s="74" t="s">
        <v>10</v>
      </c>
    </row>
    <row r="4" spans="1:12" s="2" customFormat="1" ht="40.5" customHeight="1">
      <c r="A4" s="73"/>
      <c r="B4" s="73"/>
      <c r="C4" s="73"/>
      <c r="D4" s="3" t="s">
        <v>36</v>
      </c>
      <c r="E4" s="3" t="s">
        <v>4</v>
      </c>
      <c r="F4" s="3" t="s">
        <v>5</v>
      </c>
      <c r="G4" s="3" t="s">
        <v>8</v>
      </c>
      <c r="H4" s="74"/>
      <c r="I4" s="74"/>
      <c r="J4" s="74"/>
      <c r="K4" s="74"/>
      <c r="L4" s="74"/>
    </row>
    <row r="5" spans="1:12" s="2" customFormat="1" ht="12.75">
      <c r="A5" s="4">
        <v>1</v>
      </c>
      <c r="B5" s="4">
        <v>2</v>
      </c>
      <c r="C5" s="4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</row>
    <row r="6" spans="1:12" s="2" customFormat="1" ht="12.75">
      <c r="A6" s="5"/>
      <c r="B6" s="6" t="s">
        <v>27</v>
      </c>
      <c r="C6" s="14">
        <f>SUM(D6:H6)</f>
        <v>2791</v>
      </c>
      <c r="D6" s="13">
        <f>D7+D8</f>
        <v>1106</v>
      </c>
      <c r="E6" s="13">
        <f>SUM(E7:E8)</f>
        <v>1685</v>
      </c>
      <c r="F6" s="13">
        <f>SUM(F7:F8)</f>
        <v>0</v>
      </c>
      <c r="G6" s="13">
        <f>SUM(G7:G8)</f>
        <v>0</v>
      </c>
      <c r="H6" s="13">
        <f>SUM(H7:H8)</f>
        <v>0</v>
      </c>
      <c r="I6" s="5"/>
      <c r="J6" s="5"/>
      <c r="K6" s="5"/>
      <c r="L6" s="5"/>
    </row>
    <row r="7" spans="1:12" s="2" customFormat="1" ht="12.75">
      <c r="A7" s="5">
        <v>1</v>
      </c>
      <c r="B7" s="5" t="s">
        <v>432</v>
      </c>
      <c r="C7" s="16">
        <f>SUM(D7:H7)</f>
        <v>1685</v>
      </c>
      <c r="D7" s="5"/>
      <c r="E7" s="5">
        <v>1685</v>
      </c>
      <c r="F7" s="5"/>
      <c r="G7" s="5"/>
      <c r="H7" s="5"/>
      <c r="I7" s="5"/>
      <c r="J7" s="5"/>
      <c r="K7" s="5"/>
      <c r="L7" s="5"/>
    </row>
    <row r="8" spans="1:12" s="2" customFormat="1" ht="12.75">
      <c r="A8" s="5"/>
      <c r="B8" s="5" t="s">
        <v>95</v>
      </c>
      <c r="C8" s="16">
        <f>SUM(D8:H8)</f>
        <v>1106</v>
      </c>
      <c r="D8" s="5">
        <v>1106</v>
      </c>
      <c r="E8" s="5"/>
      <c r="F8" s="5"/>
      <c r="G8" s="5"/>
      <c r="H8" s="5"/>
      <c r="I8" s="5"/>
      <c r="J8" s="5"/>
      <c r="K8" s="5"/>
      <c r="L8" s="5"/>
    </row>
    <row r="9" spans="1:12" s="2" customFormat="1" ht="12.75">
      <c r="A9" s="5"/>
      <c r="B9" s="7" t="s">
        <v>33</v>
      </c>
      <c r="C9" s="14">
        <f>SUM(D9:H9)</f>
        <v>35</v>
      </c>
      <c r="D9" s="13">
        <f>SUM(D10:D10)</f>
        <v>35</v>
      </c>
      <c r="E9" s="13">
        <f>SUM(E10:E10)</f>
        <v>0</v>
      </c>
      <c r="F9" s="13">
        <f>SUM(F10:F10)</f>
        <v>0</v>
      </c>
      <c r="G9" s="13">
        <f>SUM(G10:G10)</f>
        <v>0</v>
      </c>
      <c r="H9" s="13">
        <f>SUM(H10:H10)</f>
        <v>0</v>
      </c>
      <c r="I9" s="5"/>
      <c r="J9" s="5"/>
      <c r="K9" s="5"/>
      <c r="L9" s="5"/>
    </row>
    <row r="10" spans="1:12" s="2" customFormat="1" ht="12.75">
      <c r="A10" s="5"/>
      <c r="B10" s="1" t="s">
        <v>542</v>
      </c>
      <c r="C10" s="14"/>
      <c r="D10" s="1">
        <v>35</v>
      </c>
      <c r="E10" s="13"/>
      <c r="F10" s="13"/>
      <c r="G10" s="13"/>
      <c r="H10" s="5"/>
      <c r="I10" s="5"/>
      <c r="J10" s="5"/>
      <c r="K10" s="5"/>
      <c r="L10" s="5"/>
    </row>
    <row r="11" spans="1:12" s="2" customFormat="1" ht="12.75">
      <c r="A11" s="5"/>
      <c r="B11" s="6" t="s">
        <v>28</v>
      </c>
      <c r="C11" s="4"/>
      <c r="D11" s="5"/>
      <c r="E11" s="5"/>
      <c r="F11" s="5"/>
      <c r="G11" s="5"/>
      <c r="H11" s="5"/>
      <c r="I11" s="5"/>
      <c r="J11" s="5"/>
      <c r="K11" s="5"/>
      <c r="L11" s="5"/>
    </row>
    <row r="12" spans="1:12" s="2" customFormat="1" ht="12.75">
      <c r="A12" s="5"/>
      <c r="B12" s="6" t="s">
        <v>29</v>
      </c>
      <c r="C12" s="14"/>
      <c r="D12" s="13"/>
      <c r="E12" s="5"/>
      <c r="F12" s="5"/>
      <c r="G12" s="5"/>
      <c r="H12" s="5"/>
      <c r="I12" s="5"/>
      <c r="J12" s="5"/>
      <c r="K12" s="5"/>
      <c r="L12" s="5"/>
    </row>
    <row r="13" spans="1:12" s="2" customFormat="1" ht="12.75">
      <c r="A13" s="5"/>
      <c r="B13" s="6" t="s">
        <v>250</v>
      </c>
      <c r="C13" s="14">
        <f aca="true" t="shared" si="0" ref="C13:C71">SUM(D13:H13)</f>
        <v>385.9099999999999</v>
      </c>
      <c r="D13" s="12">
        <f>SUM(D14:D35)</f>
        <v>385.9099999999999</v>
      </c>
      <c r="E13" s="12">
        <f>SUM(E14:E35)</f>
        <v>0</v>
      </c>
      <c r="F13" s="12">
        <f>SUM(F14:F35)</f>
        <v>0</v>
      </c>
      <c r="G13" s="12">
        <f>SUM(G14:G35)</f>
        <v>0</v>
      </c>
      <c r="H13" s="12">
        <f>SUM(H14:H35)</f>
        <v>0</v>
      </c>
      <c r="I13" s="5"/>
      <c r="J13" s="5"/>
      <c r="K13" s="5"/>
      <c r="L13" s="5"/>
    </row>
    <row r="14" spans="1:12" s="2" customFormat="1" ht="12.75" customHeight="1">
      <c r="A14" s="5">
        <v>9</v>
      </c>
      <c r="B14" s="5" t="s">
        <v>39</v>
      </c>
      <c r="C14" s="16">
        <f t="shared" si="0"/>
        <v>0</v>
      </c>
      <c r="D14" s="8"/>
      <c r="E14" s="5"/>
      <c r="F14" s="5"/>
      <c r="G14" s="5"/>
      <c r="H14" s="5"/>
      <c r="I14" s="5"/>
      <c r="J14" s="5"/>
      <c r="K14" s="5"/>
      <c r="L14" s="5"/>
    </row>
    <row r="15" spans="1:12" s="2" customFormat="1" ht="12.75" customHeight="1">
      <c r="A15" s="5"/>
      <c r="B15" s="5" t="s">
        <v>543</v>
      </c>
      <c r="C15" s="16"/>
      <c r="D15" s="8">
        <v>380</v>
      </c>
      <c r="E15" s="5"/>
      <c r="F15" s="5"/>
      <c r="G15" s="5"/>
      <c r="H15" s="5"/>
      <c r="I15" s="5"/>
      <c r="J15" s="5"/>
      <c r="K15" s="5"/>
      <c r="L15" s="5"/>
    </row>
    <row r="16" spans="1:12" s="2" customFormat="1" ht="12.75">
      <c r="A16" s="5"/>
      <c r="B16" s="5" t="s">
        <v>40</v>
      </c>
      <c r="C16" s="16">
        <f t="shared" si="0"/>
        <v>0</v>
      </c>
      <c r="D16" s="5"/>
      <c r="E16" s="5"/>
      <c r="F16" s="5"/>
      <c r="G16" s="5"/>
      <c r="H16" s="5"/>
      <c r="I16" s="5"/>
      <c r="J16" s="5"/>
      <c r="K16" s="5"/>
      <c r="L16" s="5"/>
    </row>
    <row r="17" spans="1:12" s="2" customFormat="1" ht="12.75">
      <c r="A17" s="5"/>
      <c r="B17" s="5" t="s">
        <v>41</v>
      </c>
      <c r="C17" s="16">
        <f t="shared" si="0"/>
        <v>0</v>
      </c>
      <c r="D17" s="8"/>
      <c r="E17" s="5"/>
      <c r="F17" s="8"/>
      <c r="G17" s="5"/>
      <c r="H17" s="5"/>
      <c r="I17" s="5"/>
      <c r="J17" s="5"/>
      <c r="K17" s="5"/>
      <c r="L17" s="5"/>
    </row>
    <row r="18" spans="1:12" s="2" customFormat="1" ht="12.75">
      <c r="A18" s="5"/>
      <c r="B18" s="5" t="s">
        <v>34</v>
      </c>
      <c r="C18" s="16">
        <f t="shared" si="0"/>
        <v>0</v>
      </c>
      <c r="D18" s="5"/>
      <c r="E18" s="1"/>
      <c r="F18" s="5"/>
      <c r="G18" s="5"/>
      <c r="H18" s="5"/>
      <c r="I18" s="5"/>
      <c r="J18" s="5"/>
      <c r="K18" s="5"/>
      <c r="L18" s="5"/>
    </row>
    <row r="19" spans="1:12" s="2" customFormat="1" ht="12.75">
      <c r="A19" s="5">
        <v>10</v>
      </c>
      <c r="B19" s="5" t="s">
        <v>562</v>
      </c>
      <c r="C19" s="16">
        <f t="shared" si="0"/>
        <v>0.15</v>
      </c>
      <c r="D19" s="5">
        <v>0.15</v>
      </c>
      <c r="E19" s="1"/>
      <c r="F19" s="5"/>
      <c r="G19" s="5"/>
      <c r="H19" s="5"/>
      <c r="I19" s="5"/>
      <c r="J19" s="5"/>
      <c r="K19" s="5"/>
      <c r="L19" s="5"/>
    </row>
    <row r="20" spans="1:12" s="2" customFormat="1" ht="12.75">
      <c r="A20" s="5"/>
      <c r="B20" s="5" t="s">
        <v>563</v>
      </c>
      <c r="C20" s="16">
        <f t="shared" si="0"/>
        <v>1.15</v>
      </c>
      <c r="D20" s="5">
        <v>1.15</v>
      </c>
      <c r="E20" s="1"/>
      <c r="F20" s="5"/>
      <c r="G20" s="5"/>
      <c r="H20" s="5"/>
      <c r="I20" s="5"/>
      <c r="J20" s="5"/>
      <c r="K20" s="5"/>
      <c r="L20" s="5"/>
    </row>
    <row r="21" spans="1:12" s="2" customFormat="1" ht="12.75">
      <c r="A21" s="5"/>
      <c r="B21" s="5" t="s">
        <v>564</v>
      </c>
      <c r="C21" s="16">
        <f t="shared" si="0"/>
        <v>4.2</v>
      </c>
      <c r="D21" s="5">
        <v>4.2</v>
      </c>
      <c r="E21" s="1"/>
      <c r="F21" s="5"/>
      <c r="G21" s="5"/>
      <c r="H21" s="5"/>
      <c r="I21" s="5"/>
      <c r="J21" s="5"/>
      <c r="K21" s="5"/>
      <c r="L21" s="5"/>
    </row>
    <row r="22" spans="1:12" s="2" customFormat="1" ht="12.75">
      <c r="A22" s="5"/>
      <c r="B22" s="5" t="s">
        <v>209</v>
      </c>
      <c r="C22" s="16">
        <f t="shared" si="0"/>
        <v>0</v>
      </c>
      <c r="D22" s="5"/>
      <c r="E22" s="1"/>
      <c r="F22" s="5"/>
      <c r="G22" s="5"/>
      <c r="H22" s="5"/>
      <c r="I22" s="5"/>
      <c r="J22" s="5"/>
      <c r="K22" s="5"/>
      <c r="L22" s="5"/>
    </row>
    <row r="23" spans="1:12" s="2" customFormat="1" ht="12.75">
      <c r="A23" s="5"/>
      <c r="B23" s="5" t="s">
        <v>559</v>
      </c>
      <c r="C23" s="16">
        <f t="shared" si="0"/>
        <v>0.15</v>
      </c>
      <c r="D23" s="5">
        <v>0.15</v>
      </c>
      <c r="E23" s="1"/>
      <c r="F23" s="5"/>
      <c r="G23" s="5"/>
      <c r="H23" s="5"/>
      <c r="I23" s="5"/>
      <c r="J23" s="5"/>
      <c r="K23" s="5"/>
      <c r="L23" s="5"/>
    </row>
    <row r="24" spans="1:12" s="2" customFormat="1" ht="12.75">
      <c r="A24" s="5"/>
      <c r="B24" s="5" t="s">
        <v>560</v>
      </c>
      <c r="C24" s="16">
        <f t="shared" si="0"/>
        <v>0.25</v>
      </c>
      <c r="D24" s="5">
        <v>0.25</v>
      </c>
      <c r="E24" s="5"/>
      <c r="F24" s="5"/>
      <c r="G24" s="5"/>
      <c r="H24" s="5"/>
      <c r="I24" s="5"/>
      <c r="J24" s="5"/>
      <c r="K24" s="5"/>
      <c r="L24" s="5"/>
    </row>
    <row r="25" spans="1:12" s="2" customFormat="1" ht="12.75">
      <c r="A25" s="5"/>
      <c r="B25" s="5" t="s">
        <v>561</v>
      </c>
      <c r="C25" s="16">
        <f t="shared" si="0"/>
        <v>0.01</v>
      </c>
      <c r="D25" s="5">
        <v>0.01</v>
      </c>
      <c r="E25" s="5"/>
      <c r="F25" s="5"/>
      <c r="G25" s="5"/>
      <c r="H25" s="5"/>
      <c r="I25" s="5"/>
      <c r="J25" s="5"/>
      <c r="K25" s="5"/>
      <c r="L25" s="5"/>
    </row>
    <row r="26" spans="1:12" s="2" customFormat="1" ht="12.75">
      <c r="A26" s="5"/>
      <c r="B26" s="5"/>
      <c r="C26" s="16">
        <f t="shared" si="0"/>
        <v>0</v>
      </c>
      <c r="D26" s="5"/>
      <c r="E26" s="5"/>
      <c r="F26" s="5"/>
      <c r="G26" s="5"/>
      <c r="H26" s="5"/>
      <c r="I26" s="5"/>
      <c r="J26" s="5"/>
      <c r="K26" s="5"/>
      <c r="L26" s="5"/>
    </row>
    <row r="27" spans="1:12" s="2" customFormat="1" ht="12.75">
      <c r="A27" s="5"/>
      <c r="B27" s="5"/>
      <c r="C27" s="16">
        <f t="shared" si="0"/>
        <v>0</v>
      </c>
      <c r="D27" s="5"/>
      <c r="E27" s="5"/>
      <c r="F27" s="5"/>
      <c r="G27" s="5"/>
      <c r="H27" s="5"/>
      <c r="I27" s="5"/>
      <c r="J27" s="5"/>
      <c r="K27" s="5"/>
      <c r="L27" s="5"/>
    </row>
    <row r="28" spans="1:12" s="2" customFormat="1" ht="12.75">
      <c r="A28" s="5"/>
      <c r="B28" s="5" t="s">
        <v>43</v>
      </c>
      <c r="C28" s="16">
        <f t="shared" si="0"/>
        <v>0</v>
      </c>
      <c r="D28" s="5"/>
      <c r="E28" s="5"/>
      <c r="F28" s="5"/>
      <c r="G28" s="5"/>
      <c r="H28" s="5"/>
      <c r="I28" s="5"/>
      <c r="J28" s="5"/>
      <c r="K28" s="5"/>
      <c r="L28" s="5"/>
    </row>
    <row r="29" spans="1:12" s="2" customFormat="1" ht="12.75">
      <c r="A29" s="5"/>
      <c r="B29" s="5" t="s">
        <v>44</v>
      </c>
      <c r="C29" s="16">
        <f t="shared" si="0"/>
        <v>0</v>
      </c>
      <c r="D29" s="5"/>
      <c r="E29" s="5"/>
      <c r="F29" s="5"/>
      <c r="G29" s="5"/>
      <c r="H29" s="5"/>
      <c r="I29" s="5"/>
      <c r="J29" s="5"/>
      <c r="K29" s="5"/>
      <c r="L29" s="5"/>
    </row>
    <row r="30" spans="1:12" s="2" customFormat="1" ht="12.75">
      <c r="A30" s="5"/>
      <c r="B30" s="5" t="s">
        <v>122</v>
      </c>
      <c r="C30" s="16">
        <f t="shared" si="0"/>
        <v>0</v>
      </c>
      <c r="D30" s="5"/>
      <c r="E30" s="5"/>
      <c r="F30" s="5"/>
      <c r="G30" s="5"/>
      <c r="H30" s="5"/>
      <c r="I30" s="5"/>
      <c r="J30" s="5"/>
      <c r="K30" s="5"/>
      <c r="L30" s="5"/>
    </row>
    <row r="31" spans="1:12" s="2" customFormat="1" ht="12.75">
      <c r="A31" s="5"/>
      <c r="B31" s="5" t="s">
        <v>45</v>
      </c>
      <c r="C31" s="16">
        <f t="shared" si="0"/>
        <v>0</v>
      </c>
      <c r="D31" s="5"/>
      <c r="E31" s="5"/>
      <c r="F31" s="5"/>
      <c r="G31" s="5"/>
      <c r="H31" s="5"/>
      <c r="I31" s="5"/>
      <c r="J31" s="5"/>
      <c r="K31" s="5"/>
      <c r="L31" s="5"/>
    </row>
    <row r="32" spans="1:12" s="2" customFormat="1" ht="12.75">
      <c r="A32" s="5"/>
      <c r="B32" s="5" t="s">
        <v>98</v>
      </c>
      <c r="C32" s="16">
        <f t="shared" si="0"/>
        <v>0</v>
      </c>
      <c r="D32" s="5"/>
      <c r="E32" s="5"/>
      <c r="F32" s="5"/>
      <c r="G32" s="5"/>
      <c r="H32" s="5"/>
      <c r="I32" s="5"/>
      <c r="J32" s="5"/>
      <c r="K32" s="5"/>
      <c r="L32" s="5"/>
    </row>
    <row r="33" spans="1:12" s="2" customFormat="1" ht="12.75">
      <c r="A33" s="5"/>
      <c r="B33" s="5"/>
      <c r="C33" s="16">
        <f t="shared" si="0"/>
        <v>0</v>
      </c>
      <c r="D33" s="5"/>
      <c r="E33" s="5"/>
      <c r="F33" s="5"/>
      <c r="G33" s="5"/>
      <c r="H33" s="5"/>
      <c r="I33" s="5"/>
      <c r="J33" s="5"/>
      <c r="K33" s="5"/>
      <c r="L33" s="5"/>
    </row>
    <row r="34" spans="1:12" s="2" customFormat="1" ht="12.75">
      <c r="A34" s="5"/>
      <c r="B34" s="5"/>
      <c r="C34" s="16">
        <f t="shared" si="0"/>
        <v>0</v>
      </c>
      <c r="D34" s="5"/>
      <c r="E34" s="5"/>
      <c r="F34" s="5"/>
      <c r="G34" s="5"/>
      <c r="H34" s="5"/>
      <c r="I34" s="5"/>
      <c r="J34" s="5"/>
      <c r="K34" s="5"/>
      <c r="L34" s="5"/>
    </row>
    <row r="35" spans="1:12" s="2" customFormat="1" ht="12.75">
      <c r="A35" s="5"/>
      <c r="B35" s="5"/>
      <c r="C35" s="16">
        <f t="shared" si="0"/>
        <v>0</v>
      </c>
      <c r="D35" s="5"/>
      <c r="E35" s="5"/>
      <c r="F35" s="5"/>
      <c r="G35" s="5"/>
      <c r="H35" s="5"/>
      <c r="I35" s="5"/>
      <c r="J35" s="5"/>
      <c r="K35" s="5"/>
      <c r="L35" s="5"/>
    </row>
    <row r="36" spans="1:12" s="2" customFormat="1" ht="12.75">
      <c r="A36" s="5"/>
      <c r="B36" s="7" t="s">
        <v>14</v>
      </c>
      <c r="C36" s="14">
        <f t="shared" si="0"/>
        <v>0</v>
      </c>
      <c r="D36" s="5"/>
      <c r="E36" s="5"/>
      <c r="F36" s="5"/>
      <c r="G36" s="5"/>
      <c r="H36" s="5"/>
      <c r="I36" s="5"/>
      <c r="J36" s="5"/>
      <c r="K36" s="5"/>
      <c r="L36" s="5"/>
    </row>
    <row r="37" spans="1:12" s="2" customFormat="1" ht="12.75">
      <c r="A37" s="5">
        <v>12</v>
      </c>
      <c r="B37" s="7" t="s">
        <v>15</v>
      </c>
      <c r="C37" s="14">
        <f t="shared" si="0"/>
        <v>0.03</v>
      </c>
      <c r="D37" s="13">
        <v>0.03</v>
      </c>
      <c r="E37" s="13">
        <f>E38</f>
        <v>0</v>
      </c>
      <c r="F37" s="13">
        <f>F38</f>
        <v>0</v>
      </c>
      <c r="G37" s="13">
        <f>G38</f>
        <v>0</v>
      </c>
      <c r="H37" s="13">
        <f>H38</f>
        <v>0</v>
      </c>
      <c r="I37" s="5"/>
      <c r="J37" s="5"/>
      <c r="K37" s="5"/>
      <c r="L37" s="5"/>
    </row>
    <row r="38" spans="1:12" s="2" customFormat="1" ht="12.75">
      <c r="A38" s="5"/>
      <c r="B38" s="9" t="s">
        <v>64</v>
      </c>
      <c r="C38" s="4">
        <f t="shared" si="0"/>
        <v>0</v>
      </c>
      <c r="D38" s="5"/>
      <c r="E38" s="5"/>
      <c r="F38" s="5"/>
      <c r="G38" s="5"/>
      <c r="H38" s="5"/>
      <c r="I38" s="5"/>
      <c r="J38" s="5"/>
      <c r="K38" s="5"/>
      <c r="L38" s="5"/>
    </row>
    <row r="39" spans="1:12" s="2" customFormat="1" ht="12.75">
      <c r="A39" s="5">
        <v>13</v>
      </c>
      <c r="B39" s="7" t="s">
        <v>16</v>
      </c>
      <c r="C39" s="14">
        <f t="shared" si="0"/>
        <v>0</v>
      </c>
      <c r="D39" s="13">
        <f>D40</f>
        <v>0</v>
      </c>
      <c r="E39" s="13">
        <f>E40</f>
        <v>0</v>
      </c>
      <c r="F39" s="13">
        <f>F40</f>
        <v>0</v>
      </c>
      <c r="G39" s="13">
        <f>G40</f>
        <v>0</v>
      </c>
      <c r="H39" s="13">
        <f>H40</f>
        <v>0</v>
      </c>
      <c r="I39" s="5"/>
      <c r="J39" s="5"/>
      <c r="K39" s="5"/>
      <c r="L39" s="5"/>
    </row>
    <row r="40" spans="1:12" ht="12.75">
      <c r="A40" s="1"/>
      <c r="B40" s="5" t="s">
        <v>102</v>
      </c>
      <c r="C40" s="4">
        <f t="shared" si="0"/>
        <v>0</v>
      </c>
      <c r="D40" s="5"/>
      <c r="E40" s="5"/>
      <c r="F40" s="5"/>
      <c r="G40" s="5"/>
      <c r="H40" s="5"/>
      <c r="I40" s="5"/>
      <c r="J40" s="5"/>
      <c r="K40" s="5"/>
      <c r="L40" s="5"/>
    </row>
    <row r="41" spans="1:12" ht="12.75">
      <c r="A41" s="5">
        <v>14</v>
      </c>
      <c r="B41" s="7" t="s">
        <v>17</v>
      </c>
      <c r="C41" s="14">
        <f t="shared" si="0"/>
        <v>21.05</v>
      </c>
      <c r="D41" s="13">
        <f>D42</f>
        <v>21.05</v>
      </c>
      <c r="E41" s="13">
        <f>E42</f>
        <v>0</v>
      </c>
      <c r="F41" s="13">
        <f>F42</f>
        <v>0</v>
      </c>
      <c r="G41" s="13">
        <f>G42</f>
        <v>0</v>
      </c>
      <c r="H41" s="13">
        <f>H42</f>
        <v>0</v>
      </c>
      <c r="I41" s="5"/>
      <c r="J41" s="5"/>
      <c r="K41" s="5"/>
      <c r="L41" s="5"/>
    </row>
    <row r="42" spans="1:12" ht="12.75">
      <c r="A42" s="1"/>
      <c r="B42" s="5" t="s">
        <v>18</v>
      </c>
      <c r="C42" s="4">
        <f t="shared" si="0"/>
        <v>21.05</v>
      </c>
      <c r="D42" s="5">
        <v>21.05</v>
      </c>
      <c r="E42" s="5"/>
      <c r="F42" s="5"/>
      <c r="G42" s="5"/>
      <c r="H42" s="5"/>
      <c r="I42" s="5"/>
      <c r="J42" s="5"/>
      <c r="K42" s="5"/>
      <c r="L42" s="5"/>
    </row>
    <row r="43" spans="1:12" ht="12.75">
      <c r="A43" s="5">
        <v>15</v>
      </c>
      <c r="B43" s="7" t="s">
        <v>19</v>
      </c>
      <c r="C43" s="14">
        <f t="shared" si="0"/>
        <v>0.0419</v>
      </c>
      <c r="D43" s="13">
        <f>D45+D44+D46</f>
        <v>0</v>
      </c>
      <c r="E43" s="13">
        <f>E45+E44+E46</f>
        <v>0</v>
      </c>
      <c r="F43" s="13">
        <f>F45+F44+F46</f>
        <v>0.0419</v>
      </c>
      <c r="G43" s="13">
        <f>G45+G44+G46</f>
        <v>0</v>
      </c>
      <c r="H43" s="13">
        <f>H45</f>
        <v>0</v>
      </c>
      <c r="I43" s="5"/>
      <c r="J43" s="5"/>
      <c r="K43" s="5"/>
      <c r="L43" s="5"/>
    </row>
    <row r="44" spans="1:12" ht="12.75">
      <c r="A44" s="5"/>
      <c r="B44" s="9" t="s">
        <v>558</v>
      </c>
      <c r="C44" s="16">
        <f t="shared" si="0"/>
        <v>0.0419</v>
      </c>
      <c r="D44" s="9"/>
      <c r="E44" s="13"/>
      <c r="F44" s="9">
        <v>0.0419</v>
      </c>
      <c r="G44" s="13"/>
      <c r="H44" s="9"/>
      <c r="I44" s="5"/>
      <c r="J44" s="5"/>
      <c r="K44" s="5" t="s">
        <v>252</v>
      </c>
      <c r="L44" s="5"/>
    </row>
    <row r="45" spans="1:12" ht="12.75">
      <c r="A45" s="5"/>
      <c r="B45" s="9"/>
      <c r="C45" s="16">
        <f t="shared" si="0"/>
        <v>0</v>
      </c>
      <c r="D45" s="5"/>
      <c r="E45" s="5"/>
      <c r="F45" s="5"/>
      <c r="G45" s="5"/>
      <c r="H45" s="5"/>
      <c r="I45" s="5"/>
      <c r="J45" s="5"/>
      <c r="K45" s="5"/>
      <c r="L45" s="5"/>
    </row>
    <row r="46" spans="1:12" ht="12.75">
      <c r="A46" s="5"/>
      <c r="B46" s="9"/>
      <c r="C46" s="16">
        <f t="shared" si="0"/>
        <v>0</v>
      </c>
      <c r="D46" s="5"/>
      <c r="E46" s="5"/>
      <c r="F46" s="5"/>
      <c r="G46" s="5"/>
      <c r="H46" s="5"/>
      <c r="I46" s="5"/>
      <c r="J46" s="5"/>
      <c r="K46" s="5"/>
      <c r="L46" s="5"/>
    </row>
    <row r="47" spans="1:12" ht="12.75">
      <c r="A47" s="5">
        <v>17</v>
      </c>
      <c r="B47" s="7" t="s">
        <v>20</v>
      </c>
      <c r="C47" s="14">
        <f t="shared" si="0"/>
        <v>0.12000000000000001</v>
      </c>
      <c r="D47" s="13">
        <f>SUM(D48:D50)</f>
        <v>0.12000000000000001</v>
      </c>
      <c r="E47" s="13">
        <f>SUM(E48:E50)</f>
        <v>0</v>
      </c>
      <c r="F47" s="13">
        <f>SUM(F48:F50)</f>
        <v>0</v>
      </c>
      <c r="G47" s="13">
        <f>SUM(G48:G50)</f>
        <v>0</v>
      </c>
      <c r="H47" s="13">
        <f>SUM(H48:H50)</f>
        <v>0</v>
      </c>
      <c r="I47" s="5"/>
      <c r="J47" s="5"/>
      <c r="K47" s="5"/>
      <c r="L47" s="5"/>
    </row>
    <row r="48" spans="1:12" ht="12.75">
      <c r="A48" s="1"/>
      <c r="B48" s="5" t="s">
        <v>544</v>
      </c>
      <c r="C48" s="4">
        <f t="shared" si="0"/>
        <v>0.07</v>
      </c>
      <c r="D48" s="5">
        <v>0.07</v>
      </c>
      <c r="E48" s="5"/>
      <c r="F48" s="5"/>
      <c r="G48" s="5"/>
      <c r="H48" s="5"/>
      <c r="I48" s="5"/>
      <c r="J48" s="5"/>
      <c r="K48" s="5"/>
      <c r="L48" s="5"/>
    </row>
    <row r="49" spans="1:12" ht="12.75">
      <c r="A49" s="1"/>
      <c r="B49" s="5" t="s">
        <v>545</v>
      </c>
      <c r="C49" s="4">
        <f t="shared" si="0"/>
        <v>0.05</v>
      </c>
      <c r="D49" s="5">
        <v>0.05</v>
      </c>
      <c r="E49" s="5"/>
      <c r="F49" s="5"/>
      <c r="G49" s="5"/>
      <c r="H49" s="5"/>
      <c r="I49" s="5"/>
      <c r="J49" s="5"/>
      <c r="K49" s="5"/>
      <c r="L49" s="5"/>
    </row>
    <row r="50" spans="3:4" ht="12.75">
      <c r="C50" s="4">
        <f t="shared" si="0"/>
        <v>0</v>
      </c>
      <c r="D50" s="10"/>
    </row>
    <row r="51" spans="1:12" ht="12.75">
      <c r="A51" s="5">
        <v>18</v>
      </c>
      <c r="B51" s="7" t="s">
        <v>22</v>
      </c>
      <c r="C51" s="14">
        <f t="shared" si="0"/>
        <v>46.702799999999996</v>
      </c>
      <c r="D51" s="13">
        <f>SUM(D52:D55)</f>
        <v>46.702799999999996</v>
      </c>
      <c r="E51" s="13">
        <f>SUM(E52:E55)</f>
        <v>0</v>
      </c>
      <c r="F51" s="13">
        <f>SUM(F52:F55)</f>
        <v>0</v>
      </c>
      <c r="G51" s="13">
        <f>SUM(G52:G55)</f>
        <v>0</v>
      </c>
      <c r="H51" s="13">
        <f>SUM(H52:H55)</f>
        <v>0</v>
      </c>
      <c r="I51" s="5"/>
      <c r="J51" s="5"/>
      <c r="K51" s="5"/>
      <c r="L51" s="5"/>
    </row>
    <row r="52" spans="1:12" s="11" customFormat="1" ht="12.75">
      <c r="A52" s="5"/>
      <c r="B52" s="5" t="s">
        <v>546</v>
      </c>
      <c r="C52" s="4">
        <f t="shared" si="0"/>
        <v>3.134</v>
      </c>
      <c r="D52" s="5">
        <v>3.134</v>
      </c>
      <c r="E52" s="5"/>
      <c r="F52" s="5"/>
      <c r="G52" s="5"/>
      <c r="H52" s="5"/>
      <c r="I52" s="5"/>
      <c r="J52" s="5"/>
      <c r="K52" s="5"/>
      <c r="L52" s="5"/>
    </row>
    <row r="53" spans="1:12" s="11" customFormat="1" ht="12.75">
      <c r="A53" s="5"/>
      <c r="B53" s="5" t="s">
        <v>547</v>
      </c>
      <c r="C53" s="4">
        <f t="shared" si="0"/>
        <v>15.0055</v>
      </c>
      <c r="D53" s="5">
        <v>15.0055</v>
      </c>
      <c r="E53" s="5"/>
      <c r="F53" s="5"/>
      <c r="G53" s="5"/>
      <c r="H53" s="5"/>
      <c r="I53" s="5"/>
      <c r="J53" s="5"/>
      <c r="K53" s="5"/>
      <c r="L53" s="5"/>
    </row>
    <row r="54" spans="1:12" s="11" customFormat="1" ht="12.75">
      <c r="A54" s="5"/>
      <c r="B54" s="5" t="s">
        <v>548</v>
      </c>
      <c r="C54" s="4">
        <f t="shared" si="0"/>
        <v>5.3859</v>
      </c>
      <c r="D54" s="5">
        <v>5.3859</v>
      </c>
      <c r="E54" s="5"/>
      <c r="F54" s="5"/>
      <c r="G54" s="5"/>
      <c r="H54" s="5"/>
      <c r="I54" s="5"/>
      <c r="J54" s="5"/>
      <c r="K54" s="5"/>
      <c r="L54" s="5"/>
    </row>
    <row r="55" spans="1:12" s="11" customFormat="1" ht="12.75">
      <c r="A55" s="5"/>
      <c r="B55" s="5" t="s">
        <v>547</v>
      </c>
      <c r="C55" s="4">
        <f t="shared" si="0"/>
        <v>23.1774</v>
      </c>
      <c r="D55" s="5">
        <v>23.1774</v>
      </c>
      <c r="E55" s="5"/>
      <c r="F55" s="5"/>
      <c r="G55" s="5"/>
      <c r="H55" s="5"/>
      <c r="I55" s="5"/>
      <c r="J55" s="5"/>
      <c r="K55" s="5"/>
      <c r="L55" s="5"/>
    </row>
    <row r="56" spans="1:12" ht="12.75">
      <c r="A56" s="5"/>
      <c r="B56" s="7" t="s">
        <v>24</v>
      </c>
      <c r="C56" s="14">
        <f t="shared" si="0"/>
        <v>0.0419</v>
      </c>
      <c r="D56" s="13">
        <f>D57</f>
        <v>0.0419</v>
      </c>
      <c r="E56" s="13">
        <f>E57</f>
        <v>0</v>
      </c>
      <c r="F56" s="13">
        <f>F57</f>
        <v>0</v>
      </c>
      <c r="G56" s="13">
        <f>G57</f>
        <v>0</v>
      </c>
      <c r="H56" s="5"/>
      <c r="I56" s="5"/>
      <c r="J56" s="5"/>
      <c r="K56" s="5"/>
      <c r="L56" s="5"/>
    </row>
    <row r="57" spans="1:12" ht="12.75">
      <c r="A57" s="5"/>
      <c r="B57" s="9" t="s">
        <v>549</v>
      </c>
      <c r="C57" s="4">
        <f t="shared" si="0"/>
        <v>0.0419</v>
      </c>
      <c r="D57" s="5">
        <v>0.0419</v>
      </c>
      <c r="E57" s="5"/>
      <c r="F57" s="5"/>
      <c r="G57" s="5"/>
      <c r="H57" s="5"/>
      <c r="I57" s="5"/>
      <c r="J57" s="5"/>
      <c r="K57" s="5"/>
      <c r="L57" s="5"/>
    </row>
    <row r="58" spans="1:12" ht="12.75">
      <c r="A58" s="5">
        <v>20</v>
      </c>
      <c r="B58" s="7" t="s">
        <v>26</v>
      </c>
      <c r="C58" s="14">
        <f t="shared" si="0"/>
        <v>0.22409999999999997</v>
      </c>
      <c r="D58" s="13">
        <f>SUM(D59:D66)</f>
        <v>0.22409999999999997</v>
      </c>
      <c r="E58" s="13">
        <f>SUM(E59:E66)</f>
        <v>0</v>
      </c>
      <c r="F58" s="13">
        <f>SUM(F59:F66)</f>
        <v>0</v>
      </c>
      <c r="G58" s="13">
        <f>SUM(G59:G66)</f>
        <v>0</v>
      </c>
      <c r="H58" s="13">
        <f>SUM(H59:H66)</f>
        <v>0</v>
      </c>
      <c r="I58" s="5"/>
      <c r="J58" s="5"/>
      <c r="K58" s="5"/>
      <c r="L58" s="5"/>
    </row>
    <row r="59" spans="1:12" ht="12.75">
      <c r="A59" s="5"/>
      <c r="B59" s="9" t="s">
        <v>550</v>
      </c>
      <c r="C59" s="4">
        <f t="shared" si="0"/>
        <v>0.0752</v>
      </c>
      <c r="D59" s="5">
        <v>0.0752</v>
      </c>
      <c r="E59" s="5"/>
      <c r="F59" s="5"/>
      <c r="G59" s="5"/>
      <c r="H59" s="5"/>
      <c r="I59" s="28">
        <v>38496</v>
      </c>
      <c r="J59" s="5">
        <v>2003</v>
      </c>
      <c r="K59" s="28">
        <v>38834</v>
      </c>
      <c r="L59" s="5"/>
    </row>
    <row r="60" spans="1:12" ht="12.75">
      <c r="A60" s="5"/>
      <c r="B60" s="9" t="s">
        <v>552</v>
      </c>
      <c r="C60" s="4">
        <f t="shared" si="0"/>
        <v>0.0519</v>
      </c>
      <c r="D60" s="5">
        <v>0.0519</v>
      </c>
      <c r="E60" s="5"/>
      <c r="F60" s="5"/>
      <c r="G60" s="5"/>
      <c r="H60" s="5"/>
      <c r="I60" s="28">
        <v>37974</v>
      </c>
      <c r="J60" s="5">
        <v>2003</v>
      </c>
      <c r="K60" s="28">
        <v>38834</v>
      </c>
      <c r="L60" s="5"/>
    </row>
    <row r="61" spans="1:12" ht="12.75">
      <c r="A61" s="5"/>
      <c r="B61" s="5" t="s">
        <v>551</v>
      </c>
      <c r="C61" s="4">
        <f t="shared" si="0"/>
        <v>0.0631</v>
      </c>
      <c r="D61" s="5">
        <v>0.0631</v>
      </c>
      <c r="E61" s="5"/>
      <c r="F61" s="5"/>
      <c r="G61" s="5"/>
      <c r="H61" s="5"/>
      <c r="I61" s="28">
        <v>38035</v>
      </c>
      <c r="J61" s="5">
        <v>2003</v>
      </c>
      <c r="K61" s="5"/>
      <c r="L61" s="5"/>
    </row>
    <row r="62" spans="1:12" ht="12.75">
      <c r="A62" s="5"/>
      <c r="B62" s="9" t="s">
        <v>553</v>
      </c>
      <c r="C62" s="4">
        <f t="shared" si="0"/>
        <v>0.02</v>
      </c>
      <c r="D62" s="5">
        <v>0.02</v>
      </c>
      <c r="E62" s="5"/>
      <c r="F62" s="5"/>
      <c r="G62" s="5"/>
      <c r="H62" s="5"/>
      <c r="I62" s="28">
        <v>38497</v>
      </c>
      <c r="J62" s="5"/>
      <c r="K62" s="5"/>
      <c r="L62" s="5"/>
    </row>
    <row r="63" spans="1:12" ht="12.75">
      <c r="A63" s="5"/>
      <c r="B63" s="9" t="s">
        <v>554</v>
      </c>
      <c r="C63" s="4">
        <f t="shared" si="0"/>
        <v>0.0036</v>
      </c>
      <c r="D63" s="5">
        <v>0.0036</v>
      </c>
      <c r="E63" s="5"/>
      <c r="F63" s="5"/>
      <c r="G63" s="5"/>
      <c r="H63" s="5"/>
      <c r="I63" s="5"/>
      <c r="J63" s="5"/>
      <c r="K63" s="5"/>
      <c r="L63" s="5"/>
    </row>
    <row r="64" spans="1:12" ht="12.75">
      <c r="A64" s="5"/>
      <c r="B64" s="9" t="s">
        <v>555</v>
      </c>
      <c r="C64" s="4">
        <f t="shared" si="0"/>
        <v>0.0049</v>
      </c>
      <c r="D64" s="5">
        <v>0.0049</v>
      </c>
      <c r="E64" s="5"/>
      <c r="F64" s="5"/>
      <c r="G64" s="5"/>
      <c r="H64" s="5"/>
      <c r="I64" s="5"/>
      <c r="J64" s="5"/>
      <c r="K64" s="5"/>
      <c r="L64" s="5"/>
    </row>
    <row r="65" spans="1:12" ht="12.75">
      <c r="A65" s="5"/>
      <c r="B65" s="9" t="s">
        <v>556</v>
      </c>
      <c r="C65" s="4">
        <f t="shared" si="0"/>
        <v>0.003</v>
      </c>
      <c r="D65" s="5">
        <v>0.003</v>
      </c>
      <c r="E65" s="5"/>
      <c r="F65" s="5"/>
      <c r="G65" s="5"/>
      <c r="H65" s="5"/>
      <c r="I65" s="5"/>
      <c r="J65" s="5"/>
      <c r="K65" s="5"/>
      <c r="L65" s="5"/>
    </row>
    <row r="66" spans="1:12" ht="12.75">
      <c r="A66" s="5"/>
      <c r="B66" s="9" t="s">
        <v>557</v>
      </c>
      <c r="C66" s="4">
        <f t="shared" si="0"/>
        <v>0.0024</v>
      </c>
      <c r="D66" s="5">
        <v>0.0024</v>
      </c>
      <c r="E66" s="5"/>
      <c r="F66" s="5"/>
      <c r="G66" s="5"/>
      <c r="H66" s="5"/>
      <c r="I66" s="5"/>
      <c r="J66" s="5"/>
      <c r="K66" s="5"/>
      <c r="L66" s="5"/>
    </row>
    <row r="67" spans="1:12" ht="12.75">
      <c r="A67" s="5">
        <v>22</v>
      </c>
      <c r="B67" s="7" t="s">
        <v>30</v>
      </c>
      <c r="C67" s="14">
        <f t="shared" si="0"/>
        <v>0.1</v>
      </c>
      <c r="D67" s="13">
        <v>0.1</v>
      </c>
      <c r="E67" s="5"/>
      <c r="F67" s="5"/>
      <c r="G67" s="5"/>
      <c r="H67" s="5"/>
      <c r="I67" s="5"/>
      <c r="J67" s="5"/>
      <c r="K67" s="5"/>
      <c r="L67" s="5"/>
    </row>
    <row r="68" spans="1:12" ht="12.75">
      <c r="A68" s="5">
        <v>23</v>
      </c>
      <c r="B68" s="7" t="s">
        <v>31</v>
      </c>
      <c r="C68" s="14">
        <f t="shared" si="0"/>
        <v>0</v>
      </c>
      <c r="D68" s="13">
        <f>D69</f>
        <v>0</v>
      </c>
      <c r="E68" s="13">
        <f>E69</f>
        <v>0</v>
      </c>
      <c r="F68" s="13">
        <f>F69</f>
        <v>0</v>
      </c>
      <c r="G68" s="13">
        <f>G69</f>
        <v>0</v>
      </c>
      <c r="H68" s="5"/>
      <c r="I68" s="5"/>
      <c r="J68" s="5"/>
      <c r="K68" s="5"/>
      <c r="L68" s="5"/>
    </row>
    <row r="69" spans="1:12" ht="12.75">
      <c r="A69" s="5"/>
      <c r="B69" s="9"/>
      <c r="C69" s="4"/>
      <c r="D69" s="5"/>
      <c r="E69" s="5"/>
      <c r="F69" s="5"/>
      <c r="G69" s="5"/>
      <c r="H69" s="5"/>
      <c r="I69" s="5"/>
      <c r="J69" s="5"/>
      <c r="K69" s="5"/>
      <c r="L69" s="5"/>
    </row>
    <row r="70" spans="1:12" ht="12.75">
      <c r="A70" s="5">
        <v>24</v>
      </c>
      <c r="B70" s="7" t="s">
        <v>32</v>
      </c>
      <c r="C70" s="4">
        <f t="shared" si="0"/>
        <v>0</v>
      </c>
      <c r="D70" s="5"/>
      <c r="E70" s="5"/>
      <c r="F70" s="5"/>
      <c r="G70" s="5"/>
      <c r="H70" s="5"/>
      <c r="I70" s="5"/>
      <c r="J70" s="5"/>
      <c r="K70" s="5"/>
      <c r="L70" s="5"/>
    </row>
    <row r="71" spans="1:12" ht="12.75">
      <c r="A71" s="5"/>
      <c r="B71" s="1"/>
      <c r="C71" s="4">
        <f t="shared" si="0"/>
        <v>0</v>
      </c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5" t="s">
        <v>68</v>
      </c>
      <c r="C72" s="14">
        <f>C58+C51+C47+C43+C41+C39+C37+C13+C12+C6+C56+C36+C9+C68</f>
        <v>3280.1207</v>
      </c>
      <c r="D72" s="14">
        <f>D58+D51+D47+D43+D41+D39+D37+D13+D12+D6+D56+D36+D9+D68</f>
        <v>1595.0787999999998</v>
      </c>
      <c r="E72" s="14">
        <f>E58+E51+E47+E43+E41+E39+E37+E13+E12+E6+E56+E36+E9+E68</f>
        <v>1685</v>
      </c>
      <c r="F72" s="14">
        <f>F58+F51+F47+F43+F41+F39+F37+F13+F12+F6+F56+F36+F9+F68</f>
        <v>0.0419</v>
      </c>
      <c r="G72" s="14">
        <f>G58+G51+G47+G43+G41+G39+G37+G13+G12+G6+G56+G36+G9+G68</f>
        <v>0</v>
      </c>
      <c r="H72" s="1"/>
      <c r="I72" s="1"/>
      <c r="J72" s="1"/>
      <c r="K72" s="1"/>
      <c r="L72" s="1"/>
    </row>
    <row r="73" spans="1:12" ht="12.75">
      <c r="A73" s="1"/>
      <c r="B73" s="1">
        <v>7012.8</v>
      </c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C90" s="1"/>
      <c r="I90" s="1"/>
      <c r="J90" s="1"/>
      <c r="K90" s="1"/>
      <c r="L90" s="1"/>
    </row>
  </sheetData>
  <mergeCells count="10">
    <mergeCell ref="A1:L1"/>
    <mergeCell ref="A3:A4"/>
    <mergeCell ref="B3:B4"/>
    <mergeCell ref="C3:C4"/>
    <mergeCell ref="D3:G3"/>
    <mergeCell ref="H3:H4"/>
    <mergeCell ref="I3:I4"/>
    <mergeCell ref="J3:J4"/>
    <mergeCell ref="K3:K4"/>
    <mergeCell ref="L3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4"/>
  <sheetViews>
    <sheetView workbookViewId="0" topLeftCell="A27">
      <selection activeCell="D34" sqref="D34"/>
    </sheetView>
  </sheetViews>
  <sheetFormatPr defaultColWidth="9.00390625" defaultRowHeight="12.75"/>
  <cols>
    <col min="1" max="1" width="4.125" style="0" customWidth="1"/>
    <col min="2" max="2" width="48.125" style="0" customWidth="1"/>
    <col min="3" max="3" width="19.875" style="0" bestFit="1" customWidth="1"/>
    <col min="4" max="4" width="8.25390625" style="0" customWidth="1"/>
    <col min="5" max="5" width="10.375" style="0" customWidth="1"/>
    <col min="6" max="6" width="7.375" style="0" customWidth="1"/>
    <col min="7" max="7" width="7.875" style="0" customWidth="1"/>
    <col min="8" max="8" width="10.75390625" style="0" customWidth="1"/>
    <col min="9" max="9" width="8.625" style="0" customWidth="1"/>
    <col min="10" max="10" width="10.875" style="0" customWidth="1"/>
    <col min="12" max="12" width="8.75390625" style="0" customWidth="1"/>
  </cols>
  <sheetData>
    <row r="1" spans="1:12" s="2" customFormat="1" ht="30" customHeight="1">
      <c r="A1" s="70" t="s">
        <v>412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="2" customFormat="1" ht="12.75"/>
    <row r="3" spans="1:12" s="2" customFormat="1" ht="24" customHeight="1">
      <c r="A3" s="80" t="s">
        <v>0</v>
      </c>
      <c r="B3" s="80" t="s">
        <v>1</v>
      </c>
      <c r="C3" s="80" t="s">
        <v>2</v>
      </c>
      <c r="D3" s="73" t="s">
        <v>3</v>
      </c>
      <c r="E3" s="73"/>
      <c r="F3" s="73"/>
      <c r="G3" s="73"/>
      <c r="H3" s="74" t="s">
        <v>35</v>
      </c>
      <c r="I3" s="74" t="s">
        <v>6</v>
      </c>
      <c r="J3" s="74" t="s">
        <v>7</v>
      </c>
      <c r="K3" s="74" t="s">
        <v>9</v>
      </c>
      <c r="L3" s="74" t="s">
        <v>10</v>
      </c>
    </row>
    <row r="4" spans="1:12" s="2" customFormat="1" ht="40.5" customHeight="1">
      <c r="A4" s="73"/>
      <c r="B4" s="73"/>
      <c r="C4" s="73"/>
      <c r="D4" s="3" t="s">
        <v>36</v>
      </c>
      <c r="E4" s="3" t="s">
        <v>4</v>
      </c>
      <c r="F4" s="3" t="s">
        <v>5</v>
      </c>
      <c r="G4" s="3" t="s">
        <v>8</v>
      </c>
      <c r="H4" s="74"/>
      <c r="I4" s="74"/>
      <c r="J4" s="74"/>
      <c r="K4" s="74"/>
      <c r="L4" s="74"/>
    </row>
    <row r="5" spans="1:12" s="2" customFormat="1" ht="12.75">
      <c r="A5" s="4">
        <v>1</v>
      </c>
      <c r="B5" s="4">
        <v>2</v>
      </c>
      <c r="C5" s="4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</row>
    <row r="6" spans="1:12" s="2" customFormat="1" ht="12.75">
      <c r="A6" s="5"/>
      <c r="B6" s="6" t="s">
        <v>27</v>
      </c>
      <c r="C6" s="14">
        <f aca="true" t="shared" si="0" ref="C6:C81">SUM(D6:H6)</f>
        <v>3246</v>
      </c>
      <c r="D6" s="13">
        <f>D7+D8</f>
        <v>2535.2</v>
      </c>
      <c r="E6" s="13">
        <f>SUM(E7:E8)</f>
        <v>710.8</v>
      </c>
      <c r="F6" s="13">
        <f>SUM(F7:F8)</f>
        <v>0</v>
      </c>
      <c r="G6" s="13">
        <f>SUM(G7:G8)</f>
        <v>0</v>
      </c>
      <c r="H6" s="13">
        <f>SUM(H7:H8)</f>
        <v>0</v>
      </c>
      <c r="I6" s="28">
        <v>38428</v>
      </c>
      <c r="J6" s="5"/>
      <c r="K6" s="5"/>
      <c r="L6" s="5"/>
    </row>
    <row r="7" spans="1:12" s="2" customFormat="1" ht="12.75">
      <c r="A7" s="5">
        <v>1</v>
      </c>
      <c r="B7" s="5" t="s">
        <v>153</v>
      </c>
      <c r="C7" s="16">
        <f t="shared" si="0"/>
        <v>710.8</v>
      </c>
      <c r="D7" s="5"/>
      <c r="E7" s="5">
        <v>710.8</v>
      </c>
      <c r="F7" s="5"/>
      <c r="G7" s="5"/>
      <c r="H7" s="5"/>
      <c r="I7" s="28">
        <v>38428</v>
      </c>
      <c r="J7" s="5"/>
      <c r="K7" s="5"/>
      <c r="L7" s="5"/>
    </row>
    <row r="8" spans="1:12" s="2" customFormat="1" ht="12.75">
      <c r="A8" s="5"/>
      <c r="B8" s="5" t="s">
        <v>411</v>
      </c>
      <c r="C8" s="16">
        <f t="shared" si="0"/>
        <v>2535.2</v>
      </c>
      <c r="D8" s="5">
        <v>2535.2</v>
      </c>
      <c r="E8" s="5"/>
      <c r="F8" s="5"/>
      <c r="G8" s="5"/>
      <c r="H8" s="5"/>
      <c r="I8" s="5"/>
      <c r="J8" s="5"/>
      <c r="K8" s="5"/>
      <c r="L8" s="5"/>
    </row>
    <row r="9" spans="1:12" s="2" customFormat="1" ht="12.75">
      <c r="A9" s="5"/>
      <c r="B9" s="7" t="s">
        <v>33</v>
      </c>
      <c r="C9" s="14">
        <f t="shared" si="0"/>
        <v>0</v>
      </c>
      <c r="D9" s="13">
        <f>D10+D11</f>
        <v>0</v>
      </c>
      <c r="E9" s="13">
        <f>E10+E11</f>
        <v>0</v>
      </c>
      <c r="F9" s="13">
        <f>F10+F11</f>
        <v>0</v>
      </c>
      <c r="G9" s="13">
        <f>G10+G11</f>
        <v>0</v>
      </c>
      <c r="H9" s="5"/>
      <c r="I9" s="5"/>
      <c r="J9" s="5"/>
      <c r="K9" s="5"/>
      <c r="L9" s="5"/>
    </row>
    <row r="10" spans="1:12" s="2" customFormat="1" ht="12.75">
      <c r="A10" s="5"/>
      <c r="B10" s="9"/>
      <c r="C10" s="16"/>
      <c r="D10" s="5"/>
      <c r="E10" s="5"/>
      <c r="F10" s="5"/>
      <c r="G10" s="5"/>
      <c r="H10" s="5"/>
      <c r="I10" s="5"/>
      <c r="J10" s="5"/>
      <c r="K10" s="5"/>
      <c r="L10" s="5"/>
    </row>
    <row r="11" spans="1:12" s="2" customFormat="1" ht="12.75">
      <c r="A11" s="5"/>
      <c r="B11" s="9"/>
      <c r="C11" s="16">
        <f t="shared" si="0"/>
        <v>0</v>
      </c>
      <c r="D11" s="5"/>
      <c r="E11" s="5"/>
      <c r="F11" s="5"/>
      <c r="G11" s="5"/>
      <c r="H11" s="5"/>
      <c r="I11" s="5"/>
      <c r="J11" s="5"/>
      <c r="K11" s="5"/>
      <c r="L11" s="5"/>
    </row>
    <row r="12" spans="1:12" s="2" customFormat="1" ht="12.75">
      <c r="A12" s="5"/>
      <c r="B12" s="6" t="s">
        <v>28</v>
      </c>
      <c r="C12" s="14">
        <f t="shared" si="0"/>
        <v>2.76</v>
      </c>
      <c r="D12" s="13">
        <f>D13</f>
        <v>2.76</v>
      </c>
      <c r="E12" s="13">
        <f>E13</f>
        <v>0</v>
      </c>
      <c r="F12" s="13">
        <f>F13</f>
        <v>0</v>
      </c>
      <c r="G12" s="13">
        <f>G13</f>
        <v>0</v>
      </c>
      <c r="H12" s="5"/>
      <c r="I12" s="5"/>
      <c r="J12" s="5"/>
      <c r="K12" s="5"/>
      <c r="L12" s="5"/>
    </row>
    <row r="13" spans="1:12" s="2" customFormat="1" ht="12.75">
      <c r="A13" s="5"/>
      <c r="B13" s="17" t="s">
        <v>154</v>
      </c>
      <c r="C13" s="16">
        <f t="shared" si="0"/>
        <v>2.76</v>
      </c>
      <c r="D13" s="5">
        <v>2.76</v>
      </c>
      <c r="E13" s="5"/>
      <c r="F13" s="5"/>
      <c r="G13" s="5"/>
      <c r="H13" s="5"/>
      <c r="I13" s="28">
        <v>38744</v>
      </c>
      <c r="J13" s="5"/>
      <c r="K13" s="5"/>
      <c r="L13" s="5"/>
    </row>
    <row r="14" spans="1:12" s="2" customFormat="1" ht="12.75">
      <c r="A14" s="5"/>
      <c r="B14" s="6" t="s">
        <v>29</v>
      </c>
      <c r="C14" s="14">
        <f t="shared" si="0"/>
        <v>0.1425</v>
      </c>
      <c r="D14" s="13">
        <f>SUM(D15:D17)</f>
        <v>0.1389</v>
      </c>
      <c r="E14" s="13">
        <f>SUM(E15:E17)</f>
        <v>0</v>
      </c>
      <c r="F14" s="13">
        <f>SUM(F15:F17)</f>
        <v>0.0036</v>
      </c>
      <c r="G14" s="13">
        <f>SUM(G15:G17)</f>
        <v>0</v>
      </c>
      <c r="H14" s="5"/>
      <c r="I14" s="5"/>
      <c r="J14" s="5"/>
      <c r="K14" s="5"/>
      <c r="L14" s="5"/>
    </row>
    <row r="15" spans="1:12" s="2" customFormat="1" ht="12.75">
      <c r="A15" s="5"/>
      <c r="B15" s="17" t="s">
        <v>155</v>
      </c>
      <c r="C15" s="16">
        <f t="shared" si="0"/>
        <v>0.1389</v>
      </c>
      <c r="D15" s="9">
        <v>0.1389</v>
      </c>
      <c r="E15" s="13"/>
      <c r="F15" s="13"/>
      <c r="G15" s="13"/>
      <c r="H15" s="5"/>
      <c r="I15" s="5"/>
      <c r="J15" s="5"/>
      <c r="K15" s="5"/>
      <c r="L15" s="5"/>
    </row>
    <row r="16" spans="1:12" s="2" customFormat="1" ht="12.75">
      <c r="A16" s="5"/>
      <c r="B16" s="17" t="s">
        <v>156</v>
      </c>
      <c r="C16" s="16">
        <f t="shared" si="0"/>
        <v>0.002</v>
      </c>
      <c r="D16" s="13"/>
      <c r="E16" s="13"/>
      <c r="F16" s="9">
        <v>0.002</v>
      </c>
      <c r="G16" s="13"/>
      <c r="H16" s="5"/>
      <c r="I16" s="5"/>
      <c r="J16" s="5"/>
      <c r="K16" s="5"/>
      <c r="L16" s="5"/>
    </row>
    <row r="17" spans="1:12" s="2" customFormat="1" ht="12.75">
      <c r="A17" s="5"/>
      <c r="B17" s="17" t="s">
        <v>157</v>
      </c>
      <c r="C17" s="16">
        <f t="shared" si="0"/>
        <v>0.0016</v>
      </c>
      <c r="D17" s="9"/>
      <c r="E17" s="5"/>
      <c r="F17" s="5">
        <v>0.0016</v>
      </c>
      <c r="G17" s="5"/>
      <c r="H17" s="5"/>
      <c r="I17" s="5"/>
      <c r="J17" s="5"/>
      <c r="K17" s="5"/>
      <c r="L17" s="5"/>
    </row>
    <row r="18" spans="1:12" s="2" customFormat="1" ht="12.75">
      <c r="A18" s="5"/>
      <c r="B18" s="6" t="s">
        <v>158</v>
      </c>
      <c r="C18" s="14">
        <f t="shared" si="0"/>
        <v>1496.0566</v>
      </c>
      <c r="D18" s="12">
        <f>SUM(D19:D39)</f>
        <v>923.5577999999998</v>
      </c>
      <c r="E18" s="12">
        <f>SUM(E19:E39)</f>
        <v>193</v>
      </c>
      <c r="F18" s="12">
        <f>SUM(F19:F39)</f>
        <v>379.4988</v>
      </c>
      <c r="G18" s="12">
        <f>SUM(G19:G39)</f>
        <v>0</v>
      </c>
      <c r="H18" s="12">
        <f>SUM(H19:H39)</f>
        <v>0</v>
      </c>
      <c r="I18" s="5"/>
      <c r="J18" s="5"/>
      <c r="K18" s="5"/>
      <c r="L18" s="5"/>
    </row>
    <row r="19" spans="1:12" s="2" customFormat="1" ht="12.75" customHeight="1">
      <c r="A19" s="5">
        <v>9</v>
      </c>
      <c r="B19" s="5" t="s">
        <v>39</v>
      </c>
      <c r="C19" s="16">
        <f t="shared" si="0"/>
        <v>312.3</v>
      </c>
      <c r="D19" s="8">
        <v>312.3</v>
      </c>
      <c r="E19" s="5"/>
      <c r="F19" s="5"/>
      <c r="G19" s="5"/>
      <c r="H19" s="5"/>
      <c r="I19" s="5"/>
      <c r="J19" s="5"/>
      <c r="K19" s="5"/>
      <c r="L19" s="5"/>
    </row>
    <row r="20" spans="1:12" s="2" customFormat="1" ht="12.75">
      <c r="A20" s="5"/>
      <c r="B20" s="5" t="s">
        <v>40</v>
      </c>
      <c r="C20" s="16">
        <f t="shared" si="0"/>
        <v>343</v>
      </c>
      <c r="D20" s="5">
        <v>343</v>
      </c>
      <c r="E20" s="5"/>
      <c r="F20" s="5"/>
      <c r="G20" s="5"/>
      <c r="H20" s="5"/>
      <c r="I20" s="5"/>
      <c r="J20" s="5"/>
      <c r="K20" s="5"/>
      <c r="L20" s="5"/>
    </row>
    <row r="21" spans="1:12" s="2" customFormat="1" ht="12.75">
      <c r="A21" s="5"/>
      <c r="B21" s="5" t="s">
        <v>41</v>
      </c>
      <c r="C21" s="16">
        <f t="shared" si="0"/>
        <v>379.4988</v>
      </c>
      <c r="D21" s="8"/>
      <c r="E21" s="5"/>
      <c r="F21" s="8">
        <v>379.4988</v>
      </c>
      <c r="G21" s="5"/>
      <c r="H21" s="5"/>
      <c r="I21" s="5"/>
      <c r="J21" s="5"/>
      <c r="K21" s="5"/>
      <c r="L21" s="5"/>
    </row>
    <row r="22" spans="1:12" s="2" customFormat="1" ht="12.75">
      <c r="A22" s="5"/>
      <c r="B22" s="5" t="s">
        <v>34</v>
      </c>
      <c r="C22" s="16">
        <f t="shared" si="0"/>
        <v>56.54</v>
      </c>
      <c r="D22" s="5">
        <v>56.54</v>
      </c>
      <c r="E22" s="5"/>
      <c r="F22" s="5"/>
      <c r="G22" s="5"/>
      <c r="H22" s="5"/>
      <c r="I22" s="5"/>
      <c r="J22" s="5"/>
      <c r="K22" s="5"/>
      <c r="L22" s="5"/>
    </row>
    <row r="23" spans="1:12" s="2" customFormat="1" ht="12.75">
      <c r="A23" s="5"/>
      <c r="B23" s="5" t="s">
        <v>571</v>
      </c>
      <c r="C23" s="16">
        <f t="shared" si="0"/>
        <v>10.4</v>
      </c>
      <c r="D23" s="5">
        <v>10.4</v>
      </c>
      <c r="E23" s="5"/>
      <c r="F23" s="5"/>
      <c r="G23" s="5"/>
      <c r="H23" s="5"/>
      <c r="I23" s="5"/>
      <c r="J23" s="5"/>
      <c r="K23" s="5"/>
      <c r="L23" s="5"/>
    </row>
    <row r="24" spans="1:12" s="2" customFormat="1" ht="12.75">
      <c r="A24" s="5">
        <v>10</v>
      </c>
      <c r="B24" s="5" t="s">
        <v>161</v>
      </c>
      <c r="C24" s="16">
        <f t="shared" si="0"/>
        <v>3</v>
      </c>
      <c r="D24" s="5">
        <v>3</v>
      </c>
      <c r="E24" s="5"/>
      <c r="F24" s="5"/>
      <c r="G24" s="5"/>
      <c r="H24" s="5"/>
      <c r="I24" s="5"/>
      <c r="J24" s="5"/>
      <c r="K24" s="5"/>
      <c r="L24" s="5"/>
    </row>
    <row r="25" spans="1:12" s="2" customFormat="1" ht="12.75">
      <c r="A25" s="5"/>
      <c r="B25" s="5" t="s">
        <v>159</v>
      </c>
      <c r="C25" s="16">
        <f t="shared" si="0"/>
        <v>0.4</v>
      </c>
      <c r="D25" s="5">
        <v>0.4</v>
      </c>
      <c r="E25" s="5"/>
      <c r="F25" s="5"/>
      <c r="G25" s="5"/>
      <c r="H25" s="5"/>
      <c r="I25" s="5"/>
      <c r="J25" s="5"/>
      <c r="K25" s="5"/>
      <c r="L25" s="5"/>
    </row>
    <row r="26" spans="1:12" s="2" customFormat="1" ht="12.75">
      <c r="A26" s="5"/>
      <c r="B26" s="5" t="s">
        <v>160</v>
      </c>
      <c r="C26" s="16">
        <f t="shared" si="0"/>
        <v>0.8</v>
      </c>
      <c r="D26" s="5">
        <v>0.8</v>
      </c>
      <c r="E26" s="5"/>
      <c r="F26" s="5"/>
      <c r="G26" s="5"/>
      <c r="H26" s="5"/>
      <c r="I26" s="5"/>
      <c r="J26" s="5"/>
      <c r="K26" s="5"/>
      <c r="L26" s="5"/>
    </row>
    <row r="27" spans="1:12" s="2" customFormat="1" ht="12.75">
      <c r="A27" s="5"/>
      <c r="B27" s="5" t="s">
        <v>565</v>
      </c>
      <c r="C27" s="16">
        <f t="shared" si="0"/>
        <v>0.55</v>
      </c>
      <c r="D27" s="5">
        <v>0.55</v>
      </c>
      <c r="E27" s="5"/>
      <c r="F27" s="5"/>
      <c r="G27" s="5"/>
      <c r="H27" s="5"/>
      <c r="I27" s="5"/>
      <c r="J27" s="5"/>
      <c r="K27" s="5"/>
      <c r="L27" s="5"/>
    </row>
    <row r="28" spans="1:12" s="2" customFormat="1" ht="12.75">
      <c r="A28" s="5"/>
      <c r="B28" s="5" t="s">
        <v>566</v>
      </c>
      <c r="C28" s="16">
        <f t="shared" si="0"/>
        <v>0.14</v>
      </c>
      <c r="D28" s="5">
        <v>0.14</v>
      </c>
      <c r="E28" s="5"/>
      <c r="F28" s="5"/>
      <c r="G28" s="5"/>
      <c r="H28" s="5"/>
      <c r="I28" s="5"/>
      <c r="J28" s="5"/>
      <c r="K28" s="5"/>
      <c r="L28" s="5"/>
    </row>
    <row r="29" spans="1:12" s="2" customFormat="1" ht="12.75">
      <c r="A29" s="5"/>
      <c r="B29" s="5" t="s">
        <v>567</v>
      </c>
      <c r="C29" s="16">
        <f t="shared" si="0"/>
        <v>0.2</v>
      </c>
      <c r="D29" s="5">
        <v>0.2</v>
      </c>
      <c r="E29" s="5"/>
      <c r="F29" s="5"/>
      <c r="G29" s="5"/>
      <c r="H29" s="5"/>
      <c r="I29" s="5"/>
      <c r="J29" s="5"/>
      <c r="K29" s="5"/>
      <c r="L29" s="5"/>
    </row>
    <row r="30" spans="1:12" s="2" customFormat="1" ht="12.75">
      <c r="A30" s="5"/>
      <c r="B30" s="5" t="s">
        <v>568</v>
      </c>
      <c r="C30" s="16">
        <f t="shared" si="0"/>
        <v>0.7</v>
      </c>
      <c r="D30" s="5">
        <v>0.7</v>
      </c>
      <c r="E30" s="5"/>
      <c r="F30" s="5"/>
      <c r="G30" s="5"/>
      <c r="H30" s="5"/>
      <c r="I30" s="5"/>
      <c r="J30" s="5"/>
      <c r="K30" s="5"/>
      <c r="L30" s="5"/>
    </row>
    <row r="31" spans="1:12" s="2" customFormat="1" ht="12.75">
      <c r="A31" s="5"/>
      <c r="B31" s="5" t="s">
        <v>43</v>
      </c>
      <c r="C31" s="16">
        <f t="shared" si="0"/>
        <v>44</v>
      </c>
      <c r="D31" s="5">
        <v>44</v>
      </c>
      <c r="E31" s="5"/>
      <c r="F31" s="5"/>
      <c r="G31" s="5"/>
      <c r="H31" s="5"/>
      <c r="I31" s="5"/>
      <c r="J31" s="5"/>
      <c r="K31" s="5"/>
      <c r="L31" s="5"/>
    </row>
    <row r="32" spans="1:12" s="2" customFormat="1" ht="12.75">
      <c r="A32" s="5"/>
      <c r="B32" s="5" t="s">
        <v>152</v>
      </c>
      <c r="C32" s="16">
        <f t="shared" si="0"/>
        <v>115</v>
      </c>
      <c r="D32" s="5">
        <v>115</v>
      </c>
      <c r="E32" s="5"/>
      <c r="F32" s="5"/>
      <c r="G32" s="5"/>
      <c r="H32" s="5"/>
      <c r="I32" s="5"/>
      <c r="J32" s="5"/>
      <c r="K32" s="5"/>
      <c r="L32" s="5"/>
    </row>
    <row r="33" spans="1:12" s="2" customFormat="1" ht="12.75">
      <c r="A33" s="5"/>
      <c r="B33" s="5" t="s">
        <v>122</v>
      </c>
      <c r="C33" s="16">
        <f t="shared" si="0"/>
        <v>36</v>
      </c>
      <c r="D33" s="5">
        <v>36</v>
      </c>
      <c r="E33" s="5"/>
      <c r="F33" s="5"/>
      <c r="G33" s="5"/>
      <c r="H33" s="5"/>
      <c r="I33" s="5"/>
      <c r="J33" s="5"/>
      <c r="K33" s="5"/>
      <c r="L33" s="5"/>
    </row>
    <row r="34" spans="1:12" s="2" customFormat="1" ht="12.75">
      <c r="A34" s="5"/>
      <c r="B34" s="5" t="s">
        <v>45</v>
      </c>
      <c r="C34" s="16">
        <f t="shared" si="0"/>
        <v>193</v>
      </c>
      <c r="D34" s="5"/>
      <c r="E34" s="5">
        <v>193</v>
      </c>
      <c r="F34" s="5"/>
      <c r="G34" s="5"/>
      <c r="H34" s="5"/>
      <c r="I34" s="5"/>
      <c r="J34" s="5"/>
      <c r="K34" s="5"/>
      <c r="L34" s="5"/>
    </row>
    <row r="35" spans="1:12" s="2" customFormat="1" ht="12.75">
      <c r="A35" s="5"/>
      <c r="B35" s="5" t="s">
        <v>162</v>
      </c>
      <c r="C35" s="16">
        <f t="shared" si="0"/>
        <v>0.15</v>
      </c>
      <c r="D35" s="5">
        <v>0.15</v>
      </c>
      <c r="E35" s="5"/>
      <c r="F35" s="5"/>
      <c r="G35" s="5"/>
      <c r="H35" s="5"/>
      <c r="I35" s="5"/>
      <c r="J35" s="5"/>
      <c r="K35" s="5"/>
      <c r="L35" s="5"/>
    </row>
    <row r="36" spans="1:12" s="2" customFormat="1" ht="12.75">
      <c r="A36" s="5"/>
      <c r="B36" s="5" t="s">
        <v>163</v>
      </c>
      <c r="C36" s="16">
        <f t="shared" si="0"/>
        <v>0.25</v>
      </c>
      <c r="D36" s="5">
        <v>0.25</v>
      </c>
      <c r="E36" s="5"/>
      <c r="F36" s="5"/>
      <c r="G36" s="5"/>
      <c r="H36" s="5"/>
      <c r="I36" s="5"/>
      <c r="J36" s="5"/>
      <c r="K36" s="5"/>
      <c r="L36" s="5"/>
    </row>
    <row r="37" spans="1:12" s="2" customFormat="1" ht="12.75">
      <c r="A37" s="5"/>
      <c r="B37" s="5" t="s">
        <v>164</v>
      </c>
      <c r="C37" s="16">
        <f t="shared" si="0"/>
        <v>0.0178</v>
      </c>
      <c r="D37" s="5">
        <v>0.0178</v>
      </c>
      <c r="E37" s="5"/>
      <c r="F37" s="5"/>
      <c r="G37" s="5"/>
      <c r="H37" s="5"/>
      <c r="I37" s="5"/>
      <c r="J37" s="5"/>
      <c r="K37" s="5"/>
      <c r="L37" s="5"/>
    </row>
    <row r="38" spans="1:12" s="2" customFormat="1" ht="12.75">
      <c r="A38" s="5"/>
      <c r="B38" s="5" t="s">
        <v>165</v>
      </c>
      <c r="C38" s="16">
        <f t="shared" si="0"/>
        <v>0.01</v>
      </c>
      <c r="D38" s="5">
        <v>0.01</v>
      </c>
      <c r="E38" s="5"/>
      <c r="F38" s="5"/>
      <c r="G38" s="5"/>
      <c r="H38" s="5"/>
      <c r="I38" s="5"/>
      <c r="J38" s="5"/>
      <c r="K38" s="5"/>
      <c r="L38" s="5"/>
    </row>
    <row r="39" spans="1:12" s="2" customFormat="1" ht="12.75">
      <c r="A39" s="5"/>
      <c r="B39" s="5" t="s">
        <v>166</v>
      </c>
      <c r="C39" s="16">
        <f t="shared" si="0"/>
        <v>0.1</v>
      </c>
      <c r="D39" s="5">
        <v>0.1</v>
      </c>
      <c r="E39" s="5"/>
      <c r="F39" s="5"/>
      <c r="G39" s="5"/>
      <c r="H39" s="5"/>
      <c r="I39" s="5"/>
      <c r="J39" s="5"/>
      <c r="K39" s="5"/>
      <c r="L39" s="5"/>
    </row>
    <row r="40" spans="1:12" s="2" customFormat="1" ht="12.75">
      <c r="A40" s="5"/>
      <c r="B40" s="7" t="s">
        <v>14</v>
      </c>
      <c r="C40" s="14">
        <f t="shared" si="0"/>
        <v>5.0769</v>
      </c>
      <c r="D40" s="13">
        <f>SUM(D41:D44)</f>
        <v>5.0769</v>
      </c>
      <c r="E40" s="13">
        <f>SUM(E41:E44)</f>
        <v>0</v>
      </c>
      <c r="F40" s="13">
        <f>SUM(F41:F44)</f>
        <v>0</v>
      </c>
      <c r="G40" s="13">
        <f>SUM(G41:G44)</f>
        <v>0</v>
      </c>
      <c r="H40" s="5"/>
      <c r="I40" s="5"/>
      <c r="J40" s="5"/>
      <c r="K40" s="5"/>
      <c r="L40" s="5"/>
    </row>
    <row r="41" spans="1:12" s="2" customFormat="1" ht="12.75">
      <c r="A41" s="5"/>
      <c r="B41" s="9" t="s">
        <v>170</v>
      </c>
      <c r="C41" s="4">
        <f t="shared" si="0"/>
        <v>4.2842</v>
      </c>
      <c r="D41" s="5">
        <v>4.2842</v>
      </c>
      <c r="E41" s="5"/>
      <c r="F41" s="5"/>
      <c r="G41" s="5"/>
      <c r="H41" s="5"/>
      <c r="I41" s="28">
        <v>38070</v>
      </c>
      <c r="J41" s="5"/>
      <c r="K41" s="5"/>
      <c r="L41" s="5"/>
    </row>
    <row r="42" spans="1:12" s="2" customFormat="1" ht="12.75">
      <c r="A42" s="5"/>
      <c r="B42" s="9" t="s">
        <v>171</v>
      </c>
      <c r="C42" s="4">
        <f t="shared" si="0"/>
        <v>0.2554</v>
      </c>
      <c r="D42" s="5">
        <v>0.2554</v>
      </c>
      <c r="E42" s="5"/>
      <c r="F42" s="5"/>
      <c r="G42" s="5"/>
      <c r="H42" s="5"/>
      <c r="I42" s="5"/>
      <c r="J42" s="5"/>
      <c r="K42" s="5"/>
      <c r="L42" s="5"/>
    </row>
    <row r="43" spans="1:12" s="2" customFormat="1" ht="12.75">
      <c r="A43" s="5"/>
      <c r="B43" s="9" t="s">
        <v>173</v>
      </c>
      <c r="C43" s="4">
        <f t="shared" si="0"/>
        <v>0.33</v>
      </c>
      <c r="D43" s="5">
        <v>0.33</v>
      </c>
      <c r="E43" s="5"/>
      <c r="F43" s="5"/>
      <c r="G43" s="5"/>
      <c r="H43" s="5"/>
      <c r="I43" s="28">
        <v>37586</v>
      </c>
      <c r="J43" s="5"/>
      <c r="K43" s="5"/>
      <c r="L43" s="5"/>
    </row>
    <row r="44" spans="1:12" s="2" customFormat="1" ht="12.75">
      <c r="A44" s="5"/>
      <c r="B44" s="9" t="s">
        <v>172</v>
      </c>
      <c r="C44" s="4">
        <f t="shared" si="0"/>
        <v>0.2073</v>
      </c>
      <c r="D44" s="5">
        <v>0.2073</v>
      </c>
      <c r="E44" s="5"/>
      <c r="F44" s="5"/>
      <c r="G44" s="5"/>
      <c r="H44" s="5"/>
      <c r="I44" s="5"/>
      <c r="J44" s="5"/>
      <c r="K44" s="5"/>
      <c r="L44" s="5"/>
    </row>
    <row r="45" spans="1:12" s="2" customFormat="1" ht="12.75">
      <c r="A45" s="5">
        <v>12</v>
      </c>
      <c r="B45" s="7" t="s">
        <v>15</v>
      </c>
      <c r="C45" s="14">
        <f t="shared" si="0"/>
        <v>0.0198</v>
      </c>
      <c r="D45" s="13">
        <f>D46</f>
        <v>0.0198</v>
      </c>
      <c r="E45" s="13">
        <f>E46</f>
        <v>0</v>
      </c>
      <c r="F45" s="13">
        <f>F46</f>
        <v>0</v>
      </c>
      <c r="G45" s="13">
        <f>G46</f>
        <v>0</v>
      </c>
      <c r="H45" s="13">
        <f>H46</f>
        <v>0</v>
      </c>
      <c r="I45" s="5"/>
      <c r="J45" s="5"/>
      <c r="K45" s="5"/>
      <c r="L45" s="5"/>
    </row>
    <row r="46" spans="1:12" s="2" customFormat="1" ht="12.75">
      <c r="A46" s="5"/>
      <c r="B46" s="9" t="s">
        <v>64</v>
      </c>
      <c r="C46" s="4">
        <f t="shared" si="0"/>
        <v>0.0198</v>
      </c>
      <c r="D46" s="5">
        <v>0.0198</v>
      </c>
      <c r="E46" s="5"/>
      <c r="F46" s="5"/>
      <c r="G46" s="5"/>
      <c r="H46" s="5"/>
      <c r="I46" s="5"/>
      <c r="J46" s="5"/>
      <c r="K46" s="5"/>
      <c r="L46" s="5"/>
    </row>
    <row r="47" spans="1:12" s="2" customFormat="1" ht="12.75">
      <c r="A47" s="5">
        <v>13</v>
      </c>
      <c r="B47" s="7" t="s">
        <v>16</v>
      </c>
      <c r="C47" s="14">
        <f t="shared" si="0"/>
        <v>0.1312</v>
      </c>
      <c r="D47" s="13">
        <f>SUM(D48:D49)</f>
        <v>0.1312</v>
      </c>
      <c r="E47" s="13">
        <f>SUM(E48:E49)</f>
        <v>0</v>
      </c>
      <c r="F47" s="13">
        <f>SUM(F48:F49)</f>
        <v>0</v>
      </c>
      <c r="G47" s="13">
        <f>SUM(G48:G49)</f>
        <v>0</v>
      </c>
      <c r="H47" s="13">
        <f>SUM(H48:H49)</f>
        <v>0</v>
      </c>
      <c r="I47" s="5"/>
      <c r="J47" s="5"/>
      <c r="K47" s="5"/>
      <c r="L47" s="5"/>
    </row>
    <row r="48" spans="1:12" ht="12.75">
      <c r="A48" s="1"/>
      <c r="B48" s="5" t="s">
        <v>101</v>
      </c>
      <c r="C48" s="4">
        <f t="shared" si="0"/>
        <v>0.0312</v>
      </c>
      <c r="D48" s="5">
        <v>0.0312</v>
      </c>
      <c r="E48" s="5"/>
      <c r="F48" s="5"/>
      <c r="G48" s="5"/>
      <c r="H48" s="5"/>
      <c r="I48" s="5"/>
      <c r="J48" s="5"/>
      <c r="K48" s="5"/>
      <c r="L48" s="5"/>
    </row>
    <row r="49" spans="1:12" ht="12.75">
      <c r="A49" s="1"/>
      <c r="B49" s="5" t="s">
        <v>569</v>
      </c>
      <c r="C49" s="4">
        <f t="shared" si="0"/>
        <v>0.1</v>
      </c>
      <c r="D49" s="5">
        <v>0.1</v>
      </c>
      <c r="E49" s="5"/>
      <c r="F49" s="5"/>
      <c r="G49" s="5"/>
      <c r="H49" s="5"/>
      <c r="I49" s="5"/>
      <c r="J49" s="5"/>
      <c r="K49" s="5"/>
      <c r="L49" s="5"/>
    </row>
    <row r="50" spans="1:12" ht="12.75">
      <c r="A50" s="5">
        <v>14</v>
      </c>
      <c r="B50" s="7" t="s">
        <v>17</v>
      </c>
      <c r="C50" s="14">
        <f t="shared" si="0"/>
        <v>97.18</v>
      </c>
      <c r="D50" s="13">
        <f>SUM(D51:D52)</f>
        <v>97.18</v>
      </c>
      <c r="E50" s="13">
        <f>SUM(E51:E52)</f>
        <v>0</v>
      </c>
      <c r="F50" s="13">
        <f>SUM(F51:F52)</f>
        <v>0</v>
      </c>
      <c r="G50" s="13">
        <f>SUM(G51:G52)</f>
        <v>0</v>
      </c>
      <c r="H50" s="13">
        <f>H51</f>
        <v>0</v>
      </c>
      <c r="I50" s="5"/>
      <c r="J50" s="5"/>
      <c r="K50" s="5"/>
      <c r="L50" s="5"/>
    </row>
    <row r="51" spans="1:12" ht="12.75">
      <c r="A51" s="1"/>
      <c r="B51" s="5" t="s">
        <v>18</v>
      </c>
      <c r="C51" s="4">
        <f t="shared" si="0"/>
        <v>36.6</v>
      </c>
      <c r="D51" s="5">
        <v>36.6</v>
      </c>
      <c r="E51" s="5"/>
      <c r="F51" s="5"/>
      <c r="G51" s="5"/>
      <c r="H51" s="5"/>
      <c r="I51" s="5"/>
      <c r="J51" s="5"/>
      <c r="K51" s="5"/>
      <c r="L51" s="5"/>
    </row>
    <row r="52" spans="1:12" ht="12.75">
      <c r="A52" s="1"/>
      <c r="B52" s="5" t="s">
        <v>174</v>
      </c>
      <c r="C52" s="4">
        <f t="shared" si="0"/>
        <v>60.58</v>
      </c>
      <c r="D52" s="5">
        <v>60.58</v>
      </c>
      <c r="E52" s="5"/>
      <c r="F52" s="5"/>
      <c r="G52" s="5"/>
      <c r="H52" s="5"/>
      <c r="I52" s="5"/>
      <c r="J52" s="5"/>
      <c r="K52" s="5"/>
      <c r="L52" s="5"/>
    </row>
    <row r="53" spans="1:12" ht="12.75">
      <c r="A53" s="5">
        <v>15</v>
      </c>
      <c r="B53" s="7" t="s">
        <v>19</v>
      </c>
      <c r="C53" s="14">
        <f t="shared" si="0"/>
        <v>0.24400000000000002</v>
      </c>
      <c r="D53" s="13">
        <f>SUM(D54:D58)</f>
        <v>0.0752</v>
      </c>
      <c r="E53" s="13">
        <f>E55+E54+E58</f>
        <v>0</v>
      </c>
      <c r="F53" s="13">
        <f>SUM(F54:F58)</f>
        <v>0.1</v>
      </c>
      <c r="G53" s="13">
        <f>SUM(G54:G58)</f>
        <v>0</v>
      </c>
      <c r="H53" s="13">
        <f>SUM(H54:H58)</f>
        <v>0.0688</v>
      </c>
      <c r="I53" s="5"/>
      <c r="J53" s="5"/>
      <c r="K53" s="5"/>
      <c r="L53" s="5"/>
    </row>
    <row r="54" spans="1:12" ht="12.75">
      <c r="A54" s="5"/>
      <c r="B54" s="9" t="s">
        <v>175</v>
      </c>
      <c r="C54" s="16">
        <f t="shared" si="0"/>
        <v>0.0288</v>
      </c>
      <c r="D54" s="9">
        <v>0.0144</v>
      </c>
      <c r="E54" s="13"/>
      <c r="F54" s="13"/>
      <c r="G54" s="13"/>
      <c r="H54" s="13">
        <v>0.0144</v>
      </c>
      <c r="I54" s="28">
        <v>38217</v>
      </c>
      <c r="J54" s="5"/>
      <c r="K54" s="5"/>
      <c r="L54" s="5"/>
    </row>
    <row r="55" spans="1:12" ht="12.75">
      <c r="A55" s="5"/>
      <c r="B55" s="9" t="s">
        <v>176</v>
      </c>
      <c r="C55" s="16">
        <f t="shared" si="0"/>
        <v>0.08</v>
      </c>
      <c r="D55" s="5">
        <v>0.04</v>
      </c>
      <c r="E55" s="5"/>
      <c r="F55" s="5"/>
      <c r="G55" s="5"/>
      <c r="H55" s="5">
        <v>0.04</v>
      </c>
      <c r="I55" s="28">
        <v>38670</v>
      </c>
      <c r="J55" s="5"/>
      <c r="K55" s="5"/>
      <c r="L55" s="5"/>
    </row>
    <row r="56" spans="1:12" ht="12.75">
      <c r="A56" s="5"/>
      <c r="B56" s="9" t="s">
        <v>253</v>
      </c>
      <c r="C56" s="16">
        <f t="shared" si="0"/>
        <v>0.0144</v>
      </c>
      <c r="D56" s="5"/>
      <c r="E56" s="5"/>
      <c r="F56" s="5">
        <v>0</v>
      </c>
      <c r="G56" s="5"/>
      <c r="H56" s="5">
        <v>0.0144</v>
      </c>
      <c r="I56" s="28">
        <v>38159</v>
      </c>
      <c r="J56" s="5"/>
      <c r="K56" s="5" t="s">
        <v>254</v>
      </c>
      <c r="L56" s="5"/>
    </row>
    <row r="57" spans="1:12" ht="12.75">
      <c r="A57" s="5"/>
      <c r="B57" s="9" t="s">
        <v>570</v>
      </c>
      <c r="C57" s="16"/>
      <c r="D57" s="5"/>
      <c r="E57" s="5"/>
      <c r="F57" s="5">
        <v>0.1</v>
      </c>
      <c r="G57" s="5"/>
      <c r="H57" s="5"/>
      <c r="I57" s="28"/>
      <c r="J57" s="5"/>
      <c r="K57" s="5"/>
      <c r="L57" s="5"/>
    </row>
    <row r="58" spans="1:12" ht="12.75">
      <c r="A58" s="5"/>
      <c r="B58" s="9" t="s">
        <v>177</v>
      </c>
      <c r="C58" s="16">
        <f t="shared" si="0"/>
        <v>0.0208</v>
      </c>
      <c r="D58" s="5">
        <v>0.0208</v>
      </c>
      <c r="E58" s="5"/>
      <c r="F58" s="5"/>
      <c r="G58" s="5"/>
      <c r="H58" s="5"/>
      <c r="I58" s="5"/>
      <c r="J58" s="5"/>
      <c r="K58" s="5"/>
      <c r="L58" s="5"/>
    </row>
    <row r="59" spans="1:12" ht="12.75">
      <c r="A59" s="5">
        <v>17</v>
      </c>
      <c r="B59" s="7" t="s">
        <v>20</v>
      </c>
      <c r="C59" s="14">
        <f t="shared" si="0"/>
        <v>0.248</v>
      </c>
      <c r="D59" s="13">
        <f>SUM(D60:D62)</f>
        <v>0.248</v>
      </c>
      <c r="E59" s="13">
        <f>SUM(E60:E62)</f>
        <v>0</v>
      </c>
      <c r="F59" s="13">
        <f>SUM(F60:F62)</f>
        <v>0</v>
      </c>
      <c r="G59" s="13">
        <f>SUM(G60:G62)</f>
        <v>0</v>
      </c>
      <c r="H59" s="13">
        <f>SUM(H60:H62)</f>
        <v>0</v>
      </c>
      <c r="I59" s="5"/>
      <c r="J59" s="5"/>
      <c r="K59" s="5"/>
      <c r="L59" s="5"/>
    </row>
    <row r="60" spans="1:12" ht="12.75">
      <c r="A60" s="1"/>
      <c r="B60" s="5" t="s">
        <v>178</v>
      </c>
      <c r="C60" s="4">
        <f t="shared" si="0"/>
        <v>0.06</v>
      </c>
      <c r="D60" s="5">
        <v>0.06</v>
      </c>
      <c r="E60" s="5"/>
      <c r="F60" s="5"/>
      <c r="G60" s="5"/>
      <c r="H60" s="5"/>
      <c r="I60" s="5"/>
      <c r="J60" s="5"/>
      <c r="K60" s="5"/>
      <c r="L60" s="5"/>
    </row>
    <row r="61" spans="1:12" ht="12.75">
      <c r="A61" s="1"/>
      <c r="B61" s="5" t="s">
        <v>179</v>
      </c>
      <c r="C61" s="4">
        <f t="shared" si="0"/>
        <v>0.0823</v>
      </c>
      <c r="D61" s="5">
        <v>0.0823</v>
      </c>
      <c r="E61" s="5"/>
      <c r="F61" s="5"/>
      <c r="G61" s="5"/>
      <c r="H61" s="5"/>
      <c r="I61" s="5"/>
      <c r="J61" s="5"/>
      <c r="K61" s="5"/>
      <c r="L61" s="5"/>
    </row>
    <row r="62" spans="2:4" ht="12.75">
      <c r="B62" t="s">
        <v>180</v>
      </c>
      <c r="C62" s="4">
        <f t="shared" si="0"/>
        <v>0.1057</v>
      </c>
      <c r="D62" s="10">
        <v>0.1057</v>
      </c>
    </row>
    <row r="63" spans="1:12" ht="12.75">
      <c r="A63" s="5">
        <v>18</v>
      </c>
      <c r="B63" s="7" t="s">
        <v>22</v>
      </c>
      <c r="C63" s="14">
        <f t="shared" si="0"/>
        <v>23.5249</v>
      </c>
      <c r="D63" s="13">
        <f>SUM(D64:D66)</f>
        <v>23.5249</v>
      </c>
      <c r="E63" s="13">
        <f>SUM(E64:E66)</f>
        <v>0</v>
      </c>
      <c r="F63" s="13">
        <f>SUM(F64:F66)</f>
        <v>0</v>
      </c>
      <c r="G63" s="13">
        <f>SUM(G64:G66)</f>
        <v>0</v>
      </c>
      <c r="H63" s="13">
        <f>SUM(H64:H66)</f>
        <v>0</v>
      </c>
      <c r="I63" s="5"/>
      <c r="J63" s="5"/>
      <c r="K63" s="5"/>
      <c r="L63" s="5"/>
    </row>
    <row r="64" spans="1:12" s="2" customFormat="1" ht="12.75">
      <c r="A64" s="5"/>
      <c r="B64" s="5" t="s">
        <v>167</v>
      </c>
      <c r="C64" s="16">
        <f>SUM(D64:H64)</f>
        <v>16.7</v>
      </c>
      <c r="D64" s="5">
        <f>2.92+13.78</f>
        <v>16.7</v>
      </c>
      <c r="E64" s="5"/>
      <c r="F64" s="5"/>
      <c r="G64" s="5"/>
      <c r="H64" s="5"/>
      <c r="I64" s="5"/>
      <c r="J64" s="5"/>
      <c r="K64" s="5"/>
      <c r="L64" s="5"/>
    </row>
    <row r="65" spans="1:12" s="2" customFormat="1" ht="12.75">
      <c r="A65" s="5"/>
      <c r="B65" s="18" t="s">
        <v>168</v>
      </c>
      <c r="C65" s="16">
        <f>SUM(D65:H65)</f>
        <v>6.1</v>
      </c>
      <c r="D65" s="18">
        <f>3.1+3</f>
        <v>6.1</v>
      </c>
      <c r="E65" s="5"/>
      <c r="F65" s="5"/>
      <c r="G65" s="5"/>
      <c r="H65" s="5"/>
      <c r="I65" s="5"/>
      <c r="J65" s="5"/>
      <c r="K65" s="5"/>
      <c r="L65" s="5"/>
    </row>
    <row r="66" spans="1:12" s="2" customFormat="1" ht="12.75">
      <c r="A66" s="5"/>
      <c r="B66" s="5" t="s">
        <v>169</v>
      </c>
      <c r="C66" s="16">
        <f>SUM(D66:H66)</f>
        <v>0.7249</v>
      </c>
      <c r="D66" s="5">
        <v>0.7249</v>
      </c>
      <c r="E66" s="5"/>
      <c r="F66" s="5"/>
      <c r="G66" s="5"/>
      <c r="H66" s="5"/>
      <c r="I66" s="5"/>
      <c r="J66" s="5"/>
      <c r="K66" s="5"/>
      <c r="L66" s="5"/>
    </row>
    <row r="67" spans="1:12" ht="12.75">
      <c r="A67" s="5"/>
      <c r="B67" s="7" t="s">
        <v>24</v>
      </c>
      <c r="C67" s="14">
        <f t="shared" si="0"/>
        <v>0.4131</v>
      </c>
      <c r="D67" s="13">
        <f>D68</f>
        <v>0.4131</v>
      </c>
      <c r="E67" s="13">
        <f>E68</f>
        <v>0</v>
      </c>
      <c r="F67" s="13">
        <f>F68</f>
        <v>0</v>
      </c>
      <c r="G67" s="13">
        <f>G68</f>
        <v>0</v>
      </c>
      <c r="H67" s="5"/>
      <c r="I67" s="5"/>
      <c r="J67" s="5"/>
      <c r="K67" s="5"/>
      <c r="L67" s="5"/>
    </row>
    <row r="68" spans="1:12" ht="12.75">
      <c r="A68" s="5"/>
      <c r="B68" s="9" t="s">
        <v>181</v>
      </c>
      <c r="C68" s="4">
        <f t="shared" si="0"/>
        <v>0.4131</v>
      </c>
      <c r="D68" s="5">
        <v>0.4131</v>
      </c>
      <c r="E68" s="5"/>
      <c r="F68" s="5"/>
      <c r="G68" s="5"/>
      <c r="H68" s="5"/>
      <c r="I68" s="5"/>
      <c r="J68" s="5"/>
      <c r="K68" s="5"/>
      <c r="L68" s="5"/>
    </row>
    <row r="69" spans="1:12" ht="12.75">
      <c r="A69" s="5">
        <v>20</v>
      </c>
      <c r="B69" s="7" t="s">
        <v>26</v>
      </c>
      <c r="C69" s="14">
        <f t="shared" si="0"/>
        <v>0.8066000000000001</v>
      </c>
      <c r="D69" s="13">
        <f>SUM(D70:D79)</f>
        <v>0.8066000000000001</v>
      </c>
      <c r="E69" s="13">
        <f>SUM(E70:E79)</f>
        <v>0</v>
      </c>
      <c r="F69" s="13">
        <f>SUM(F70:F79)</f>
        <v>0</v>
      </c>
      <c r="G69" s="13">
        <f>SUM(G70:G79)</f>
        <v>0</v>
      </c>
      <c r="H69" s="13">
        <f>SUM(H70:H79)</f>
        <v>0</v>
      </c>
      <c r="I69" s="5"/>
      <c r="J69" s="5"/>
      <c r="K69" s="5"/>
      <c r="L69" s="5"/>
    </row>
    <row r="70" spans="1:12" ht="12.75">
      <c r="A70" s="5"/>
      <c r="B70" s="9" t="s">
        <v>182</v>
      </c>
      <c r="C70" s="4">
        <f t="shared" si="0"/>
        <v>0.3845</v>
      </c>
      <c r="D70" s="5">
        <v>0.3845</v>
      </c>
      <c r="E70" s="5"/>
      <c r="F70" s="5"/>
      <c r="G70" s="5"/>
      <c r="H70" s="5"/>
      <c r="I70" s="5"/>
      <c r="J70" s="5"/>
      <c r="K70" s="5"/>
      <c r="L70" s="5"/>
    </row>
    <row r="71" spans="1:12" ht="12.75">
      <c r="A71" s="5"/>
      <c r="B71" s="9" t="s">
        <v>183</v>
      </c>
      <c r="C71" s="4">
        <f t="shared" si="0"/>
        <v>0.047</v>
      </c>
      <c r="D71" s="5">
        <v>0.047</v>
      </c>
      <c r="E71" s="5"/>
      <c r="F71" s="5"/>
      <c r="G71" s="5"/>
      <c r="H71" s="5"/>
      <c r="I71" s="5"/>
      <c r="J71" s="5"/>
      <c r="K71" s="5"/>
      <c r="L71" s="5"/>
    </row>
    <row r="72" spans="1:12" ht="12.75">
      <c r="A72" s="5"/>
      <c r="B72" s="9" t="s">
        <v>184</v>
      </c>
      <c r="C72" s="4">
        <f t="shared" si="0"/>
        <v>0.0661</v>
      </c>
      <c r="D72" s="5">
        <v>0.0661</v>
      </c>
      <c r="E72" s="5"/>
      <c r="F72" s="5"/>
      <c r="G72" s="5"/>
      <c r="H72" s="5"/>
      <c r="I72" s="5"/>
      <c r="J72" s="5"/>
      <c r="K72" s="5"/>
      <c r="L72" s="5"/>
    </row>
    <row r="73" spans="1:12" ht="12.75">
      <c r="A73" s="5"/>
      <c r="B73" s="9" t="s">
        <v>185</v>
      </c>
      <c r="C73" s="4">
        <f t="shared" si="0"/>
        <v>0.006</v>
      </c>
      <c r="D73" s="5">
        <v>0.006</v>
      </c>
      <c r="E73" s="5"/>
      <c r="F73" s="5"/>
      <c r="G73" s="5"/>
      <c r="H73" s="5"/>
      <c r="I73" s="5"/>
      <c r="J73" s="5"/>
      <c r="K73" s="5"/>
      <c r="L73" s="5"/>
    </row>
    <row r="74" spans="1:12" ht="12.75">
      <c r="A74" s="5"/>
      <c r="B74" s="9" t="s">
        <v>186</v>
      </c>
      <c r="C74" s="4">
        <f t="shared" si="0"/>
        <v>0.04</v>
      </c>
      <c r="D74" s="5">
        <v>0.04</v>
      </c>
      <c r="E74" s="5"/>
      <c r="F74" s="5"/>
      <c r="G74" s="5"/>
      <c r="H74" s="5"/>
      <c r="I74" s="5"/>
      <c r="J74" s="5"/>
      <c r="K74" s="5"/>
      <c r="L74" s="5"/>
    </row>
    <row r="75" spans="1:12" ht="12.75">
      <c r="A75" s="5"/>
      <c r="B75" s="9" t="s">
        <v>187</v>
      </c>
      <c r="C75" s="4">
        <f t="shared" si="0"/>
        <v>0.1</v>
      </c>
      <c r="D75" s="5">
        <v>0.1</v>
      </c>
      <c r="E75" s="5"/>
      <c r="F75" s="5"/>
      <c r="G75" s="5"/>
      <c r="H75" s="5"/>
      <c r="I75" s="5"/>
      <c r="J75" s="5"/>
      <c r="K75" s="5"/>
      <c r="L75" s="5"/>
    </row>
    <row r="76" spans="1:12" ht="12.75">
      <c r="A76" s="5"/>
      <c r="B76" s="9" t="s">
        <v>191</v>
      </c>
      <c r="C76" s="4">
        <f t="shared" si="0"/>
        <v>0.06</v>
      </c>
      <c r="D76" s="5">
        <v>0.06</v>
      </c>
      <c r="E76" s="5"/>
      <c r="F76" s="5"/>
      <c r="G76" s="5"/>
      <c r="H76" s="5"/>
      <c r="I76" s="5"/>
      <c r="J76" s="5"/>
      <c r="K76" s="5"/>
      <c r="L76" s="5"/>
    </row>
    <row r="77" spans="1:12" ht="12.75">
      <c r="A77" s="5"/>
      <c r="B77" s="9" t="s">
        <v>188</v>
      </c>
      <c r="C77" s="4">
        <f t="shared" si="0"/>
        <v>0.02</v>
      </c>
      <c r="D77" s="5">
        <v>0.02</v>
      </c>
      <c r="E77" s="5"/>
      <c r="F77" s="5"/>
      <c r="G77" s="5"/>
      <c r="H77" s="5"/>
      <c r="I77" s="5"/>
      <c r="J77" s="5"/>
      <c r="K77" s="5"/>
      <c r="L77" s="5"/>
    </row>
    <row r="78" spans="1:12" ht="12.75">
      <c r="A78" s="5"/>
      <c r="B78" s="9" t="s">
        <v>190</v>
      </c>
      <c r="C78" s="4">
        <f t="shared" si="0"/>
        <v>0.033</v>
      </c>
      <c r="D78" s="5">
        <v>0.033</v>
      </c>
      <c r="E78" s="5"/>
      <c r="F78" s="5"/>
      <c r="G78" s="5"/>
      <c r="H78" s="5"/>
      <c r="I78" s="5"/>
      <c r="J78" s="5"/>
      <c r="K78" s="5"/>
      <c r="L78" s="5"/>
    </row>
    <row r="79" spans="1:12" ht="12.75">
      <c r="A79" s="5"/>
      <c r="B79" s="9" t="s">
        <v>189</v>
      </c>
      <c r="C79" s="4">
        <f t="shared" si="0"/>
        <v>0.05</v>
      </c>
      <c r="D79" s="5">
        <v>0.05</v>
      </c>
      <c r="E79" s="5"/>
      <c r="F79" s="5"/>
      <c r="G79" s="5"/>
      <c r="H79" s="5"/>
      <c r="I79" s="5"/>
      <c r="J79" s="5"/>
      <c r="K79" s="5"/>
      <c r="L79" s="5"/>
    </row>
    <row r="80" spans="1:12" ht="12.75">
      <c r="A80" s="5">
        <v>22</v>
      </c>
      <c r="B80" s="7" t="s">
        <v>30</v>
      </c>
      <c r="C80" s="4">
        <f t="shared" si="0"/>
        <v>0</v>
      </c>
      <c r="D80" s="5"/>
      <c r="E80" s="5"/>
      <c r="F80" s="5"/>
      <c r="G80" s="5"/>
      <c r="H80" s="5"/>
      <c r="I80" s="5"/>
      <c r="J80" s="5"/>
      <c r="K80" s="5"/>
      <c r="L80" s="5"/>
    </row>
    <row r="81" spans="1:12" ht="12.75">
      <c r="A81" s="5">
        <v>23</v>
      </c>
      <c r="B81" s="7" t="s">
        <v>31</v>
      </c>
      <c r="C81" s="14">
        <f t="shared" si="0"/>
        <v>0</v>
      </c>
      <c r="D81" s="13">
        <f>D82</f>
        <v>0</v>
      </c>
      <c r="E81" s="13">
        <f>E82</f>
        <v>0</v>
      </c>
      <c r="F81" s="13">
        <f>F82</f>
        <v>0</v>
      </c>
      <c r="G81" s="13">
        <f>G82</f>
        <v>0</v>
      </c>
      <c r="H81" s="5"/>
      <c r="I81" s="5"/>
      <c r="J81" s="5"/>
      <c r="K81" s="5"/>
      <c r="L81" s="5"/>
    </row>
    <row r="82" spans="1:12" ht="12.75">
      <c r="A82" s="5"/>
      <c r="B82" s="9"/>
      <c r="C82" s="4"/>
      <c r="D82" s="5"/>
      <c r="E82" s="5"/>
      <c r="F82" s="5"/>
      <c r="G82" s="5"/>
      <c r="H82" s="5"/>
      <c r="I82" s="5"/>
      <c r="J82" s="5"/>
      <c r="K82" s="5"/>
      <c r="L82" s="5"/>
    </row>
    <row r="83" spans="1:12" ht="12.75">
      <c r="A83" s="5">
        <v>24</v>
      </c>
      <c r="B83" s="7" t="s">
        <v>32</v>
      </c>
      <c r="C83" s="14">
        <f>SUM(D83:H83)</f>
        <v>0.0691</v>
      </c>
      <c r="D83" s="13">
        <f>SUM(D84:D85)</f>
        <v>0.0691</v>
      </c>
      <c r="E83" s="13">
        <f>SUM(E84:E85)</f>
        <v>0</v>
      </c>
      <c r="F83" s="13">
        <f>SUM(F84:F85)</f>
        <v>0</v>
      </c>
      <c r="G83" s="13">
        <f>SUM(G84:G85)</f>
        <v>0</v>
      </c>
      <c r="H83" s="5"/>
      <c r="I83" s="5"/>
      <c r="J83" s="5"/>
      <c r="K83" s="5"/>
      <c r="L83" s="5"/>
    </row>
    <row r="84" spans="1:12" ht="12.75">
      <c r="A84" s="5"/>
      <c r="B84" s="1" t="s">
        <v>192</v>
      </c>
      <c r="C84" s="4">
        <f>SUM(D84:H84)</f>
        <v>0.0442</v>
      </c>
      <c r="D84" s="36">
        <v>0.0442</v>
      </c>
      <c r="E84" s="1"/>
      <c r="F84" s="1"/>
      <c r="G84" s="1"/>
      <c r="H84" s="1"/>
      <c r="I84" s="1"/>
      <c r="J84" s="1"/>
      <c r="K84" s="1"/>
      <c r="L84" s="1"/>
    </row>
    <row r="85" spans="1:12" ht="12.75">
      <c r="A85" s="5"/>
      <c r="B85" s="1" t="s">
        <v>193</v>
      </c>
      <c r="C85" s="4">
        <f>SUM(D85:H85)</f>
        <v>0.0249</v>
      </c>
      <c r="D85" s="36">
        <v>0.0249</v>
      </c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5" t="s">
        <v>68</v>
      </c>
      <c r="C86" s="14">
        <f aca="true" t="shared" si="1" ref="C86:H86">C69+C63+C59+C53+C50+C47+C45+C18+C14+C6+C67+C40+C9+C81+C83+C12</f>
        <v>4872.6727</v>
      </c>
      <c r="D86" s="14">
        <f t="shared" si="1"/>
        <v>3589.2015</v>
      </c>
      <c r="E86" s="14">
        <f t="shared" si="1"/>
        <v>903.8</v>
      </c>
      <c r="F86" s="14">
        <f t="shared" si="1"/>
        <v>379.60240000000005</v>
      </c>
      <c r="G86" s="14">
        <f t="shared" si="1"/>
        <v>0</v>
      </c>
      <c r="H86" s="14">
        <f t="shared" si="1"/>
        <v>0.0688</v>
      </c>
      <c r="I86" s="1"/>
      <c r="J86" s="1"/>
      <c r="K86" s="1"/>
      <c r="L86" s="1"/>
    </row>
    <row r="87" spans="1:12" ht="12.75">
      <c r="A87" s="1"/>
      <c r="B87" s="1">
        <v>5186.5</v>
      </c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>
        <f>B87-C86</f>
        <v>313.8272999999999</v>
      </c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C104" s="1"/>
      <c r="I104" s="1"/>
      <c r="J104" s="1"/>
      <c r="K104" s="1"/>
      <c r="L104" s="1"/>
    </row>
  </sheetData>
  <sheetProtection/>
  <mergeCells count="10">
    <mergeCell ref="A1:L1"/>
    <mergeCell ref="A3:A4"/>
    <mergeCell ref="B3:B4"/>
    <mergeCell ref="C3:C4"/>
    <mergeCell ref="D3:G3"/>
    <mergeCell ref="H3:H4"/>
    <mergeCell ref="I3:I4"/>
    <mergeCell ref="J3:J4"/>
    <mergeCell ref="K3:K4"/>
    <mergeCell ref="L3:L4"/>
  </mergeCells>
  <printOptions/>
  <pageMargins left="0.75" right="0.75" top="1" bottom="1" header="0.5" footer="0.5"/>
  <pageSetup fitToHeight="1" fitToWidth="1" horizontalDpi="600" verticalDpi="600" orientation="portrait" paperSize="9" scale="5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workbookViewId="0" topLeftCell="B13">
      <selection activeCell="B28" sqref="B28"/>
    </sheetView>
  </sheetViews>
  <sheetFormatPr defaultColWidth="9.00390625" defaultRowHeight="12.75"/>
  <cols>
    <col min="1" max="1" width="4.125" style="0" customWidth="1"/>
    <col min="2" max="2" width="48.125" style="0" customWidth="1"/>
    <col min="3" max="3" width="19.875" style="0" bestFit="1" customWidth="1"/>
    <col min="4" max="4" width="8.25390625" style="0" customWidth="1"/>
    <col min="5" max="5" width="10.375" style="0" customWidth="1"/>
    <col min="6" max="6" width="7.375" style="0" customWidth="1"/>
    <col min="7" max="7" width="7.875" style="0" customWidth="1"/>
    <col min="8" max="8" width="10.75390625" style="0" customWidth="1"/>
    <col min="9" max="9" width="8.625" style="0" customWidth="1"/>
    <col min="10" max="10" width="10.875" style="0" customWidth="1"/>
    <col min="12" max="12" width="8.75390625" style="0" customWidth="1"/>
  </cols>
  <sheetData>
    <row r="1" spans="1:12" s="2" customFormat="1" ht="30" customHeight="1">
      <c r="A1" s="70" t="s">
        <v>11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="2" customFormat="1" ht="12.75"/>
    <row r="3" spans="1:12" s="2" customFormat="1" ht="24" customHeight="1">
      <c r="A3" s="80" t="s">
        <v>0</v>
      </c>
      <c r="B3" s="80" t="s">
        <v>1</v>
      </c>
      <c r="C3" s="80" t="s">
        <v>2</v>
      </c>
      <c r="D3" s="73" t="s">
        <v>3</v>
      </c>
      <c r="E3" s="73"/>
      <c r="F3" s="73"/>
      <c r="G3" s="73"/>
      <c r="H3" s="74" t="s">
        <v>35</v>
      </c>
      <c r="I3" s="74" t="s">
        <v>6</v>
      </c>
      <c r="J3" s="74" t="s">
        <v>7</v>
      </c>
      <c r="K3" s="74" t="s">
        <v>9</v>
      </c>
      <c r="L3" s="74" t="s">
        <v>10</v>
      </c>
    </row>
    <row r="4" spans="1:12" s="2" customFormat="1" ht="40.5" customHeight="1">
      <c r="A4" s="73"/>
      <c r="B4" s="73"/>
      <c r="C4" s="73"/>
      <c r="D4" s="3" t="s">
        <v>36</v>
      </c>
      <c r="E4" s="3" t="s">
        <v>4</v>
      </c>
      <c r="F4" s="3" t="s">
        <v>5</v>
      </c>
      <c r="G4" s="3" t="s">
        <v>8</v>
      </c>
      <c r="H4" s="74"/>
      <c r="I4" s="74"/>
      <c r="J4" s="74"/>
      <c r="K4" s="74"/>
      <c r="L4" s="74"/>
    </row>
    <row r="5" spans="1:12" s="2" customFormat="1" ht="12.75">
      <c r="A5" s="4">
        <v>1</v>
      </c>
      <c r="B5" s="4">
        <v>2</v>
      </c>
      <c r="C5" s="4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</row>
    <row r="6" spans="1:12" s="2" customFormat="1" ht="12.75">
      <c r="A6" s="5"/>
      <c r="B6" s="6" t="s">
        <v>27</v>
      </c>
      <c r="C6" s="14">
        <f>SUM(D6:H6)</f>
        <v>4222.7</v>
      </c>
      <c r="D6" s="13">
        <f>D7</f>
        <v>0</v>
      </c>
      <c r="E6" s="13">
        <f>E7</f>
        <v>4222.7</v>
      </c>
      <c r="F6" s="13">
        <f>F7</f>
        <v>0</v>
      </c>
      <c r="G6" s="13">
        <f>G7</f>
        <v>0</v>
      </c>
      <c r="H6" s="13">
        <f>H7</f>
        <v>0</v>
      </c>
      <c r="I6" s="5"/>
      <c r="J6" s="5"/>
      <c r="K6" s="5"/>
      <c r="L6" s="5"/>
    </row>
    <row r="7" spans="1:12" s="2" customFormat="1" ht="12.75">
      <c r="A7" s="5">
        <v>1</v>
      </c>
      <c r="B7" s="5" t="s">
        <v>37</v>
      </c>
      <c r="C7" s="4">
        <f>SUM(D7:H7)</f>
        <v>4222.7</v>
      </c>
      <c r="D7" s="5"/>
      <c r="E7" s="5">
        <v>4222.7</v>
      </c>
      <c r="F7" s="5"/>
      <c r="G7" s="5"/>
      <c r="H7" s="5"/>
      <c r="I7" s="5"/>
      <c r="J7" s="5"/>
      <c r="K7" s="5"/>
      <c r="L7" s="5"/>
    </row>
    <row r="8" spans="1:12" s="2" customFormat="1" ht="12.75">
      <c r="A8" s="5"/>
      <c r="B8" s="7" t="s">
        <v>33</v>
      </c>
      <c r="C8" s="4">
        <f aca="true" t="shared" si="0" ref="C8:C59">SUM(D8:H8)</f>
        <v>0</v>
      </c>
      <c r="D8" s="5"/>
      <c r="E8" s="5"/>
      <c r="F8" s="5"/>
      <c r="G8" s="5"/>
      <c r="H8" s="5"/>
      <c r="I8" s="5"/>
      <c r="J8" s="5"/>
      <c r="K8" s="5"/>
      <c r="L8" s="5"/>
    </row>
    <row r="9" spans="1:12" s="2" customFormat="1" ht="12.75">
      <c r="A9" s="5"/>
      <c r="B9" s="6" t="s">
        <v>28</v>
      </c>
      <c r="C9" s="4">
        <f t="shared" si="0"/>
        <v>0</v>
      </c>
      <c r="D9" s="5"/>
      <c r="E9" s="5"/>
      <c r="F9" s="5"/>
      <c r="G9" s="5"/>
      <c r="H9" s="5"/>
      <c r="I9" s="5"/>
      <c r="J9" s="5"/>
      <c r="K9" s="5"/>
      <c r="L9" s="5"/>
    </row>
    <row r="10" spans="1:12" s="2" customFormat="1" ht="12.75">
      <c r="A10" s="5"/>
      <c r="B10" s="6" t="s">
        <v>29</v>
      </c>
      <c r="C10" s="14">
        <f t="shared" si="0"/>
        <v>0.03</v>
      </c>
      <c r="D10" s="13">
        <f>D11</f>
        <v>0.03</v>
      </c>
      <c r="E10" s="5"/>
      <c r="F10" s="5"/>
      <c r="G10" s="5"/>
      <c r="H10" s="5"/>
      <c r="I10" s="5"/>
      <c r="J10" s="5"/>
      <c r="K10" s="5"/>
      <c r="L10" s="5"/>
    </row>
    <row r="11" spans="1:12" s="2" customFormat="1" ht="12.75" customHeight="1">
      <c r="A11" s="5">
        <v>5</v>
      </c>
      <c r="B11" s="5" t="s">
        <v>38</v>
      </c>
      <c r="C11" s="4">
        <f t="shared" si="0"/>
        <v>0.03</v>
      </c>
      <c r="D11" s="5">
        <v>0.03</v>
      </c>
      <c r="E11" s="5"/>
      <c r="F11" s="5"/>
      <c r="G11" s="5"/>
      <c r="H11" s="5"/>
      <c r="I11" s="5"/>
      <c r="J11" s="5"/>
      <c r="K11" s="5"/>
      <c r="L11" s="5"/>
    </row>
    <row r="12" spans="1:12" s="2" customFormat="1" ht="12.75">
      <c r="A12" s="5"/>
      <c r="B12" s="6" t="s">
        <v>13</v>
      </c>
      <c r="C12" s="14">
        <f t="shared" si="0"/>
        <v>2673.5499999999997</v>
      </c>
      <c r="D12" s="12">
        <f>SUM(D13:D26)</f>
        <v>1986.4899999999998</v>
      </c>
      <c r="E12" s="12">
        <f>SUM(E13:E26)</f>
        <v>0</v>
      </c>
      <c r="F12" s="12">
        <f>SUM(F13:F26)</f>
        <v>521.1</v>
      </c>
      <c r="G12" s="12">
        <f>SUM(G13:G26)</f>
        <v>165.95999999999998</v>
      </c>
      <c r="H12" s="12">
        <f>SUM(H13:H26)</f>
        <v>0</v>
      </c>
      <c r="I12" s="5"/>
      <c r="J12" s="5"/>
      <c r="K12" s="5"/>
      <c r="L12" s="5"/>
    </row>
    <row r="13" spans="1:12" s="2" customFormat="1" ht="12.75" customHeight="1">
      <c r="A13" s="5">
        <v>9</v>
      </c>
      <c r="B13" s="5" t="s">
        <v>39</v>
      </c>
      <c r="C13" s="4">
        <f t="shared" si="0"/>
        <v>499.3</v>
      </c>
      <c r="D13" s="8">
        <f>'[1]Сводная'!$S$41</f>
        <v>499.3</v>
      </c>
      <c r="E13" s="5"/>
      <c r="F13" s="5"/>
      <c r="G13" s="5"/>
      <c r="H13" s="5"/>
      <c r="I13" s="5"/>
      <c r="J13" s="5"/>
      <c r="K13" s="5"/>
      <c r="L13" s="5"/>
    </row>
    <row r="14" spans="1:12" s="2" customFormat="1" ht="12.75">
      <c r="A14" s="5"/>
      <c r="B14" s="5" t="s">
        <v>40</v>
      </c>
      <c r="C14" s="4">
        <f t="shared" si="0"/>
        <v>86.96</v>
      </c>
      <c r="D14" s="5"/>
      <c r="E14" s="5"/>
      <c r="F14" s="5"/>
      <c r="G14" s="5">
        <v>86.96</v>
      </c>
      <c r="H14" s="5"/>
      <c r="I14" s="5"/>
      <c r="J14" s="5"/>
      <c r="K14" s="5"/>
      <c r="L14" s="5"/>
    </row>
    <row r="15" spans="1:12" s="2" customFormat="1" ht="12.75">
      <c r="A15" s="5"/>
      <c r="B15" s="5" t="s">
        <v>41</v>
      </c>
      <c r="C15" s="4">
        <f t="shared" si="0"/>
        <v>521.1</v>
      </c>
      <c r="D15" s="8"/>
      <c r="E15" s="5"/>
      <c r="F15" s="8">
        <v>521.1</v>
      </c>
      <c r="G15" s="5"/>
      <c r="H15" s="5"/>
      <c r="I15" s="5"/>
      <c r="J15" s="5"/>
      <c r="K15" s="5"/>
      <c r="L15" s="5"/>
    </row>
    <row r="16" spans="1:12" s="2" customFormat="1" ht="12.75">
      <c r="A16" s="5"/>
      <c r="B16" s="5" t="s">
        <v>34</v>
      </c>
      <c r="C16" s="4">
        <f t="shared" si="0"/>
        <v>79</v>
      </c>
      <c r="D16" s="5"/>
      <c r="E16" s="5"/>
      <c r="F16" s="5"/>
      <c r="G16" s="5">
        <v>79</v>
      </c>
      <c r="H16" s="5"/>
      <c r="I16" s="5"/>
      <c r="J16" s="5"/>
      <c r="K16" s="5"/>
      <c r="L16" s="5"/>
    </row>
    <row r="17" spans="1:12" s="2" customFormat="1" ht="12.75">
      <c r="A17" s="5">
        <v>10</v>
      </c>
      <c r="B17" s="5" t="s">
        <v>42</v>
      </c>
      <c r="C17" s="4">
        <f t="shared" si="0"/>
        <v>5.28</v>
      </c>
      <c r="D17" s="5">
        <v>5.28</v>
      </c>
      <c r="E17" s="5"/>
      <c r="F17" s="5"/>
      <c r="G17" s="5"/>
      <c r="H17" s="5"/>
      <c r="I17" s="5"/>
      <c r="J17" s="5"/>
      <c r="K17" s="5"/>
      <c r="L17" s="5"/>
    </row>
    <row r="18" spans="1:12" s="2" customFormat="1" ht="12.75">
      <c r="A18" s="5"/>
      <c r="B18" s="5" t="s">
        <v>43</v>
      </c>
      <c r="C18" s="4">
        <f t="shared" si="0"/>
        <v>86</v>
      </c>
      <c r="D18" s="5">
        <v>86</v>
      </c>
      <c r="E18" s="5"/>
      <c r="F18" s="5"/>
      <c r="G18" s="5"/>
      <c r="H18" s="5"/>
      <c r="I18" s="5"/>
      <c r="J18" s="5"/>
      <c r="K18" s="5"/>
      <c r="L18" s="5"/>
    </row>
    <row r="19" spans="1:12" s="2" customFormat="1" ht="12.75">
      <c r="A19" s="5"/>
      <c r="B19" s="5" t="s">
        <v>44</v>
      </c>
      <c r="C19" s="4">
        <f t="shared" si="0"/>
        <v>85</v>
      </c>
      <c r="D19" s="5">
        <f>'[1]Земфонд'!$S$20</f>
        <v>85</v>
      </c>
      <c r="E19" s="5"/>
      <c r="F19" s="5"/>
      <c r="G19" s="5"/>
      <c r="H19" s="5"/>
      <c r="I19" s="5"/>
      <c r="J19" s="5"/>
      <c r="K19" s="5"/>
      <c r="L19" s="5"/>
    </row>
    <row r="20" spans="1:12" s="2" customFormat="1" ht="12.75">
      <c r="A20" s="5"/>
      <c r="B20" s="5" t="s">
        <v>45</v>
      </c>
      <c r="C20" s="4">
        <f t="shared" si="0"/>
        <v>1059</v>
      </c>
      <c r="D20" s="5">
        <f>'[1]Земфонд'!$Q$20</f>
        <v>1059</v>
      </c>
      <c r="E20" s="5"/>
      <c r="F20" s="5"/>
      <c r="G20" s="5"/>
      <c r="H20" s="5"/>
      <c r="I20" s="5"/>
      <c r="J20" s="5"/>
      <c r="K20" s="5"/>
      <c r="L20" s="5"/>
    </row>
    <row r="21" spans="1:12" s="2" customFormat="1" ht="12.75">
      <c r="A21" s="5"/>
      <c r="B21" s="5" t="s">
        <v>46</v>
      </c>
      <c r="C21" s="4">
        <f t="shared" si="0"/>
        <v>249</v>
      </c>
      <c r="D21" s="5">
        <v>249</v>
      </c>
      <c r="E21" s="5"/>
      <c r="F21" s="5"/>
      <c r="G21" s="5"/>
      <c r="H21" s="5"/>
      <c r="I21" s="5"/>
      <c r="J21" s="5"/>
      <c r="K21" s="5"/>
      <c r="L21" s="5"/>
    </row>
    <row r="22" spans="1:12" ht="12.75">
      <c r="A22" s="1"/>
      <c r="B22" s="5" t="s">
        <v>54</v>
      </c>
      <c r="C22" s="4">
        <f t="shared" si="0"/>
        <v>1.5</v>
      </c>
      <c r="D22" s="1">
        <v>1.5</v>
      </c>
      <c r="E22" s="1"/>
      <c r="F22" s="1"/>
      <c r="G22" s="1"/>
      <c r="H22" s="1"/>
      <c r="I22" s="1"/>
      <c r="J22" s="1"/>
      <c r="K22" s="1"/>
      <c r="L22" s="1"/>
    </row>
    <row r="23" spans="1:12" ht="12.75">
      <c r="A23" s="5"/>
      <c r="B23" s="5" t="s">
        <v>55</v>
      </c>
      <c r="C23" s="4">
        <f t="shared" si="0"/>
        <v>0.36</v>
      </c>
      <c r="D23" s="1">
        <v>0.36</v>
      </c>
      <c r="E23" s="1"/>
      <c r="F23" s="1"/>
      <c r="G23" s="1"/>
      <c r="H23" s="1"/>
      <c r="I23" s="1"/>
      <c r="J23" s="1"/>
      <c r="K23" s="1"/>
      <c r="L23" s="1"/>
    </row>
    <row r="24" spans="1:12" ht="12.75">
      <c r="A24" s="5"/>
      <c r="B24" s="5" t="s">
        <v>56</v>
      </c>
      <c r="C24" s="4">
        <f t="shared" si="0"/>
        <v>0.45</v>
      </c>
      <c r="D24" s="1">
        <v>0.45</v>
      </c>
      <c r="E24" s="1"/>
      <c r="F24" s="1"/>
      <c r="G24" s="1"/>
      <c r="H24" s="1"/>
      <c r="I24" s="1"/>
      <c r="J24" s="1"/>
      <c r="K24" s="1"/>
      <c r="L24" s="1"/>
    </row>
    <row r="25" spans="1:12" ht="12.75">
      <c r="A25" s="5"/>
      <c r="B25" s="5" t="s">
        <v>57</v>
      </c>
      <c r="C25" s="4">
        <f t="shared" si="0"/>
        <v>0.3</v>
      </c>
      <c r="D25" s="1">
        <v>0.3</v>
      </c>
      <c r="E25" s="1"/>
      <c r="F25" s="1"/>
      <c r="G25" s="1"/>
      <c r="H25" s="1"/>
      <c r="I25" s="1"/>
      <c r="J25" s="1"/>
      <c r="K25" s="1"/>
      <c r="L25" s="1"/>
    </row>
    <row r="26" spans="1:12" ht="12.75">
      <c r="A26" s="5"/>
      <c r="B26" s="5" t="s">
        <v>58</v>
      </c>
      <c r="C26" s="4">
        <f t="shared" si="0"/>
        <v>0.3</v>
      </c>
      <c r="D26" s="1">
        <v>0.3</v>
      </c>
      <c r="E26" s="1"/>
      <c r="F26" s="1"/>
      <c r="G26" s="1"/>
      <c r="H26" s="1"/>
      <c r="I26" s="1"/>
      <c r="J26" s="1"/>
      <c r="K26" s="1"/>
      <c r="L26" s="1"/>
    </row>
    <row r="27" spans="1:12" s="2" customFormat="1" ht="12.75">
      <c r="A27" s="5"/>
      <c r="B27" s="7" t="s">
        <v>14</v>
      </c>
      <c r="C27" s="4">
        <f t="shared" si="0"/>
        <v>0</v>
      </c>
      <c r="D27" s="5"/>
      <c r="E27" s="5"/>
      <c r="F27" s="5"/>
      <c r="G27" s="5"/>
      <c r="H27" s="5"/>
      <c r="I27" s="5"/>
      <c r="J27" s="5"/>
      <c r="K27" s="5"/>
      <c r="L27" s="5"/>
    </row>
    <row r="28" spans="1:12" s="2" customFormat="1" ht="12.75">
      <c r="A28" s="5">
        <v>12</v>
      </c>
      <c r="B28" s="7" t="s">
        <v>15</v>
      </c>
      <c r="C28" s="14">
        <f t="shared" si="0"/>
        <v>0.5</v>
      </c>
      <c r="D28" s="13">
        <f>D29</f>
        <v>0.5</v>
      </c>
      <c r="E28" s="13">
        <f>E29</f>
        <v>0</v>
      </c>
      <c r="F28" s="13">
        <f>F29</f>
        <v>0</v>
      </c>
      <c r="G28" s="13">
        <f>G29</f>
        <v>0</v>
      </c>
      <c r="H28" s="13">
        <f>H29</f>
        <v>0</v>
      </c>
      <c r="I28" s="5"/>
      <c r="J28" s="5"/>
      <c r="K28" s="5"/>
      <c r="L28" s="5"/>
    </row>
    <row r="29" spans="1:12" s="2" customFormat="1" ht="12.75">
      <c r="A29" s="5"/>
      <c r="B29" s="9" t="s">
        <v>64</v>
      </c>
      <c r="C29" s="4">
        <f t="shared" si="0"/>
        <v>0.5</v>
      </c>
      <c r="D29" s="5">
        <v>0.5</v>
      </c>
      <c r="E29" s="5"/>
      <c r="F29" s="5"/>
      <c r="G29" s="5"/>
      <c r="H29" s="5"/>
      <c r="I29" s="5"/>
      <c r="J29" s="5"/>
      <c r="K29" s="5"/>
      <c r="L29" s="5"/>
    </row>
    <row r="30" spans="1:12" s="2" customFormat="1" ht="12.75">
      <c r="A30" s="5">
        <v>13</v>
      </c>
      <c r="B30" s="7" t="s">
        <v>16</v>
      </c>
      <c r="C30" s="14">
        <f t="shared" si="0"/>
        <v>0.247</v>
      </c>
      <c r="D30" s="13">
        <f>SUM(D31:D33)</f>
        <v>0.166</v>
      </c>
      <c r="E30" s="13">
        <f>SUM(E31:E33)</f>
        <v>0</v>
      </c>
      <c r="F30" s="13">
        <f>SUM(F31:F33)</f>
        <v>0.081</v>
      </c>
      <c r="G30" s="13">
        <f>SUM(G31:G33)</f>
        <v>0</v>
      </c>
      <c r="H30" s="13">
        <f>H31</f>
        <v>0</v>
      </c>
      <c r="I30" s="5"/>
      <c r="J30" s="5"/>
      <c r="K30" s="5"/>
      <c r="L30" s="5"/>
    </row>
    <row r="31" spans="1:12" ht="12.75">
      <c r="A31" s="1"/>
      <c r="B31" s="5" t="s">
        <v>47</v>
      </c>
      <c r="C31" s="4">
        <f t="shared" si="0"/>
        <v>0.1</v>
      </c>
      <c r="D31" s="5">
        <v>0.1</v>
      </c>
      <c r="E31" s="5"/>
      <c r="F31" s="5"/>
      <c r="G31" s="5"/>
      <c r="H31" s="5"/>
      <c r="I31" s="5"/>
      <c r="J31" s="5"/>
      <c r="K31" s="5"/>
      <c r="L31" s="5"/>
    </row>
    <row r="32" spans="1:12" ht="12.75">
      <c r="A32" s="1"/>
      <c r="B32" s="5" t="s">
        <v>101</v>
      </c>
      <c r="C32" s="4">
        <f t="shared" si="0"/>
        <v>0.066</v>
      </c>
      <c r="D32" s="5">
        <v>0.066</v>
      </c>
      <c r="E32" s="5"/>
      <c r="F32" s="5"/>
      <c r="G32" s="5"/>
      <c r="H32" s="5"/>
      <c r="I32" s="5"/>
      <c r="J32" s="5"/>
      <c r="K32" s="5"/>
      <c r="L32" s="5"/>
    </row>
    <row r="33" spans="1:12" ht="12.75">
      <c r="A33" s="1"/>
      <c r="B33" s="5" t="s">
        <v>323</v>
      </c>
      <c r="C33" s="4">
        <f t="shared" si="0"/>
        <v>0.081</v>
      </c>
      <c r="D33" s="5"/>
      <c r="E33" s="5"/>
      <c r="F33" s="5">
        <v>0.081</v>
      </c>
      <c r="G33" s="5"/>
      <c r="H33" s="5"/>
      <c r="I33" s="5"/>
      <c r="J33" s="5"/>
      <c r="K33" s="5"/>
      <c r="L33" s="5"/>
    </row>
    <row r="34" spans="1:12" ht="12.75">
      <c r="A34" s="5">
        <v>14</v>
      </c>
      <c r="B34" s="7" t="s">
        <v>17</v>
      </c>
      <c r="C34" s="14">
        <f t="shared" si="0"/>
        <v>13.38</v>
      </c>
      <c r="D34" s="13">
        <f>D35</f>
        <v>13.38</v>
      </c>
      <c r="E34" s="13">
        <f>E35</f>
        <v>0</v>
      </c>
      <c r="F34" s="13">
        <f>F35</f>
        <v>0</v>
      </c>
      <c r="G34" s="13">
        <f>G35</f>
        <v>0</v>
      </c>
      <c r="H34" s="13">
        <f>H35</f>
        <v>0</v>
      </c>
      <c r="I34" s="5"/>
      <c r="J34" s="5"/>
      <c r="K34" s="5"/>
      <c r="L34" s="5"/>
    </row>
    <row r="35" spans="1:12" ht="12.75">
      <c r="A35" s="1"/>
      <c r="B35" s="5" t="s">
        <v>18</v>
      </c>
      <c r="C35" s="4">
        <f t="shared" si="0"/>
        <v>13.38</v>
      </c>
      <c r="D35" s="5">
        <v>13.38</v>
      </c>
      <c r="E35" s="5"/>
      <c r="F35" s="5"/>
      <c r="G35" s="5"/>
      <c r="H35" s="5"/>
      <c r="I35" s="5"/>
      <c r="J35" s="5"/>
      <c r="K35" s="5"/>
      <c r="L35" s="5"/>
    </row>
    <row r="36" spans="1:12" ht="12.75">
      <c r="A36" s="5">
        <v>15</v>
      </c>
      <c r="B36" s="7" t="s">
        <v>19</v>
      </c>
      <c r="C36" s="14">
        <f t="shared" si="0"/>
        <v>0.0373</v>
      </c>
      <c r="D36" s="13">
        <f>D37</f>
        <v>0</v>
      </c>
      <c r="E36" s="13">
        <f>E37</f>
        <v>0</v>
      </c>
      <c r="F36" s="13">
        <f>F37</f>
        <v>0.0373</v>
      </c>
      <c r="G36" s="13">
        <f>G37</f>
        <v>0</v>
      </c>
      <c r="H36" s="13">
        <f>H37</f>
        <v>0</v>
      </c>
      <c r="I36" s="5"/>
      <c r="J36" s="5"/>
      <c r="K36" s="5"/>
      <c r="L36" s="5"/>
    </row>
    <row r="37" spans="1:12" ht="12.75">
      <c r="A37" s="5"/>
      <c r="B37" s="9" t="s">
        <v>48</v>
      </c>
      <c r="C37" s="4">
        <f t="shared" si="0"/>
        <v>0.0373</v>
      </c>
      <c r="D37" s="5"/>
      <c r="E37" s="5"/>
      <c r="F37" s="5">
        <v>0.0373</v>
      </c>
      <c r="G37" s="5"/>
      <c r="H37" s="5"/>
      <c r="I37" s="5"/>
      <c r="J37" s="5"/>
      <c r="K37" s="5" t="s">
        <v>249</v>
      </c>
      <c r="L37" s="5"/>
    </row>
    <row r="38" spans="1:12" ht="12.75">
      <c r="A38" s="5">
        <v>17</v>
      </c>
      <c r="B38" s="7" t="s">
        <v>20</v>
      </c>
      <c r="C38" s="14">
        <f t="shared" si="0"/>
        <v>1.9400000000000002</v>
      </c>
      <c r="D38" s="13">
        <f>SUM(D39:D43)</f>
        <v>1.9400000000000002</v>
      </c>
      <c r="E38" s="13">
        <f>SUM(E39:E43)</f>
        <v>0</v>
      </c>
      <c r="F38" s="13">
        <f>SUM(F39:F43)</f>
        <v>0</v>
      </c>
      <c r="G38" s="13">
        <f>SUM(G39:G43)</f>
        <v>0</v>
      </c>
      <c r="H38" s="13">
        <f>SUM(H39:H43)</f>
        <v>0</v>
      </c>
      <c r="I38" s="5"/>
      <c r="J38" s="5"/>
      <c r="K38" s="5"/>
      <c r="L38" s="5"/>
    </row>
    <row r="39" spans="1:12" ht="12.75">
      <c r="A39" s="1"/>
      <c r="B39" s="5" t="s">
        <v>49</v>
      </c>
      <c r="C39" s="4">
        <f t="shared" si="0"/>
        <v>0.09</v>
      </c>
      <c r="D39" s="5">
        <v>0.09</v>
      </c>
      <c r="E39" s="5"/>
      <c r="F39" s="5"/>
      <c r="G39" s="5"/>
      <c r="H39" s="5"/>
      <c r="I39" s="5"/>
      <c r="J39" s="5"/>
      <c r="K39" s="5"/>
      <c r="L39" s="5"/>
    </row>
    <row r="40" spans="1:12" ht="12.75">
      <c r="A40" s="1"/>
      <c r="B40" s="5" t="s">
        <v>50</v>
      </c>
      <c r="C40" s="4">
        <f t="shared" si="0"/>
        <v>1.5</v>
      </c>
      <c r="D40" s="5">
        <v>1.5</v>
      </c>
      <c r="E40" s="5"/>
      <c r="F40" s="5"/>
      <c r="G40" s="5"/>
      <c r="H40" s="5"/>
      <c r="I40" s="5"/>
      <c r="J40" s="5"/>
      <c r="K40" s="5"/>
      <c r="L40" s="5"/>
    </row>
    <row r="41" spans="2:4" ht="12.75">
      <c r="B41" t="s">
        <v>51</v>
      </c>
      <c r="C41" s="4">
        <f t="shared" si="0"/>
        <v>0.15</v>
      </c>
      <c r="D41" s="10">
        <v>0.15</v>
      </c>
    </row>
    <row r="42" spans="2:4" ht="12.75">
      <c r="B42" t="s">
        <v>52</v>
      </c>
      <c r="C42" s="4">
        <f t="shared" si="0"/>
        <v>0.1</v>
      </c>
      <c r="D42" s="10">
        <v>0.1</v>
      </c>
    </row>
    <row r="43" spans="2:4" ht="12.75">
      <c r="B43" t="s">
        <v>53</v>
      </c>
      <c r="C43" s="4">
        <f t="shared" si="0"/>
        <v>0.1</v>
      </c>
      <c r="D43" s="10">
        <v>0.1</v>
      </c>
    </row>
    <row r="44" spans="1:12" ht="12.75">
      <c r="A44" s="5">
        <v>18</v>
      </c>
      <c r="B44" s="7" t="s">
        <v>22</v>
      </c>
      <c r="C44" s="14">
        <f t="shared" si="0"/>
        <v>27.6</v>
      </c>
      <c r="D44" s="13">
        <f>SUM(D45:D48)</f>
        <v>27.6</v>
      </c>
      <c r="E44" s="13">
        <f>SUM(E45:E48)</f>
        <v>0</v>
      </c>
      <c r="F44" s="13">
        <f>SUM(F45:F48)</f>
        <v>0</v>
      </c>
      <c r="G44" s="13">
        <f>SUM(G45:G48)</f>
        <v>0</v>
      </c>
      <c r="H44" s="13">
        <f>SUM(H45:H48)</f>
        <v>0</v>
      </c>
      <c r="I44" s="5"/>
      <c r="J44" s="5"/>
      <c r="K44" s="5"/>
      <c r="L44" s="5"/>
    </row>
    <row r="45" spans="1:12" s="11" customFormat="1" ht="12.75">
      <c r="A45" s="5"/>
      <c r="B45" s="5" t="s">
        <v>65</v>
      </c>
      <c r="C45" s="4">
        <f t="shared" si="0"/>
        <v>1</v>
      </c>
      <c r="D45" s="5">
        <v>1</v>
      </c>
      <c r="E45" s="5"/>
      <c r="F45" s="5"/>
      <c r="G45" s="5"/>
      <c r="H45" s="5"/>
      <c r="I45" s="5"/>
      <c r="J45" s="5"/>
      <c r="K45" s="5"/>
      <c r="L45" s="5"/>
    </row>
    <row r="46" spans="1:12" s="11" customFormat="1" ht="12.75">
      <c r="A46" s="5"/>
      <c r="B46" s="5" t="s">
        <v>66</v>
      </c>
      <c r="C46" s="4">
        <f t="shared" si="0"/>
        <v>6.5</v>
      </c>
      <c r="D46" s="5">
        <v>6.5</v>
      </c>
      <c r="E46" s="5"/>
      <c r="F46" s="5"/>
      <c r="G46" s="5"/>
      <c r="H46" s="5"/>
      <c r="I46" s="5"/>
      <c r="J46" s="5"/>
      <c r="K46" s="5"/>
      <c r="L46" s="5"/>
    </row>
    <row r="47" spans="1:12" s="11" customFormat="1" ht="12.75">
      <c r="A47" s="5"/>
      <c r="B47" s="5" t="s">
        <v>67</v>
      </c>
      <c r="C47" s="4">
        <f t="shared" si="0"/>
        <v>0.5</v>
      </c>
      <c r="D47" s="5">
        <v>0.5</v>
      </c>
      <c r="E47" s="5"/>
      <c r="F47" s="5"/>
      <c r="G47" s="5"/>
      <c r="H47" s="5"/>
      <c r="I47" s="5"/>
      <c r="J47" s="5"/>
      <c r="K47" s="5"/>
      <c r="L47" s="5"/>
    </row>
    <row r="48" spans="1:12" s="11" customFormat="1" ht="12.75">
      <c r="A48" s="5"/>
      <c r="B48" s="5" t="s">
        <v>194</v>
      </c>
      <c r="C48" s="4">
        <f t="shared" si="0"/>
        <v>19.6</v>
      </c>
      <c r="D48" s="5">
        <v>19.6</v>
      </c>
      <c r="E48" s="5"/>
      <c r="F48" s="5"/>
      <c r="G48" s="5"/>
      <c r="H48" s="5"/>
      <c r="I48" s="5"/>
      <c r="J48" s="5"/>
      <c r="K48" s="5"/>
      <c r="L48" s="5"/>
    </row>
    <row r="49" spans="1:12" ht="12.75">
      <c r="A49" s="5"/>
      <c r="B49" s="7" t="s">
        <v>24</v>
      </c>
      <c r="C49" s="4">
        <f t="shared" si="0"/>
        <v>0</v>
      </c>
      <c r="D49" s="5"/>
      <c r="E49" s="5"/>
      <c r="F49" s="5"/>
      <c r="G49" s="5"/>
      <c r="H49" s="5"/>
      <c r="I49" s="5"/>
      <c r="J49" s="5"/>
      <c r="K49" s="5"/>
      <c r="L49" s="5"/>
    </row>
    <row r="50" spans="1:12" ht="12.75">
      <c r="A50" s="5">
        <v>20</v>
      </c>
      <c r="B50" s="7" t="s">
        <v>26</v>
      </c>
      <c r="C50" s="14">
        <f t="shared" si="0"/>
        <v>0.26</v>
      </c>
      <c r="D50" s="13">
        <f>SUM(D51:D55)</f>
        <v>0.26</v>
      </c>
      <c r="E50" s="13">
        <f>SUM(E51:E55)</f>
        <v>0</v>
      </c>
      <c r="F50" s="13">
        <f>SUM(F51:F55)</f>
        <v>0</v>
      </c>
      <c r="G50" s="13">
        <f>SUM(G51:G55)</f>
        <v>0</v>
      </c>
      <c r="H50" s="13">
        <f>SUM(H51:H55)</f>
        <v>0</v>
      </c>
      <c r="I50" s="5"/>
      <c r="J50" s="5"/>
      <c r="K50" s="5"/>
      <c r="L50" s="5"/>
    </row>
    <row r="51" spans="1:12" ht="12.75">
      <c r="A51" s="5"/>
      <c r="B51" s="9" t="s">
        <v>59</v>
      </c>
      <c r="C51" s="4">
        <f t="shared" si="0"/>
        <v>0.07</v>
      </c>
      <c r="D51" s="5">
        <v>0.07</v>
      </c>
      <c r="E51" s="5"/>
      <c r="F51" s="5"/>
      <c r="G51" s="5"/>
      <c r="H51" s="5"/>
      <c r="I51" s="5"/>
      <c r="J51" s="5"/>
      <c r="K51" s="5"/>
      <c r="L51" s="5"/>
    </row>
    <row r="52" spans="1:12" ht="12.75">
      <c r="A52" s="5"/>
      <c r="B52" s="9" t="s">
        <v>60</v>
      </c>
      <c r="C52" s="4">
        <f t="shared" si="0"/>
        <v>0.04</v>
      </c>
      <c r="D52" s="5">
        <v>0.04</v>
      </c>
      <c r="E52" s="5"/>
      <c r="F52" s="5"/>
      <c r="G52" s="5"/>
      <c r="H52" s="5"/>
      <c r="I52" s="5"/>
      <c r="J52" s="5"/>
      <c r="K52" s="5"/>
      <c r="L52" s="5"/>
    </row>
    <row r="53" spans="1:12" ht="12.75">
      <c r="A53" s="5"/>
      <c r="B53" s="9" t="s">
        <v>61</v>
      </c>
      <c r="C53" s="4">
        <f t="shared" si="0"/>
        <v>0.05</v>
      </c>
      <c r="D53" s="5">
        <v>0.05</v>
      </c>
      <c r="E53" s="5"/>
      <c r="F53" s="5"/>
      <c r="G53" s="5"/>
      <c r="H53" s="5"/>
      <c r="I53" s="5"/>
      <c r="J53" s="5"/>
      <c r="K53" s="5"/>
      <c r="L53" s="5"/>
    </row>
    <row r="54" spans="1:12" ht="12.75">
      <c r="A54" s="5"/>
      <c r="B54" s="9" t="s">
        <v>62</v>
      </c>
      <c r="C54" s="4">
        <f t="shared" si="0"/>
        <v>0.03</v>
      </c>
      <c r="D54" s="5">
        <v>0.03</v>
      </c>
      <c r="E54" s="5"/>
      <c r="F54" s="5"/>
      <c r="G54" s="5"/>
      <c r="H54" s="5"/>
      <c r="I54" s="5"/>
      <c r="J54" s="5"/>
      <c r="K54" s="5"/>
      <c r="L54" s="5"/>
    </row>
    <row r="55" spans="1:12" ht="12.75">
      <c r="A55" s="5"/>
      <c r="B55" s="9" t="s">
        <v>63</v>
      </c>
      <c r="C55" s="4">
        <f t="shared" si="0"/>
        <v>0.07</v>
      </c>
      <c r="D55" s="5">
        <v>0.07</v>
      </c>
      <c r="E55" s="5"/>
      <c r="F55" s="5"/>
      <c r="G55" s="5"/>
      <c r="H55" s="5"/>
      <c r="I55" s="5"/>
      <c r="J55" s="5"/>
      <c r="K55" s="5"/>
      <c r="L55" s="5"/>
    </row>
    <row r="56" spans="1:12" ht="12.75">
      <c r="A56" s="5">
        <v>22</v>
      </c>
      <c r="B56" s="7" t="s">
        <v>30</v>
      </c>
      <c r="C56" s="4">
        <f t="shared" si="0"/>
        <v>0</v>
      </c>
      <c r="D56" s="5"/>
      <c r="E56" s="5"/>
      <c r="F56" s="5"/>
      <c r="G56" s="5"/>
      <c r="H56" s="5"/>
      <c r="I56" s="5"/>
      <c r="J56" s="5"/>
      <c r="K56" s="5"/>
      <c r="L56" s="5"/>
    </row>
    <row r="57" spans="1:12" ht="12.75">
      <c r="A57" s="5">
        <v>23</v>
      </c>
      <c r="B57" s="7" t="s">
        <v>31</v>
      </c>
      <c r="C57" s="4">
        <f t="shared" si="0"/>
        <v>0</v>
      </c>
      <c r="D57" s="5"/>
      <c r="E57" s="5"/>
      <c r="F57" s="5"/>
      <c r="G57" s="5"/>
      <c r="H57" s="5"/>
      <c r="I57" s="5"/>
      <c r="J57" s="5"/>
      <c r="K57" s="5"/>
      <c r="L57" s="5"/>
    </row>
    <row r="58" spans="1:12" ht="12.75">
      <c r="A58" s="5">
        <v>24</v>
      </c>
      <c r="B58" s="7" t="s">
        <v>32</v>
      </c>
      <c r="C58" s="4">
        <f t="shared" si="0"/>
        <v>0</v>
      </c>
      <c r="D58" s="5"/>
      <c r="E58" s="5"/>
      <c r="F58" s="5"/>
      <c r="G58" s="5"/>
      <c r="H58" s="5"/>
      <c r="I58" s="5"/>
      <c r="J58" s="5"/>
      <c r="K58" s="5"/>
      <c r="L58" s="5"/>
    </row>
    <row r="59" spans="1:12" ht="12.75">
      <c r="A59" s="5"/>
      <c r="B59" s="1"/>
      <c r="C59" s="4">
        <f t="shared" si="0"/>
        <v>0</v>
      </c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15" t="s">
        <v>68</v>
      </c>
      <c r="C60" s="14">
        <f>C50+C44+C38+C36+C34+C30+C28+C12+C10+C6</f>
        <v>6940.2443</v>
      </c>
      <c r="D60" s="14">
        <f>D50+D44+D38+D36+D34+D30+D28+D12+D10+D6</f>
        <v>2030.3659999999998</v>
      </c>
      <c r="E60" s="14">
        <f>E50+E44+E38+E36+E34+E30+E28+E12+E10+E6</f>
        <v>4222.7</v>
      </c>
      <c r="F60" s="14">
        <f>F50+F44+F38+F36+F34+F30+F28+F12+F10+F6</f>
        <v>521.2183</v>
      </c>
      <c r="G60" s="14">
        <f>G50+G44+G38+G36+G34+G30+G28+G12+G10+G6</f>
        <v>165.95999999999998</v>
      </c>
      <c r="H60" s="1"/>
      <c r="I60" s="1"/>
      <c r="J60" s="1"/>
      <c r="K60" s="1"/>
      <c r="L60" s="1"/>
    </row>
    <row r="61" spans="1:12" ht="12.75">
      <c r="A61" s="1"/>
      <c r="B61" s="1">
        <v>6940.3</v>
      </c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/>
      <c r="B62" s="1">
        <f>B61-C60</f>
        <v>0.05569999999988795</v>
      </c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C78" s="1"/>
      <c r="I78" s="1"/>
      <c r="J78" s="1"/>
      <c r="K78" s="1"/>
      <c r="L78" s="1"/>
    </row>
  </sheetData>
  <mergeCells count="10">
    <mergeCell ref="A1:L1"/>
    <mergeCell ref="A3:A4"/>
    <mergeCell ref="B3:B4"/>
    <mergeCell ref="C3:C4"/>
    <mergeCell ref="D3:G3"/>
    <mergeCell ref="H3:H4"/>
    <mergeCell ref="I3:I4"/>
    <mergeCell ref="J3:J4"/>
    <mergeCell ref="K3:K4"/>
    <mergeCell ref="L3:L4"/>
  </mergeCells>
  <printOptions/>
  <pageMargins left="0.75" right="0.75" top="1" bottom="1" header="0.5" footer="0.5"/>
  <pageSetup fitToHeight="1" fitToWidth="1" horizontalDpi="600" verticalDpi="600" orientation="portrait" paperSize="9" scale="5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workbookViewId="0" topLeftCell="A28">
      <selection activeCell="B36" sqref="B36"/>
    </sheetView>
  </sheetViews>
  <sheetFormatPr defaultColWidth="9.00390625" defaultRowHeight="12.75"/>
  <cols>
    <col min="1" max="1" width="4.125" style="0" customWidth="1"/>
    <col min="2" max="2" width="48.125" style="0" customWidth="1"/>
    <col min="3" max="3" width="19.875" style="0" bestFit="1" customWidth="1"/>
    <col min="4" max="4" width="8.25390625" style="0" customWidth="1"/>
    <col min="5" max="5" width="10.375" style="0" customWidth="1"/>
    <col min="6" max="6" width="7.375" style="0" customWidth="1"/>
    <col min="7" max="7" width="7.875" style="0" customWidth="1"/>
    <col min="8" max="8" width="10.75390625" style="0" customWidth="1"/>
    <col min="9" max="9" width="8.625" style="0" customWidth="1"/>
    <col min="10" max="10" width="10.875" style="0" customWidth="1"/>
    <col min="12" max="12" width="8.75390625" style="0" customWidth="1"/>
  </cols>
  <sheetData>
    <row r="1" spans="1:12" s="2" customFormat="1" ht="30" customHeight="1">
      <c r="A1" s="70" t="s">
        <v>11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="2" customFormat="1" ht="12.75"/>
    <row r="3" spans="1:12" s="2" customFormat="1" ht="24" customHeight="1">
      <c r="A3" s="80" t="s">
        <v>0</v>
      </c>
      <c r="B3" s="80" t="s">
        <v>1</v>
      </c>
      <c r="C3" s="80" t="s">
        <v>2</v>
      </c>
      <c r="D3" s="73" t="s">
        <v>3</v>
      </c>
      <c r="E3" s="73"/>
      <c r="F3" s="73"/>
      <c r="G3" s="73"/>
      <c r="H3" s="74" t="s">
        <v>35</v>
      </c>
      <c r="I3" s="74" t="s">
        <v>6</v>
      </c>
      <c r="J3" s="74" t="s">
        <v>7</v>
      </c>
      <c r="K3" s="74" t="s">
        <v>9</v>
      </c>
      <c r="L3" s="74" t="s">
        <v>10</v>
      </c>
    </row>
    <row r="4" spans="1:12" s="2" customFormat="1" ht="40.5" customHeight="1">
      <c r="A4" s="73"/>
      <c r="B4" s="73"/>
      <c r="C4" s="73"/>
      <c r="D4" s="3" t="s">
        <v>36</v>
      </c>
      <c r="E4" s="3" t="s">
        <v>4</v>
      </c>
      <c r="F4" s="3" t="s">
        <v>5</v>
      </c>
      <c r="G4" s="3" t="s">
        <v>8</v>
      </c>
      <c r="H4" s="74"/>
      <c r="I4" s="74"/>
      <c r="J4" s="74"/>
      <c r="K4" s="74"/>
      <c r="L4" s="74"/>
    </row>
    <row r="5" spans="1:12" s="2" customFormat="1" ht="12.75">
      <c r="A5" s="4">
        <v>1</v>
      </c>
      <c r="B5" s="4">
        <v>2</v>
      </c>
      <c r="C5" s="4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</row>
    <row r="6" spans="1:12" s="2" customFormat="1" ht="12.75">
      <c r="A6" s="5"/>
      <c r="B6" s="6" t="s">
        <v>27</v>
      </c>
      <c r="C6" s="14">
        <f aca="true" t="shared" si="0" ref="C6:C16">SUM(D6:H6)</f>
        <v>2702.35</v>
      </c>
      <c r="D6" s="13">
        <f>SUM(D7:D9)</f>
        <v>2175.18</v>
      </c>
      <c r="E6" s="13">
        <f>SUM(E7:E9)</f>
        <v>527.17</v>
      </c>
      <c r="F6" s="13">
        <f>SUM(F7:F9)</f>
        <v>0</v>
      </c>
      <c r="G6" s="13">
        <f>SUM(G7:G9)</f>
        <v>0</v>
      </c>
      <c r="H6" s="13">
        <f>H7+H8</f>
        <v>0</v>
      </c>
      <c r="I6" s="5"/>
      <c r="J6" s="5"/>
      <c r="K6" s="5"/>
      <c r="L6" s="5"/>
    </row>
    <row r="7" spans="1:12" s="2" customFormat="1" ht="12.75">
      <c r="A7" s="5">
        <v>1</v>
      </c>
      <c r="B7" s="5" t="s">
        <v>234</v>
      </c>
      <c r="C7" s="16">
        <f t="shared" si="0"/>
        <v>289.28</v>
      </c>
      <c r="D7" s="5"/>
      <c r="E7" s="5">
        <v>289.28</v>
      </c>
      <c r="F7" s="5"/>
      <c r="G7" s="5"/>
      <c r="H7" s="5"/>
      <c r="I7" s="5"/>
      <c r="J7" s="5"/>
      <c r="K7" s="5"/>
      <c r="L7" s="5"/>
    </row>
    <row r="8" spans="1:12" s="2" customFormat="1" ht="12.75">
      <c r="A8" s="5"/>
      <c r="B8" s="5" t="s">
        <v>235</v>
      </c>
      <c r="C8" s="16">
        <f t="shared" si="0"/>
        <v>237.89</v>
      </c>
      <c r="D8" s="5"/>
      <c r="E8" s="5">
        <v>237.89</v>
      </c>
      <c r="F8" s="5"/>
      <c r="G8" s="5"/>
      <c r="H8" s="5"/>
      <c r="I8" s="5"/>
      <c r="J8" s="5"/>
      <c r="K8" s="5"/>
      <c r="L8" s="5"/>
    </row>
    <row r="9" spans="1:12" s="2" customFormat="1" ht="12.75">
      <c r="A9" s="5"/>
      <c r="B9" s="5" t="s">
        <v>410</v>
      </c>
      <c r="C9" s="16">
        <f t="shared" si="0"/>
        <v>2175.18</v>
      </c>
      <c r="D9" s="5">
        <f>1352.07+823.11</f>
        <v>2175.18</v>
      </c>
      <c r="E9" s="5"/>
      <c r="F9" s="5"/>
      <c r="G9" s="5"/>
      <c r="H9" s="5"/>
      <c r="I9" s="5"/>
      <c r="J9" s="5"/>
      <c r="K9" s="5"/>
      <c r="L9" s="5"/>
    </row>
    <row r="10" spans="1:12" s="2" customFormat="1" ht="12.75">
      <c r="A10" s="5"/>
      <c r="B10" s="7" t="s">
        <v>33</v>
      </c>
      <c r="C10" s="14">
        <f t="shared" si="0"/>
        <v>16.7</v>
      </c>
      <c r="D10" s="13">
        <f>SUM(D11:D13)</f>
        <v>16.7</v>
      </c>
      <c r="E10" s="13">
        <f>SUM(E11:E13)</f>
        <v>0</v>
      </c>
      <c r="F10" s="13">
        <f>SUM(F11:F13)</f>
        <v>0</v>
      </c>
      <c r="G10" s="13">
        <f>SUM(G11:G13)</f>
        <v>0</v>
      </c>
      <c r="H10" s="5"/>
      <c r="I10" s="5"/>
      <c r="J10" s="5"/>
      <c r="K10" s="5"/>
      <c r="L10" s="5"/>
    </row>
    <row r="11" spans="1:12" s="2" customFormat="1" ht="12.75">
      <c r="A11" s="5"/>
      <c r="B11" s="9" t="s">
        <v>382</v>
      </c>
      <c r="C11" s="16">
        <f t="shared" si="0"/>
        <v>10.7</v>
      </c>
      <c r="D11" s="5">
        <v>10.7</v>
      </c>
      <c r="E11" s="5"/>
      <c r="F11" s="5"/>
      <c r="G11" s="5"/>
      <c r="H11" s="5"/>
      <c r="I11" s="5"/>
      <c r="J11" s="5"/>
      <c r="K11" s="5"/>
      <c r="L11" s="5"/>
    </row>
    <row r="12" spans="1:12" s="2" customFormat="1" ht="12.75">
      <c r="A12" s="5"/>
      <c r="B12" s="9" t="s">
        <v>383</v>
      </c>
      <c r="C12" s="16"/>
      <c r="D12" s="5">
        <v>6</v>
      </c>
      <c r="E12" s="5"/>
      <c r="F12" s="5"/>
      <c r="G12" s="5"/>
      <c r="H12" s="5"/>
      <c r="I12" s="5"/>
      <c r="J12" s="5"/>
      <c r="K12" s="5"/>
      <c r="L12" s="5"/>
    </row>
    <row r="13" spans="1:12" s="2" customFormat="1" ht="12.75">
      <c r="A13" s="5"/>
      <c r="B13" s="9"/>
      <c r="C13" s="16">
        <f t="shared" si="0"/>
        <v>0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s="35" customFormat="1" ht="12.75">
      <c r="A14" s="13"/>
      <c r="B14" s="34" t="s">
        <v>28</v>
      </c>
      <c r="C14" s="14">
        <f t="shared" si="0"/>
        <v>1</v>
      </c>
      <c r="D14" s="13">
        <f>SUM(D15)</f>
        <v>1</v>
      </c>
      <c r="E14" s="13">
        <f>SUM(E15)</f>
        <v>0</v>
      </c>
      <c r="F14" s="13">
        <f>SUM(F15)</f>
        <v>0</v>
      </c>
      <c r="G14" s="13">
        <f>SUM(G15)</f>
        <v>0</v>
      </c>
      <c r="H14" s="13">
        <f>SUM(H15)</f>
        <v>0</v>
      </c>
      <c r="I14" s="13"/>
      <c r="J14" s="13"/>
      <c r="K14" s="13"/>
      <c r="L14" s="13"/>
    </row>
    <row r="15" spans="1:12" s="2" customFormat="1" ht="12.75">
      <c r="A15" s="5"/>
      <c r="B15" s="17" t="s">
        <v>384</v>
      </c>
      <c r="C15" s="4"/>
      <c r="D15" s="5">
        <v>1</v>
      </c>
      <c r="E15" s="5"/>
      <c r="F15" s="5"/>
      <c r="G15" s="5"/>
      <c r="H15" s="5"/>
      <c r="I15" s="5"/>
      <c r="J15" s="5"/>
      <c r="K15" s="5"/>
      <c r="L15" s="5"/>
    </row>
    <row r="16" spans="1:12" s="2" customFormat="1" ht="12.75">
      <c r="A16" s="5"/>
      <c r="B16" s="6" t="s">
        <v>29</v>
      </c>
      <c r="C16" s="14">
        <f t="shared" si="0"/>
        <v>0</v>
      </c>
      <c r="D16" s="13"/>
      <c r="E16" s="5"/>
      <c r="F16" s="5"/>
      <c r="G16" s="5"/>
      <c r="H16" s="5"/>
      <c r="I16" s="5"/>
      <c r="J16" s="5"/>
      <c r="K16" s="5"/>
      <c r="L16" s="5"/>
    </row>
    <row r="17" spans="1:12" s="2" customFormat="1" ht="12.75">
      <c r="A17" s="5"/>
      <c r="B17" s="6" t="s">
        <v>13</v>
      </c>
      <c r="C17" s="14">
        <f aca="true" t="shared" si="1" ref="C17:C68">SUM(D17:H17)</f>
        <v>654.64</v>
      </c>
      <c r="D17" s="12">
        <f>SUM(D18:D31)</f>
        <v>316.64</v>
      </c>
      <c r="E17" s="12">
        <f>SUM(E18:E31)</f>
        <v>0</v>
      </c>
      <c r="F17" s="12">
        <f>SUM(F18:F31)</f>
        <v>338</v>
      </c>
      <c r="G17" s="12">
        <f>SUM(G18:G31)</f>
        <v>0</v>
      </c>
      <c r="H17" s="12">
        <f>SUM(H18:H31)</f>
        <v>0</v>
      </c>
      <c r="I17" s="5"/>
      <c r="J17" s="5"/>
      <c r="K17" s="5"/>
      <c r="L17" s="5"/>
    </row>
    <row r="18" spans="1:12" s="2" customFormat="1" ht="12.75" customHeight="1">
      <c r="A18" s="5">
        <v>9</v>
      </c>
      <c r="B18" s="5" t="s">
        <v>39</v>
      </c>
      <c r="C18" s="16">
        <f t="shared" si="1"/>
        <v>296.4</v>
      </c>
      <c r="D18" s="8">
        <v>296.4</v>
      </c>
      <c r="E18" s="5"/>
      <c r="F18" s="5"/>
      <c r="G18" s="5"/>
      <c r="H18" s="5"/>
      <c r="I18" s="5"/>
      <c r="J18" s="5"/>
      <c r="K18" s="5"/>
      <c r="L18" s="5"/>
    </row>
    <row r="19" spans="1:12" s="2" customFormat="1" ht="12.75">
      <c r="A19" s="5"/>
      <c r="B19" s="5" t="s">
        <v>40</v>
      </c>
      <c r="C19" s="16">
        <f t="shared" si="1"/>
        <v>0</v>
      </c>
      <c r="D19" s="5"/>
      <c r="E19" s="5"/>
      <c r="F19" s="5"/>
      <c r="G19" s="5"/>
      <c r="H19" s="5"/>
      <c r="I19" s="5"/>
      <c r="J19" s="5"/>
      <c r="K19" s="5"/>
      <c r="L19" s="5"/>
    </row>
    <row r="20" spans="1:12" s="2" customFormat="1" ht="12.75">
      <c r="A20" s="5"/>
      <c r="B20" s="5" t="s">
        <v>41</v>
      </c>
      <c r="C20" s="16">
        <f t="shared" si="1"/>
        <v>338</v>
      </c>
      <c r="D20" s="8"/>
      <c r="E20" s="5"/>
      <c r="F20" s="8">
        <v>338</v>
      </c>
      <c r="G20" s="5"/>
      <c r="H20" s="5"/>
      <c r="I20" s="5"/>
      <c r="J20" s="5"/>
      <c r="K20" s="5"/>
      <c r="L20" s="5"/>
    </row>
    <row r="21" spans="1:12" s="2" customFormat="1" ht="12.75">
      <c r="A21" s="5"/>
      <c r="B21" s="5" t="s">
        <v>34</v>
      </c>
      <c r="C21" s="16">
        <f t="shared" si="1"/>
        <v>0</v>
      </c>
      <c r="D21" s="5"/>
      <c r="E21" s="5"/>
      <c r="F21" s="5"/>
      <c r="G21" s="5"/>
      <c r="H21" s="5"/>
      <c r="I21" s="5"/>
      <c r="J21" s="5"/>
      <c r="K21" s="5"/>
      <c r="L21" s="5"/>
    </row>
    <row r="22" spans="1:12" s="2" customFormat="1" ht="12.75">
      <c r="A22" s="5">
        <v>10</v>
      </c>
      <c r="B22" s="5" t="s">
        <v>386</v>
      </c>
      <c r="C22" s="16">
        <f t="shared" si="1"/>
        <v>2</v>
      </c>
      <c r="D22" s="5">
        <v>2</v>
      </c>
      <c r="E22" s="5"/>
      <c r="F22" s="5"/>
      <c r="G22" s="5"/>
      <c r="H22" s="5"/>
      <c r="I22" s="5"/>
      <c r="J22" s="5"/>
      <c r="K22" s="5"/>
      <c r="L22" s="5"/>
    </row>
    <row r="23" spans="1:12" s="2" customFormat="1" ht="12.75">
      <c r="A23" s="5"/>
      <c r="B23" s="5" t="s">
        <v>385</v>
      </c>
      <c r="C23" s="16">
        <f t="shared" si="1"/>
        <v>4.6</v>
      </c>
      <c r="D23" s="5">
        <v>4.6</v>
      </c>
      <c r="E23" s="5"/>
      <c r="F23" s="5"/>
      <c r="G23" s="5"/>
      <c r="H23" s="5"/>
      <c r="I23" s="5"/>
      <c r="J23" s="5"/>
      <c r="K23" s="5"/>
      <c r="L23" s="5"/>
    </row>
    <row r="24" spans="1:12" s="2" customFormat="1" ht="12.75">
      <c r="A24" s="5"/>
      <c r="B24" s="5" t="s">
        <v>387</v>
      </c>
      <c r="C24" s="16">
        <f t="shared" si="1"/>
        <v>0.64</v>
      </c>
      <c r="D24" s="5">
        <v>0.64</v>
      </c>
      <c r="E24" s="5"/>
      <c r="F24" s="5"/>
      <c r="G24" s="5"/>
      <c r="H24" s="5"/>
      <c r="I24" s="5"/>
      <c r="J24" s="5"/>
      <c r="K24" s="5"/>
      <c r="L24" s="5"/>
    </row>
    <row r="25" spans="1:12" s="2" customFormat="1" ht="12.75">
      <c r="A25" s="5"/>
      <c r="B25" s="5" t="s">
        <v>43</v>
      </c>
      <c r="C25" s="16">
        <f t="shared" si="1"/>
        <v>0</v>
      </c>
      <c r="D25" s="5"/>
      <c r="E25" s="5"/>
      <c r="F25" s="5"/>
      <c r="G25" s="5"/>
      <c r="H25" s="5"/>
      <c r="I25" s="5"/>
      <c r="J25" s="5"/>
      <c r="K25" s="5"/>
      <c r="L25" s="5"/>
    </row>
    <row r="26" spans="1:12" s="2" customFormat="1" ht="12.75">
      <c r="A26" s="5"/>
      <c r="B26" s="5" t="s">
        <v>46</v>
      </c>
      <c r="C26" s="16">
        <f t="shared" si="1"/>
        <v>13</v>
      </c>
      <c r="D26" s="5">
        <v>13</v>
      </c>
      <c r="E26" s="5"/>
      <c r="F26" s="5"/>
      <c r="G26" s="5"/>
      <c r="H26" s="5"/>
      <c r="I26" s="5"/>
      <c r="J26" s="5"/>
      <c r="K26" s="5"/>
      <c r="L26" s="5"/>
    </row>
    <row r="27" spans="1:12" s="2" customFormat="1" ht="12.75">
      <c r="A27" s="5"/>
      <c r="B27" s="5" t="s">
        <v>44</v>
      </c>
      <c r="C27" s="16">
        <f t="shared" si="1"/>
        <v>0</v>
      </c>
      <c r="D27" s="5"/>
      <c r="E27" s="5"/>
      <c r="F27" s="5"/>
      <c r="G27" s="5"/>
      <c r="H27" s="5"/>
      <c r="I27" s="5"/>
      <c r="J27" s="5"/>
      <c r="K27" s="5"/>
      <c r="L27" s="5"/>
    </row>
    <row r="28" spans="1:12" s="2" customFormat="1" ht="12.75">
      <c r="A28" s="5"/>
      <c r="B28" s="5" t="s">
        <v>45</v>
      </c>
      <c r="C28" s="16">
        <f t="shared" si="1"/>
        <v>0</v>
      </c>
      <c r="D28" s="5"/>
      <c r="E28" s="5"/>
      <c r="F28" s="5"/>
      <c r="G28" s="5"/>
      <c r="H28" s="5"/>
      <c r="I28" s="5"/>
      <c r="J28" s="5"/>
      <c r="K28" s="5"/>
      <c r="L28" s="5"/>
    </row>
    <row r="29" spans="1:12" s="2" customFormat="1" ht="12.75">
      <c r="A29" s="5"/>
      <c r="B29" s="5" t="s">
        <v>388</v>
      </c>
      <c r="C29" s="16">
        <f t="shared" si="1"/>
        <v>0</v>
      </c>
      <c r="D29" s="5"/>
      <c r="E29" s="5"/>
      <c r="F29" s="5"/>
      <c r="G29" s="5"/>
      <c r="H29" s="5"/>
      <c r="I29" s="5"/>
      <c r="J29" s="5"/>
      <c r="K29" s="5"/>
      <c r="L29" s="5"/>
    </row>
    <row r="30" spans="1:12" s="2" customFormat="1" ht="12.75">
      <c r="A30" s="5"/>
      <c r="B30" s="5" t="s">
        <v>389</v>
      </c>
      <c r="C30" s="16">
        <f t="shared" si="1"/>
        <v>0</v>
      </c>
      <c r="D30" s="5"/>
      <c r="E30" s="5"/>
      <c r="F30" s="5"/>
      <c r="G30" s="5"/>
      <c r="H30" s="5"/>
      <c r="I30" s="5"/>
      <c r="J30" s="5"/>
      <c r="K30" s="5"/>
      <c r="L30" s="5"/>
    </row>
    <row r="31" spans="1:12" s="2" customFormat="1" ht="12.75">
      <c r="A31" s="5"/>
      <c r="B31" s="5" t="s">
        <v>390</v>
      </c>
      <c r="C31" s="16">
        <f t="shared" si="1"/>
        <v>0</v>
      </c>
      <c r="D31" s="5"/>
      <c r="E31" s="5"/>
      <c r="F31" s="5"/>
      <c r="G31" s="5"/>
      <c r="H31" s="5"/>
      <c r="I31" s="5"/>
      <c r="J31" s="5"/>
      <c r="K31" s="5"/>
      <c r="L31" s="5"/>
    </row>
    <row r="32" spans="1:12" s="2" customFormat="1" ht="12.75">
      <c r="A32" s="5"/>
      <c r="B32" s="7" t="s">
        <v>14</v>
      </c>
      <c r="C32" s="14">
        <f t="shared" si="1"/>
        <v>0</v>
      </c>
      <c r="D32" s="13">
        <f>SUM(D33:D33)</f>
        <v>0</v>
      </c>
      <c r="E32" s="13">
        <f>SUM(E33:E33)</f>
        <v>0</v>
      </c>
      <c r="F32" s="13">
        <f>SUM(F33:F33)</f>
        <v>0</v>
      </c>
      <c r="G32" s="13">
        <f>SUM(G33:G33)</f>
        <v>0</v>
      </c>
      <c r="H32" s="5"/>
      <c r="I32" s="5"/>
      <c r="J32" s="5"/>
      <c r="K32" s="5"/>
      <c r="L32" s="5"/>
    </row>
    <row r="33" spans="1:12" s="2" customFormat="1" ht="12.75">
      <c r="A33" s="5"/>
      <c r="B33" s="9" t="s">
        <v>391</v>
      </c>
      <c r="C33" s="4">
        <f t="shared" si="1"/>
        <v>0</v>
      </c>
      <c r="D33" s="5"/>
      <c r="E33" s="5"/>
      <c r="F33" s="5"/>
      <c r="G33" s="5"/>
      <c r="H33" s="5"/>
      <c r="I33" s="5"/>
      <c r="J33" s="5"/>
      <c r="K33" s="5"/>
      <c r="L33" s="5"/>
    </row>
    <row r="34" spans="1:12" s="2" customFormat="1" ht="12.75">
      <c r="A34" s="5">
        <v>12</v>
      </c>
      <c r="B34" s="7" t="s">
        <v>15</v>
      </c>
      <c r="C34" s="14">
        <f t="shared" si="1"/>
        <v>2.3606</v>
      </c>
      <c r="D34" s="13">
        <f>SUM(D35:D37)</f>
        <v>2.01</v>
      </c>
      <c r="E34" s="13">
        <f>SUM(E35:E37)</f>
        <v>0</v>
      </c>
      <c r="F34" s="13">
        <f>SUM(F35:F37)</f>
        <v>0.17529999999999998</v>
      </c>
      <c r="G34" s="13">
        <f>SUM(G35:G37)</f>
        <v>0</v>
      </c>
      <c r="H34" s="13">
        <f>SUM(H35:H37)</f>
        <v>0.17529999999999998</v>
      </c>
      <c r="I34" s="5"/>
      <c r="J34" s="5"/>
      <c r="K34" s="5"/>
      <c r="L34" s="5"/>
    </row>
    <row r="35" spans="1:12" s="2" customFormat="1" ht="12.75">
      <c r="A35" s="5"/>
      <c r="B35" s="9" t="s">
        <v>574</v>
      </c>
      <c r="C35" s="14"/>
      <c r="D35" s="13"/>
      <c r="E35" s="13"/>
      <c r="F35" s="9">
        <v>0.1679</v>
      </c>
      <c r="G35" s="13"/>
      <c r="H35" s="9">
        <f>F35</f>
        <v>0.1679</v>
      </c>
      <c r="I35" s="5"/>
      <c r="J35" s="5"/>
      <c r="K35" s="5"/>
      <c r="L35" s="5"/>
    </row>
    <row r="36" spans="1:12" s="2" customFormat="1" ht="12.75">
      <c r="A36" s="5"/>
      <c r="B36" s="9" t="s">
        <v>575</v>
      </c>
      <c r="C36" s="14"/>
      <c r="D36" s="13"/>
      <c r="E36" s="13"/>
      <c r="F36" s="9">
        <v>0.0074</v>
      </c>
      <c r="G36" s="13"/>
      <c r="H36" s="9">
        <f>F36</f>
        <v>0.0074</v>
      </c>
      <c r="I36" s="5"/>
      <c r="J36" s="5"/>
      <c r="K36" s="5"/>
      <c r="L36" s="5"/>
    </row>
    <row r="37" spans="1:12" s="2" customFormat="1" ht="12.75">
      <c r="A37" s="5"/>
      <c r="B37" s="9" t="s">
        <v>392</v>
      </c>
      <c r="C37" s="4">
        <f t="shared" si="1"/>
        <v>2.01</v>
      </c>
      <c r="D37" s="5">
        <f>0.09+1.2+0.72</f>
        <v>2.01</v>
      </c>
      <c r="E37" s="5"/>
      <c r="F37" s="5"/>
      <c r="G37" s="5"/>
      <c r="H37" s="5"/>
      <c r="I37" s="5"/>
      <c r="J37" s="5"/>
      <c r="K37" s="5"/>
      <c r="L37" s="5"/>
    </row>
    <row r="38" spans="1:12" s="2" customFormat="1" ht="12.75">
      <c r="A38" s="5">
        <v>13</v>
      </c>
      <c r="B38" s="7" t="s">
        <v>16</v>
      </c>
      <c r="C38" s="14">
        <f t="shared" si="1"/>
        <v>0.32</v>
      </c>
      <c r="D38" s="13">
        <f>D39</f>
        <v>0.32</v>
      </c>
      <c r="E38" s="13">
        <f>E39</f>
        <v>0</v>
      </c>
      <c r="F38" s="13">
        <f>F39</f>
        <v>0</v>
      </c>
      <c r="G38" s="13">
        <f>G39</f>
        <v>0</v>
      </c>
      <c r="H38" s="13">
        <f>H39</f>
        <v>0</v>
      </c>
      <c r="I38" s="5"/>
      <c r="J38" s="5"/>
      <c r="K38" s="5"/>
      <c r="L38" s="5"/>
    </row>
    <row r="39" spans="1:12" ht="12.75">
      <c r="A39" s="1"/>
      <c r="B39" s="5" t="s">
        <v>393</v>
      </c>
      <c r="C39" s="4">
        <f t="shared" si="1"/>
        <v>0.32</v>
      </c>
      <c r="D39" s="5">
        <f>8*0.04</f>
        <v>0.32</v>
      </c>
      <c r="E39" s="5"/>
      <c r="F39" s="5"/>
      <c r="G39" s="5"/>
      <c r="H39" s="5"/>
      <c r="I39" s="5"/>
      <c r="J39" s="5"/>
      <c r="K39" s="5"/>
      <c r="L39" s="5"/>
    </row>
    <row r="40" spans="1:12" ht="12.75">
      <c r="A40" s="5">
        <v>14</v>
      </c>
      <c r="B40" s="7" t="s">
        <v>17</v>
      </c>
      <c r="C40" s="14">
        <f t="shared" si="1"/>
        <v>54.33</v>
      </c>
      <c r="D40" s="13">
        <f>D41</f>
        <v>54.33</v>
      </c>
      <c r="E40" s="13">
        <f>E41</f>
        <v>0</v>
      </c>
      <c r="F40" s="13">
        <f>F41</f>
        <v>0</v>
      </c>
      <c r="G40" s="13">
        <f>G41</f>
        <v>0</v>
      </c>
      <c r="H40" s="13">
        <f>H41</f>
        <v>0</v>
      </c>
      <c r="I40" s="5"/>
      <c r="J40" s="5"/>
      <c r="K40" s="5"/>
      <c r="L40" s="5"/>
    </row>
    <row r="41" spans="1:12" ht="12.75">
      <c r="A41" s="1"/>
      <c r="B41" s="5" t="s">
        <v>18</v>
      </c>
      <c r="C41" s="4">
        <f t="shared" si="1"/>
        <v>54.33</v>
      </c>
      <c r="D41" s="5">
        <f>29.79+24.54</f>
        <v>54.33</v>
      </c>
      <c r="E41" s="5"/>
      <c r="F41" s="5"/>
      <c r="G41" s="5"/>
      <c r="H41" s="5"/>
      <c r="I41" s="5"/>
      <c r="J41" s="5"/>
      <c r="K41" s="5"/>
      <c r="L41" s="5"/>
    </row>
    <row r="42" spans="1:12" ht="12.75">
      <c r="A42" s="5">
        <v>15</v>
      </c>
      <c r="B42" s="7" t="s">
        <v>19</v>
      </c>
      <c r="C42" s="14">
        <f t="shared" si="1"/>
        <v>0.1501</v>
      </c>
      <c r="D42" s="13">
        <f>D44+D43+D45</f>
        <v>0</v>
      </c>
      <c r="E42" s="13">
        <f>E44+E43+E45</f>
        <v>0</v>
      </c>
      <c r="F42" s="13">
        <f>F44+F43+F45</f>
        <v>0.1501</v>
      </c>
      <c r="G42" s="13">
        <f>G44+G43+G45</f>
        <v>0</v>
      </c>
      <c r="H42" s="13">
        <f>H44</f>
        <v>0</v>
      </c>
      <c r="I42" s="5"/>
      <c r="J42" s="5"/>
      <c r="K42" s="5"/>
      <c r="L42" s="5"/>
    </row>
    <row r="43" spans="1:12" ht="12.75">
      <c r="A43" s="5"/>
      <c r="B43" s="9"/>
      <c r="C43" s="16"/>
      <c r="D43" s="9"/>
      <c r="E43" s="13"/>
      <c r="F43" s="13"/>
      <c r="G43" s="13"/>
      <c r="H43" s="13"/>
      <c r="I43" s="5"/>
      <c r="J43" s="5"/>
      <c r="K43" s="5"/>
      <c r="L43" s="5"/>
    </row>
    <row r="44" spans="1:12" ht="12.75">
      <c r="A44" s="5"/>
      <c r="B44" s="9" t="s">
        <v>176</v>
      </c>
      <c r="C44" s="16">
        <f t="shared" si="1"/>
        <v>0</v>
      </c>
      <c r="D44" s="5"/>
      <c r="E44" s="5"/>
      <c r="F44" s="5"/>
      <c r="G44" s="5"/>
      <c r="H44" s="5"/>
      <c r="I44" s="5"/>
      <c r="J44" s="5"/>
      <c r="K44" s="5"/>
      <c r="L44" s="5"/>
    </row>
    <row r="45" spans="1:12" ht="12.75">
      <c r="A45" s="5"/>
      <c r="B45" s="9" t="s">
        <v>247</v>
      </c>
      <c r="C45" s="16">
        <f t="shared" si="1"/>
        <v>0.1501</v>
      </c>
      <c r="D45" s="5"/>
      <c r="E45" s="5"/>
      <c r="F45" s="5">
        <v>0.1501</v>
      </c>
      <c r="G45" s="5"/>
      <c r="H45" s="5"/>
      <c r="I45" s="5"/>
      <c r="J45" s="5"/>
      <c r="K45" s="5" t="s">
        <v>248</v>
      </c>
      <c r="L45" s="5"/>
    </row>
    <row r="46" spans="1:12" ht="12.75">
      <c r="A46" s="5">
        <v>17</v>
      </c>
      <c r="B46" s="7" t="s">
        <v>20</v>
      </c>
      <c r="C46" s="14">
        <f t="shared" si="1"/>
        <v>0.5384</v>
      </c>
      <c r="D46" s="13">
        <f>SUM(D47:D49)</f>
        <v>0.5384</v>
      </c>
      <c r="E46" s="13">
        <f>SUM(E47:E49)</f>
        <v>0</v>
      </c>
      <c r="F46" s="13">
        <f>SUM(F47:F49)</f>
        <v>0</v>
      </c>
      <c r="G46" s="13">
        <f>SUM(G47:G49)</f>
        <v>0</v>
      </c>
      <c r="H46" s="13">
        <f>SUM(H47:H49)</f>
        <v>0</v>
      </c>
      <c r="I46" s="5"/>
      <c r="J46" s="5"/>
      <c r="K46" s="5"/>
      <c r="L46" s="5"/>
    </row>
    <row r="47" spans="1:12" ht="12.75">
      <c r="A47" s="1"/>
      <c r="B47" s="5" t="s">
        <v>394</v>
      </c>
      <c r="C47" s="4">
        <f t="shared" si="1"/>
        <v>0.4035</v>
      </c>
      <c r="D47" s="5">
        <v>0.4035</v>
      </c>
      <c r="E47" s="5"/>
      <c r="F47" s="5"/>
      <c r="G47" s="5"/>
      <c r="H47" s="5"/>
      <c r="I47" s="5"/>
      <c r="J47" s="5"/>
      <c r="K47" s="5"/>
      <c r="L47" s="5"/>
    </row>
    <row r="48" spans="1:12" ht="12.75">
      <c r="A48" s="1"/>
      <c r="B48" s="5" t="s">
        <v>395</v>
      </c>
      <c r="C48" s="4">
        <f t="shared" si="1"/>
        <v>0.1349</v>
      </c>
      <c r="D48" s="5">
        <v>0.1349</v>
      </c>
      <c r="E48" s="5"/>
      <c r="F48" s="5"/>
      <c r="G48" s="5"/>
      <c r="H48" s="5"/>
      <c r="I48" s="5"/>
      <c r="J48" s="5"/>
      <c r="K48" s="5"/>
      <c r="L48" s="5"/>
    </row>
    <row r="49" spans="1:12" ht="12.75">
      <c r="A49" s="19"/>
      <c r="B49" s="20"/>
      <c r="C49" s="4">
        <f t="shared" si="1"/>
        <v>0</v>
      </c>
      <c r="D49" s="21"/>
      <c r="E49" s="20"/>
      <c r="F49" s="20"/>
      <c r="G49" s="20"/>
      <c r="H49" s="20"/>
      <c r="I49" s="20"/>
      <c r="J49" s="20"/>
      <c r="K49" s="20"/>
      <c r="L49" s="20"/>
    </row>
    <row r="50" spans="1:12" ht="12.75">
      <c r="A50" s="5">
        <v>18</v>
      </c>
      <c r="B50" s="7" t="s">
        <v>22</v>
      </c>
      <c r="C50" s="14">
        <f t="shared" si="1"/>
        <v>12.279599999999999</v>
      </c>
      <c r="D50" s="13">
        <f>SUM(D51:D53)</f>
        <v>12.279599999999999</v>
      </c>
      <c r="E50" s="13">
        <f>SUM(E51:E53)</f>
        <v>0</v>
      </c>
      <c r="F50" s="13">
        <f>SUM(F51:F53)</f>
        <v>0</v>
      </c>
      <c r="G50" s="13">
        <f>SUM(G51:G53)</f>
        <v>0</v>
      </c>
      <c r="H50" s="13">
        <f>SUM(H51:H53)</f>
        <v>0</v>
      </c>
      <c r="I50" s="5"/>
      <c r="J50" s="5"/>
      <c r="K50" s="5"/>
      <c r="L50" s="5"/>
    </row>
    <row r="51" spans="1:12" s="11" customFormat="1" ht="12.75">
      <c r="A51" s="5"/>
      <c r="B51" s="5" t="s">
        <v>396</v>
      </c>
      <c r="C51" s="4">
        <f t="shared" si="1"/>
        <v>10.8523</v>
      </c>
      <c r="D51" s="31">
        <v>10.8523</v>
      </c>
      <c r="E51" s="5"/>
      <c r="F51" s="5"/>
      <c r="G51" s="5"/>
      <c r="H51" s="5"/>
      <c r="I51" s="5"/>
      <c r="J51" s="5"/>
      <c r="K51" s="5"/>
      <c r="L51" s="5"/>
    </row>
    <row r="52" spans="1:12" s="11" customFormat="1" ht="12.75">
      <c r="A52" s="5"/>
      <c r="B52" s="5" t="s">
        <v>397</v>
      </c>
      <c r="C52" s="4">
        <f t="shared" si="1"/>
        <v>0.7159</v>
      </c>
      <c r="D52" s="5">
        <v>0.7159</v>
      </c>
      <c r="E52" s="5"/>
      <c r="F52" s="5"/>
      <c r="G52" s="5"/>
      <c r="H52" s="5"/>
      <c r="I52" s="5"/>
      <c r="J52" s="5"/>
      <c r="K52" s="5"/>
      <c r="L52" s="5"/>
    </row>
    <row r="53" spans="1:12" s="11" customFormat="1" ht="12.75">
      <c r="A53" s="5"/>
      <c r="B53" s="5" t="s">
        <v>398</v>
      </c>
      <c r="C53" s="4">
        <f t="shared" si="1"/>
        <v>0.7114</v>
      </c>
      <c r="D53" s="5">
        <v>0.7114</v>
      </c>
      <c r="E53" s="5"/>
      <c r="F53" s="5"/>
      <c r="G53" s="5"/>
      <c r="H53" s="5"/>
      <c r="I53" s="5"/>
      <c r="J53" s="5"/>
      <c r="K53" s="5"/>
      <c r="L53" s="5"/>
    </row>
    <row r="54" spans="1:12" ht="12.75">
      <c r="A54" s="5"/>
      <c r="B54" s="7" t="s">
        <v>24</v>
      </c>
      <c r="C54" s="14">
        <f t="shared" si="1"/>
        <v>1.04</v>
      </c>
      <c r="D54" s="13">
        <f>D55</f>
        <v>1.04</v>
      </c>
      <c r="E54" s="13">
        <f>E55</f>
        <v>0</v>
      </c>
      <c r="F54" s="13">
        <f>F55</f>
        <v>0</v>
      </c>
      <c r="G54" s="13">
        <f>G55</f>
        <v>0</v>
      </c>
      <c r="H54" s="5"/>
      <c r="I54" s="5"/>
      <c r="J54" s="5"/>
      <c r="K54" s="5"/>
      <c r="L54" s="5"/>
    </row>
    <row r="55" spans="1:12" ht="12.75">
      <c r="A55" s="5"/>
      <c r="B55" s="9" t="s">
        <v>399</v>
      </c>
      <c r="C55" s="4">
        <f t="shared" si="1"/>
        <v>1.04</v>
      </c>
      <c r="D55" s="5">
        <v>1.04</v>
      </c>
      <c r="E55" s="5"/>
      <c r="F55" s="5"/>
      <c r="G55" s="5"/>
      <c r="H55" s="5"/>
      <c r="I55" s="5"/>
      <c r="J55" s="5"/>
      <c r="K55" s="5"/>
      <c r="L55" s="5"/>
    </row>
    <row r="56" spans="1:12" ht="12.75">
      <c r="A56" s="5">
        <v>20</v>
      </c>
      <c r="B56" s="7" t="s">
        <v>26</v>
      </c>
      <c r="C56" s="14">
        <f t="shared" si="1"/>
        <v>0</v>
      </c>
      <c r="D56" s="13">
        <f>SUM(D57:D63)</f>
        <v>0</v>
      </c>
      <c r="E56" s="13">
        <f>SUM(E57:E63)</f>
        <v>0</v>
      </c>
      <c r="F56" s="13">
        <f>SUM(F57:F63)</f>
        <v>0</v>
      </c>
      <c r="G56" s="13">
        <f>SUM(G57:G63)</f>
        <v>0</v>
      </c>
      <c r="H56" s="13">
        <f>SUM(H57:H63)</f>
        <v>0</v>
      </c>
      <c r="I56" s="5"/>
      <c r="J56" s="5"/>
      <c r="K56" s="5"/>
      <c r="L56" s="5"/>
    </row>
    <row r="57" spans="1:12" ht="12.75">
      <c r="A57" s="5"/>
      <c r="B57" s="9" t="s">
        <v>400</v>
      </c>
      <c r="C57" s="4">
        <f t="shared" si="1"/>
        <v>0</v>
      </c>
      <c r="D57" s="5"/>
      <c r="E57" s="5"/>
      <c r="F57" s="5"/>
      <c r="G57" s="5"/>
      <c r="H57" s="5"/>
      <c r="I57" s="5"/>
      <c r="J57" s="5"/>
      <c r="K57" s="5"/>
      <c r="L57" s="5"/>
    </row>
    <row r="58" spans="1:12" ht="12.75">
      <c r="A58" s="5"/>
      <c r="B58" s="9" t="s">
        <v>401</v>
      </c>
      <c r="C58" s="4">
        <f t="shared" si="1"/>
        <v>0</v>
      </c>
      <c r="D58" s="5"/>
      <c r="E58" s="5"/>
      <c r="F58" s="5"/>
      <c r="G58" s="5"/>
      <c r="H58" s="5"/>
      <c r="I58" s="5"/>
      <c r="J58" s="5"/>
      <c r="K58" s="5"/>
      <c r="L58" s="5"/>
    </row>
    <row r="59" spans="1:12" ht="12.75">
      <c r="A59" s="5"/>
      <c r="B59" s="9" t="s">
        <v>402</v>
      </c>
      <c r="C59" s="4">
        <f t="shared" si="1"/>
        <v>0</v>
      </c>
      <c r="D59" s="5"/>
      <c r="E59" s="5"/>
      <c r="F59" s="5"/>
      <c r="G59" s="5"/>
      <c r="H59" s="5"/>
      <c r="I59" s="5"/>
      <c r="J59" s="5"/>
      <c r="K59" s="5"/>
      <c r="L59" s="5"/>
    </row>
    <row r="60" spans="1:12" ht="12.75">
      <c r="A60" s="5"/>
      <c r="B60" s="9" t="s">
        <v>403</v>
      </c>
      <c r="C60" s="4">
        <f t="shared" si="1"/>
        <v>0</v>
      </c>
      <c r="D60" s="5"/>
      <c r="E60" s="5"/>
      <c r="F60" s="5"/>
      <c r="G60" s="5"/>
      <c r="H60" s="5"/>
      <c r="I60" s="5"/>
      <c r="J60" s="5"/>
      <c r="K60" s="5"/>
      <c r="L60" s="5"/>
    </row>
    <row r="61" spans="1:12" ht="12.75">
      <c r="A61" s="5"/>
      <c r="B61" s="9" t="s">
        <v>404</v>
      </c>
      <c r="C61" s="4">
        <f t="shared" si="1"/>
        <v>0</v>
      </c>
      <c r="D61" s="5"/>
      <c r="E61" s="5"/>
      <c r="F61" s="5"/>
      <c r="G61" s="5"/>
      <c r="H61" s="5"/>
      <c r="I61" s="5"/>
      <c r="J61" s="5"/>
      <c r="K61" s="5"/>
      <c r="L61" s="5"/>
    </row>
    <row r="62" spans="1:12" ht="12.75">
      <c r="A62" s="5"/>
      <c r="B62" s="9" t="s">
        <v>405</v>
      </c>
      <c r="C62" s="4">
        <f t="shared" si="1"/>
        <v>0</v>
      </c>
      <c r="D62" s="5"/>
      <c r="E62" s="5"/>
      <c r="F62" s="5"/>
      <c r="G62" s="5"/>
      <c r="H62" s="5"/>
      <c r="I62" s="5"/>
      <c r="J62" s="5"/>
      <c r="K62" s="5"/>
      <c r="L62" s="5"/>
    </row>
    <row r="63" spans="1:12" ht="12.75">
      <c r="A63" s="5"/>
      <c r="B63" s="9" t="s">
        <v>406</v>
      </c>
      <c r="C63" s="4">
        <f t="shared" si="1"/>
        <v>0</v>
      </c>
      <c r="D63" s="5"/>
      <c r="E63" s="5"/>
      <c r="F63" s="5"/>
      <c r="G63" s="5"/>
      <c r="H63" s="5"/>
      <c r="I63" s="5"/>
      <c r="J63" s="5"/>
      <c r="K63" s="5"/>
      <c r="L63" s="5"/>
    </row>
    <row r="64" spans="1:12" ht="12.75">
      <c r="A64" s="5">
        <v>22</v>
      </c>
      <c r="B64" s="7" t="s">
        <v>30</v>
      </c>
      <c r="C64" s="4">
        <f t="shared" si="1"/>
        <v>0</v>
      </c>
      <c r="D64" s="5"/>
      <c r="E64" s="5"/>
      <c r="F64" s="5"/>
      <c r="G64" s="5"/>
      <c r="H64" s="5"/>
      <c r="I64" s="5"/>
      <c r="J64" s="5"/>
      <c r="K64" s="5"/>
      <c r="L64" s="5"/>
    </row>
    <row r="65" spans="1:12" ht="12.75">
      <c r="A65" s="5">
        <v>23</v>
      </c>
      <c r="B65" s="7" t="s">
        <v>31</v>
      </c>
      <c r="C65" s="14">
        <f t="shared" si="1"/>
        <v>0</v>
      </c>
      <c r="D65" s="13">
        <f>D66</f>
        <v>0</v>
      </c>
      <c r="E65" s="13">
        <f>E66</f>
        <v>0</v>
      </c>
      <c r="F65" s="13">
        <f>F66</f>
        <v>0</v>
      </c>
      <c r="G65" s="13">
        <f>G66</f>
        <v>0</v>
      </c>
      <c r="H65" s="5"/>
      <c r="I65" s="5"/>
      <c r="J65" s="5"/>
      <c r="K65" s="5"/>
      <c r="L65" s="5"/>
    </row>
    <row r="66" spans="1:12" ht="12.75">
      <c r="A66" s="5"/>
      <c r="B66" s="9"/>
      <c r="C66" s="4"/>
      <c r="D66" s="5"/>
      <c r="E66" s="5"/>
      <c r="F66" s="5"/>
      <c r="G66" s="5"/>
      <c r="H66" s="5"/>
      <c r="I66" s="5"/>
      <c r="J66" s="5"/>
      <c r="K66" s="5"/>
      <c r="L66" s="5"/>
    </row>
    <row r="67" spans="1:12" ht="12.75">
      <c r="A67" s="5">
        <v>24</v>
      </c>
      <c r="B67" s="7" t="s">
        <v>32</v>
      </c>
      <c r="C67" s="4">
        <f t="shared" si="1"/>
        <v>0</v>
      </c>
      <c r="D67" s="5"/>
      <c r="E67" s="5"/>
      <c r="F67" s="5"/>
      <c r="G67" s="5"/>
      <c r="H67" s="5"/>
      <c r="I67" s="5"/>
      <c r="J67" s="5"/>
      <c r="K67" s="5"/>
      <c r="L67" s="5"/>
    </row>
    <row r="68" spans="1:12" ht="12.75">
      <c r="A68" s="5"/>
      <c r="B68" s="1" t="s">
        <v>407</v>
      </c>
      <c r="C68" s="4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5"/>
      <c r="B69" s="1" t="s">
        <v>408</v>
      </c>
      <c r="C69" s="4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5"/>
      <c r="B70" s="1" t="s">
        <v>409</v>
      </c>
      <c r="C70" s="4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5" t="s">
        <v>68</v>
      </c>
      <c r="C71" s="14">
        <f>C56+C50+C46+C42+C40+C38+C34+C17+C16+C6+C54+C32+C10+C65+C14</f>
        <v>3445.7086999999997</v>
      </c>
      <c r="D71" s="14">
        <f>D56+D50+D46+D42+D40+D38+D34+D17+D16+D6+D54+D32+D10+D65</f>
        <v>2579.0379999999996</v>
      </c>
      <c r="E71" s="14">
        <f>E56+E50+E46+E42+E40+E38+E34+E17+E16+E6+E54+E32+E10+E65</f>
        <v>527.17</v>
      </c>
      <c r="F71" s="14">
        <f>F56+F50+F46+F42+F40+F38+F34+F17+F16+F6+F54+F32+F10+F65</f>
        <v>338.3254</v>
      </c>
      <c r="G71" s="14">
        <f>G56+G50+G46+G42+G40+G38+G34+G17+G16+G6+G54+G32+G10+G65</f>
        <v>0</v>
      </c>
      <c r="H71" s="1"/>
      <c r="I71" s="1"/>
      <c r="J71" s="1"/>
      <c r="K71" s="1"/>
      <c r="L71" s="1"/>
    </row>
    <row r="72" spans="1:12" ht="12.75">
      <c r="A72" s="1"/>
      <c r="B72" s="1">
        <v>4251</v>
      </c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>
        <f>B72-C71</f>
        <v>805.2913000000003</v>
      </c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C89" s="1"/>
      <c r="I89" s="1"/>
      <c r="J89" s="1"/>
      <c r="K89" s="1"/>
      <c r="L89" s="1"/>
    </row>
  </sheetData>
  <mergeCells count="10">
    <mergeCell ref="A1:L1"/>
    <mergeCell ref="A3:A4"/>
    <mergeCell ref="B3:B4"/>
    <mergeCell ref="C3:C4"/>
    <mergeCell ref="D3:G3"/>
    <mergeCell ref="H3:H4"/>
    <mergeCell ref="I3:I4"/>
    <mergeCell ref="J3:J4"/>
    <mergeCell ref="K3:K4"/>
    <mergeCell ref="L3:L4"/>
  </mergeCells>
  <printOptions/>
  <pageMargins left="0.75" right="0.75" top="1" bottom="1" header="0.5" footer="0.5"/>
  <pageSetup fitToHeight="1" fitToWidth="1" horizontalDpi="600" verticalDpi="600" orientation="portrait" paperSize="9" scale="5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08"/>
  <sheetViews>
    <sheetView workbookViewId="0" topLeftCell="B1">
      <pane ySplit="5" topLeftCell="BM87" activePane="bottomLeft" state="frozen"/>
      <selection pane="topLeft" activeCell="A1" sqref="A1"/>
      <selection pane="bottomLeft" activeCell="E90" sqref="E90"/>
    </sheetView>
  </sheetViews>
  <sheetFormatPr defaultColWidth="9.00390625" defaultRowHeight="12.75"/>
  <cols>
    <col min="1" max="1" width="4.125" style="0" customWidth="1"/>
    <col min="2" max="2" width="48.125" style="0" customWidth="1"/>
    <col min="3" max="3" width="19.875" style="0" bestFit="1" customWidth="1"/>
    <col min="4" max="4" width="8.25390625" style="0" customWidth="1"/>
    <col min="5" max="5" width="10.375" style="0" customWidth="1"/>
    <col min="6" max="6" width="7.375" style="0" customWidth="1"/>
    <col min="7" max="7" width="7.875" style="0" customWidth="1"/>
    <col min="8" max="8" width="10.75390625" style="0" customWidth="1"/>
    <col min="9" max="9" width="8.625" style="0" customWidth="1"/>
    <col min="10" max="10" width="10.875" style="0" customWidth="1"/>
    <col min="12" max="12" width="8.75390625" style="0" customWidth="1"/>
  </cols>
  <sheetData>
    <row r="1" spans="1:12" s="2" customFormat="1" ht="30" customHeight="1">
      <c r="A1" s="70" t="s">
        <v>11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="2" customFormat="1" ht="12.75"/>
    <row r="3" spans="1:12" s="2" customFormat="1" ht="24" customHeight="1">
      <c r="A3" s="80" t="s">
        <v>0</v>
      </c>
      <c r="B3" s="80" t="s">
        <v>1</v>
      </c>
      <c r="C3" s="80" t="s">
        <v>2</v>
      </c>
      <c r="D3" s="73" t="s">
        <v>3</v>
      </c>
      <c r="E3" s="73"/>
      <c r="F3" s="73"/>
      <c r="G3" s="73"/>
      <c r="H3" s="74" t="s">
        <v>35</v>
      </c>
      <c r="I3" s="74" t="s">
        <v>6</v>
      </c>
      <c r="J3" s="74" t="s">
        <v>7</v>
      </c>
      <c r="K3" s="74" t="s">
        <v>9</v>
      </c>
      <c r="L3" s="74" t="s">
        <v>10</v>
      </c>
    </row>
    <row r="4" spans="1:12" s="2" customFormat="1" ht="40.5" customHeight="1">
      <c r="A4" s="73"/>
      <c r="B4" s="73"/>
      <c r="C4" s="73"/>
      <c r="D4" s="3" t="s">
        <v>36</v>
      </c>
      <c r="E4" s="3" t="s">
        <v>4</v>
      </c>
      <c r="F4" s="3" t="s">
        <v>5</v>
      </c>
      <c r="G4" s="3" t="s">
        <v>8</v>
      </c>
      <c r="H4" s="74"/>
      <c r="I4" s="74"/>
      <c r="J4" s="74"/>
      <c r="K4" s="74"/>
      <c r="L4" s="74"/>
    </row>
    <row r="5" spans="1:12" s="2" customFormat="1" ht="12.75">
      <c r="A5" s="4">
        <v>1</v>
      </c>
      <c r="B5" s="4">
        <v>2</v>
      </c>
      <c r="C5" s="4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</row>
    <row r="6" spans="1:12" s="2" customFormat="1" ht="12.75">
      <c r="A6" s="5"/>
      <c r="B6" s="6" t="s">
        <v>27</v>
      </c>
      <c r="C6" s="14">
        <f aca="true" t="shared" si="0" ref="C6:C84">SUM(D6:H6)</f>
        <v>3710</v>
      </c>
      <c r="D6" s="13">
        <f>SUM(D7:D9)</f>
        <v>2719.57</v>
      </c>
      <c r="E6" s="13">
        <f>SUM(E7:E9)</f>
        <v>990.4300000000001</v>
      </c>
      <c r="F6" s="13">
        <f>SUM(F7:F9)</f>
        <v>0</v>
      </c>
      <c r="G6" s="13">
        <f>SUM(G7:G9)</f>
        <v>0</v>
      </c>
      <c r="H6" s="13">
        <f>H7+H8</f>
        <v>0</v>
      </c>
      <c r="I6" s="5"/>
      <c r="J6" s="5"/>
      <c r="K6" s="5"/>
      <c r="L6" s="5"/>
    </row>
    <row r="7" spans="1:12" s="2" customFormat="1" ht="12.75">
      <c r="A7" s="5">
        <v>1</v>
      </c>
      <c r="B7" s="5" t="s">
        <v>207</v>
      </c>
      <c r="C7" s="16">
        <f t="shared" si="0"/>
        <v>367.6</v>
      </c>
      <c r="D7" s="5"/>
      <c r="E7" s="5">
        <v>367.6</v>
      </c>
      <c r="F7" s="5"/>
      <c r="G7" s="5"/>
      <c r="H7" s="5"/>
      <c r="I7" s="5"/>
      <c r="J7" s="5"/>
      <c r="K7" s="5"/>
      <c r="L7" s="5"/>
    </row>
    <row r="8" spans="1:12" s="2" customFormat="1" ht="12.75">
      <c r="A8" s="5"/>
      <c r="B8" s="5" t="s">
        <v>499</v>
      </c>
      <c r="C8" s="16">
        <f t="shared" si="0"/>
        <v>622.83</v>
      </c>
      <c r="D8" s="5"/>
      <c r="E8" s="5">
        <v>622.83</v>
      </c>
      <c r="F8" s="5"/>
      <c r="G8" s="5"/>
      <c r="H8" s="5"/>
      <c r="I8" s="5"/>
      <c r="J8" s="5"/>
      <c r="K8" s="5"/>
      <c r="L8" s="5"/>
    </row>
    <row r="9" spans="1:12" s="2" customFormat="1" ht="12.75">
      <c r="A9" s="5"/>
      <c r="B9" s="5" t="s">
        <v>414</v>
      </c>
      <c r="C9" s="16">
        <f t="shared" si="0"/>
        <v>2719.57</v>
      </c>
      <c r="D9" s="5">
        <f>1643.17+1076.4</f>
        <v>2719.57</v>
      </c>
      <c r="E9" s="5"/>
      <c r="F9" s="5"/>
      <c r="G9" s="5"/>
      <c r="H9" s="5"/>
      <c r="I9" s="5"/>
      <c r="J9" s="5"/>
      <c r="K9" s="5"/>
      <c r="L9" s="5"/>
    </row>
    <row r="10" spans="1:12" s="2" customFormat="1" ht="12.75">
      <c r="A10" s="5"/>
      <c r="B10" s="7" t="s">
        <v>33</v>
      </c>
      <c r="C10" s="14">
        <f t="shared" si="0"/>
        <v>64.8</v>
      </c>
      <c r="D10" s="13">
        <f>SUM(D11:D13)</f>
        <v>64.8</v>
      </c>
      <c r="E10" s="13">
        <f>SUM(E11:E13)</f>
        <v>0</v>
      </c>
      <c r="F10" s="13">
        <f>SUM(F11:F13)</f>
        <v>0</v>
      </c>
      <c r="G10" s="13">
        <f>SUM(G11:G13)</f>
        <v>0</v>
      </c>
      <c r="H10" s="5"/>
      <c r="I10" s="5"/>
      <c r="J10" s="5"/>
      <c r="K10" s="5"/>
      <c r="L10" s="5"/>
    </row>
    <row r="11" spans="1:12" s="2" customFormat="1" ht="12.75">
      <c r="A11" s="5"/>
      <c r="B11" s="9" t="s">
        <v>509</v>
      </c>
      <c r="C11" s="16">
        <f t="shared" si="0"/>
        <v>25</v>
      </c>
      <c r="D11" s="5">
        <v>25</v>
      </c>
      <c r="E11" s="5"/>
      <c r="F11" s="5"/>
      <c r="G11" s="5"/>
      <c r="H11" s="5"/>
      <c r="I11" s="5"/>
      <c r="J11" s="5"/>
      <c r="K11" s="5"/>
      <c r="L11" s="5"/>
    </row>
    <row r="12" spans="1:12" s="2" customFormat="1" ht="12.75">
      <c r="A12" s="5"/>
      <c r="B12" s="9" t="s">
        <v>207</v>
      </c>
      <c r="C12" s="16"/>
      <c r="D12" s="5">
        <v>39.8</v>
      </c>
      <c r="E12" s="5"/>
      <c r="F12" s="5"/>
      <c r="G12" s="5"/>
      <c r="H12" s="5"/>
      <c r="I12" s="5"/>
      <c r="J12" s="5"/>
      <c r="K12" s="5"/>
      <c r="L12" s="5"/>
    </row>
    <row r="13" spans="1:12" s="2" customFormat="1" ht="12.75">
      <c r="A13" s="5"/>
      <c r="B13" s="9"/>
      <c r="C13" s="16">
        <f t="shared" si="0"/>
        <v>0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s="35" customFormat="1" ht="12.75">
      <c r="A14" s="13"/>
      <c r="B14" s="34" t="s">
        <v>28</v>
      </c>
      <c r="C14" s="14">
        <f t="shared" si="0"/>
        <v>14.9</v>
      </c>
      <c r="D14" s="13">
        <f>SUM(D15:D17)</f>
        <v>14.9</v>
      </c>
      <c r="E14" s="13">
        <f>SUM(E15:E17)</f>
        <v>0</v>
      </c>
      <c r="F14" s="13">
        <f>SUM(F15:F17)</f>
        <v>0</v>
      </c>
      <c r="G14" s="13">
        <f>SUM(G15:G17)</f>
        <v>0</v>
      </c>
      <c r="H14" s="13">
        <f>SUM(H15:H17)</f>
        <v>0</v>
      </c>
      <c r="I14" s="13"/>
      <c r="J14" s="13"/>
      <c r="K14" s="13"/>
      <c r="L14" s="13"/>
    </row>
    <row r="15" spans="1:12" s="35" customFormat="1" ht="12.75">
      <c r="A15" s="13"/>
      <c r="B15" s="17" t="s">
        <v>501</v>
      </c>
      <c r="C15" s="16">
        <f t="shared" si="0"/>
        <v>2</v>
      </c>
      <c r="D15" s="9">
        <v>2</v>
      </c>
      <c r="E15" s="13"/>
      <c r="F15" s="13"/>
      <c r="G15" s="13"/>
      <c r="H15" s="13"/>
      <c r="I15" s="13"/>
      <c r="J15" s="13"/>
      <c r="K15" s="13"/>
      <c r="L15" s="13"/>
    </row>
    <row r="16" spans="1:12" s="35" customFormat="1" ht="12.75">
      <c r="A16" s="13"/>
      <c r="B16" s="17" t="s">
        <v>502</v>
      </c>
      <c r="C16" s="16">
        <f t="shared" si="0"/>
        <v>9.4</v>
      </c>
      <c r="D16" s="9">
        <v>9.4</v>
      </c>
      <c r="E16" s="13"/>
      <c r="F16" s="13"/>
      <c r="G16" s="13"/>
      <c r="H16" s="13"/>
      <c r="I16" s="13"/>
      <c r="J16" s="13"/>
      <c r="K16" s="13"/>
      <c r="L16" s="13"/>
    </row>
    <row r="17" spans="1:12" s="2" customFormat="1" ht="12.75">
      <c r="A17" s="5"/>
      <c r="B17" s="17" t="s">
        <v>514</v>
      </c>
      <c r="C17" s="4"/>
      <c r="D17" s="5">
        <v>3.5</v>
      </c>
      <c r="E17" s="5"/>
      <c r="F17" s="5"/>
      <c r="G17" s="5"/>
      <c r="H17" s="5"/>
      <c r="I17" s="5"/>
      <c r="J17" s="5"/>
      <c r="K17" s="5"/>
      <c r="L17" s="5"/>
    </row>
    <row r="18" spans="1:12" s="2" customFormat="1" ht="12.75">
      <c r="A18" s="5"/>
      <c r="B18" s="6" t="s">
        <v>29</v>
      </c>
      <c r="C18" s="14">
        <f t="shared" si="0"/>
        <v>0.30000000000000004</v>
      </c>
      <c r="D18" s="13">
        <f>SUM(D19:D21)</f>
        <v>0.30000000000000004</v>
      </c>
      <c r="E18" s="13">
        <f>SUM(E19:E21)</f>
        <v>0</v>
      </c>
      <c r="F18" s="13">
        <f>SUM(F19:F21)</f>
        <v>0</v>
      </c>
      <c r="G18" s="13">
        <f>SUM(G19:G21)</f>
        <v>0</v>
      </c>
      <c r="H18" s="5"/>
      <c r="I18" s="5"/>
      <c r="J18" s="5"/>
      <c r="K18" s="5"/>
      <c r="L18" s="5"/>
    </row>
    <row r="19" spans="1:12" s="2" customFormat="1" ht="12.75">
      <c r="A19" s="5"/>
      <c r="B19" s="17" t="s">
        <v>515</v>
      </c>
      <c r="C19" s="14"/>
      <c r="D19" s="9">
        <v>0.2</v>
      </c>
      <c r="E19" s="5"/>
      <c r="F19" s="5"/>
      <c r="G19" s="5"/>
      <c r="H19" s="5"/>
      <c r="I19" s="5"/>
      <c r="J19" s="5"/>
      <c r="K19" s="5"/>
      <c r="L19" s="5"/>
    </row>
    <row r="20" spans="1:12" s="2" customFormat="1" ht="12.75">
      <c r="A20" s="5"/>
      <c r="B20" s="17" t="s">
        <v>516</v>
      </c>
      <c r="C20" s="14"/>
      <c r="D20" s="9">
        <v>0.1</v>
      </c>
      <c r="E20" s="5"/>
      <c r="F20" s="5"/>
      <c r="G20" s="5"/>
      <c r="H20" s="5"/>
      <c r="I20" s="5"/>
      <c r="J20" s="5"/>
      <c r="K20" s="5"/>
      <c r="L20" s="5"/>
    </row>
    <row r="21" spans="1:12" s="2" customFormat="1" ht="12.75">
      <c r="A21" s="5"/>
      <c r="B21" s="6"/>
      <c r="C21" s="14"/>
      <c r="D21" s="13"/>
      <c r="E21" s="5"/>
      <c r="F21" s="5"/>
      <c r="G21" s="5"/>
      <c r="H21" s="5"/>
      <c r="I21" s="5"/>
      <c r="J21" s="5"/>
      <c r="K21" s="5"/>
      <c r="L21" s="5"/>
    </row>
    <row r="22" spans="1:12" s="2" customFormat="1" ht="12.75">
      <c r="A22" s="5"/>
      <c r="B22" s="6" t="s">
        <v>517</v>
      </c>
      <c r="C22" s="14">
        <f t="shared" si="0"/>
        <v>837.9399999999998</v>
      </c>
      <c r="D22" s="12">
        <f>SUM(D23:D41)</f>
        <v>571.9499999999998</v>
      </c>
      <c r="E22" s="12">
        <f>SUM(E23:E41)</f>
        <v>0</v>
      </c>
      <c r="F22" s="12">
        <f>SUM(F23:F41)</f>
        <v>265.99</v>
      </c>
      <c r="G22" s="12">
        <f>SUM(G23:G41)</f>
        <v>0</v>
      </c>
      <c r="H22" s="12">
        <f>SUM(H23:H41)</f>
        <v>0</v>
      </c>
      <c r="I22" s="5"/>
      <c r="J22" s="5"/>
      <c r="K22" s="5"/>
      <c r="L22" s="5"/>
    </row>
    <row r="23" spans="1:12" s="2" customFormat="1" ht="12.75" customHeight="1">
      <c r="A23" s="5">
        <v>9</v>
      </c>
      <c r="B23" s="5" t="s">
        <v>39</v>
      </c>
      <c r="C23" s="16">
        <f t="shared" si="0"/>
        <v>368.4</v>
      </c>
      <c r="D23" s="8">
        <v>368.4</v>
      </c>
      <c r="E23" s="5"/>
      <c r="F23" s="5"/>
      <c r="G23" s="5"/>
      <c r="H23" s="5"/>
      <c r="I23" s="5"/>
      <c r="J23" s="5"/>
      <c r="K23" s="5"/>
      <c r="L23" s="5"/>
    </row>
    <row r="24" spans="1:12" s="2" customFormat="1" ht="12.75">
      <c r="A24" s="5"/>
      <c r="B24" s="5" t="s">
        <v>40</v>
      </c>
      <c r="C24" s="16">
        <f t="shared" si="0"/>
        <v>0</v>
      </c>
      <c r="D24" s="5"/>
      <c r="E24" s="5"/>
      <c r="F24" s="5"/>
      <c r="G24" s="5"/>
      <c r="H24" s="5"/>
      <c r="I24" s="5"/>
      <c r="J24" s="5"/>
      <c r="K24" s="5"/>
      <c r="L24" s="5"/>
    </row>
    <row r="25" spans="1:12" s="2" customFormat="1" ht="12.75">
      <c r="A25" s="5"/>
      <c r="B25" s="5" t="s">
        <v>41</v>
      </c>
      <c r="C25" s="16">
        <f t="shared" si="0"/>
        <v>265.99</v>
      </c>
      <c r="D25" s="8">
        <v>0</v>
      </c>
      <c r="E25" s="5"/>
      <c r="F25" s="8">
        <v>265.99</v>
      </c>
      <c r="G25" s="5"/>
      <c r="H25" s="5"/>
      <c r="I25" s="5"/>
      <c r="J25" s="5"/>
      <c r="K25" s="5"/>
      <c r="L25" s="5"/>
    </row>
    <row r="26" spans="1:12" s="2" customFormat="1" ht="12.75">
      <c r="A26" s="5"/>
      <c r="B26" s="5" t="s">
        <v>34</v>
      </c>
      <c r="C26" s="16">
        <f t="shared" si="0"/>
        <v>0</v>
      </c>
      <c r="D26" s="5"/>
      <c r="E26" s="5"/>
      <c r="F26" s="5"/>
      <c r="G26" s="5"/>
      <c r="H26" s="5"/>
      <c r="I26" s="5"/>
      <c r="J26" s="5"/>
      <c r="K26" s="5"/>
      <c r="L26" s="5"/>
    </row>
    <row r="27" spans="1:12" s="2" customFormat="1" ht="12.75">
      <c r="A27" s="5">
        <v>10</v>
      </c>
      <c r="B27" s="5" t="s">
        <v>500</v>
      </c>
      <c r="C27" s="16">
        <f t="shared" si="0"/>
        <v>1.5</v>
      </c>
      <c r="D27" s="5">
        <v>1.5</v>
      </c>
      <c r="E27" s="5"/>
      <c r="F27" s="5"/>
      <c r="G27" s="5"/>
      <c r="H27" s="5"/>
      <c r="I27" s="5"/>
      <c r="J27" s="5"/>
      <c r="K27" s="5"/>
      <c r="L27" s="5"/>
    </row>
    <row r="28" spans="1:12" s="2" customFormat="1" ht="12.75">
      <c r="A28" s="5"/>
      <c r="B28" s="5" t="s">
        <v>504</v>
      </c>
      <c r="C28" s="16">
        <f t="shared" si="0"/>
        <v>7.45</v>
      </c>
      <c r="D28" s="5">
        <v>7.45</v>
      </c>
      <c r="E28" s="5"/>
      <c r="F28" s="5"/>
      <c r="G28" s="5"/>
      <c r="H28" s="5"/>
      <c r="I28" s="5"/>
      <c r="J28" s="5"/>
      <c r="K28" s="5"/>
      <c r="L28" s="5"/>
    </row>
    <row r="29" spans="1:12" s="2" customFormat="1" ht="12.75">
      <c r="A29" s="5"/>
      <c r="B29" s="5" t="s">
        <v>505</v>
      </c>
      <c r="C29" s="16">
        <f t="shared" si="0"/>
        <v>0.05</v>
      </c>
      <c r="D29" s="5">
        <v>0.05</v>
      </c>
      <c r="E29" s="5"/>
      <c r="F29" s="5"/>
      <c r="G29" s="5"/>
      <c r="H29" s="5"/>
      <c r="I29" s="5"/>
      <c r="J29" s="5"/>
      <c r="K29" s="5"/>
      <c r="L29" s="5"/>
    </row>
    <row r="30" spans="1:12" s="2" customFormat="1" ht="12.75">
      <c r="A30" s="5"/>
      <c r="B30" s="5" t="s">
        <v>506</v>
      </c>
      <c r="C30" s="16">
        <f t="shared" si="0"/>
        <v>0.05</v>
      </c>
      <c r="D30" s="5">
        <v>0.05</v>
      </c>
      <c r="E30" s="5"/>
      <c r="F30" s="5"/>
      <c r="G30" s="5"/>
      <c r="H30" s="5"/>
      <c r="I30" s="5"/>
      <c r="J30" s="5"/>
      <c r="K30" s="5"/>
      <c r="L30" s="5"/>
    </row>
    <row r="31" spans="1:12" s="2" customFormat="1" ht="12.75">
      <c r="A31" s="5"/>
      <c r="B31" s="5" t="s">
        <v>507</v>
      </c>
      <c r="C31" s="16">
        <f t="shared" si="0"/>
        <v>0.01</v>
      </c>
      <c r="D31" s="5">
        <v>0.01</v>
      </c>
      <c r="E31" s="5"/>
      <c r="F31" s="5"/>
      <c r="G31" s="5"/>
      <c r="H31" s="5"/>
      <c r="I31" s="5"/>
      <c r="J31" s="5"/>
      <c r="K31" s="5"/>
      <c r="L31" s="5"/>
    </row>
    <row r="32" spans="1:12" s="2" customFormat="1" ht="12.75">
      <c r="A32" s="5"/>
      <c r="B32" s="5" t="s">
        <v>508</v>
      </c>
      <c r="C32" s="16">
        <f t="shared" si="0"/>
        <v>0.1</v>
      </c>
      <c r="D32" s="5">
        <v>0.1</v>
      </c>
      <c r="E32" s="5"/>
      <c r="F32" s="5"/>
      <c r="G32" s="5"/>
      <c r="H32" s="5"/>
      <c r="I32" s="5"/>
      <c r="J32" s="5"/>
      <c r="K32" s="5"/>
      <c r="L32" s="5"/>
    </row>
    <row r="33" spans="1:12" s="2" customFormat="1" ht="12.75">
      <c r="A33" s="5"/>
      <c r="B33" s="5" t="s">
        <v>43</v>
      </c>
      <c r="C33" s="16">
        <f t="shared" si="0"/>
        <v>177</v>
      </c>
      <c r="D33" s="5">
        <v>177</v>
      </c>
      <c r="E33" s="5"/>
      <c r="F33" s="5"/>
      <c r="G33" s="5"/>
      <c r="H33" s="5"/>
      <c r="I33" s="5"/>
      <c r="J33" s="5"/>
      <c r="K33" s="5"/>
      <c r="L33" s="5"/>
    </row>
    <row r="34" spans="1:12" s="2" customFormat="1" ht="12.75">
      <c r="A34" s="5"/>
      <c r="B34" s="5" t="s">
        <v>46</v>
      </c>
      <c r="C34" s="16">
        <f t="shared" si="0"/>
        <v>0</v>
      </c>
      <c r="D34" s="5"/>
      <c r="E34" s="5"/>
      <c r="F34" s="5"/>
      <c r="G34" s="5"/>
      <c r="H34" s="5"/>
      <c r="I34" s="5"/>
      <c r="J34" s="5"/>
      <c r="K34" s="5"/>
      <c r="L34" s="5"/>
    </row>
    <row r="35" spans="1:12" s="2" customFormat="1" ht="12.75">
      <c r="A35" s="5"/>
      <c r="B35" s="5" t="s">
        <v>44</v>
      </c>
      <c r="C35" s="16">
        <f t="shared" si="0"/>
        <v>17</v>
      </c>
      <c r="D35" s="5">
        <v>17</v>
      </c>
      <c r="E35" s="5"/>
      <c r="F35" s="5"/>
      <c r="G35" s="5"/>
      <c r="H35" s="5"/>
      <c r="I35" s="5"/>
      <c r="J35" s="5"/>
      <c r="K35" s="5"/>
      <c r="L35" s="5"/>
    </row>
    <row r="36" spans="1:12" s="2" customFormat="1" ht="12.75">
      <c r="A36" s="5"/>
      <c r="B36" s="5" t="s">
        <v>45</v>
      </c>
      <c r="C36" s="16">
        <f t="shared" si="0"/>
        <v>0</v>
      </c>
      <c r="D36" s="5"/>
      <c r="E36" s="5"/>
      <c r="F36" s="5"/>
      <c r="G36" s="5"/>
      <c r="H36" s="5"/>
      <c r="I36" s="5"/>
      <c r="J36" s="5"/>
      <c r="K36" s="5"/>
      <c r="L36" s="5"/>
    </row>
    <row r="37" spans="1:12" s="2" customFormat="1" ht="12.75">
      <c r="A37" s="5"/>
      <c r="B37" s="5" t="s">
        <v>518</v>
      </c>
      <c r="C37" s="16">
        <f t="shared" si="0"/>
        <v>0.2</v>
      </c>
      <c r="D37" s="5">
        <v>0.2</v>
      </c>
      <c r="E37" s="5"/>
      <c r="F37" s="5"/>
      <c r="G37" s="5"/>
      <c r="H37" s="5"/>
      <c r="I37" s="5"/>
      <c r="J37" s="5"/>
      <c r="K37" s="5"/>
      <c r="L37" s="5"/>
    </row>
    <row r="38" spans="1:12" s="2" customFormat="1" ht="12.75">
      <c r="A38" s="5"/>
      <c r="B38" s="5" t="s">
        <v>519</v>
      </c>
      <c r="C38" s="16">
        <f t="shared" si="0"/>
        <v>0.04</v>
      </c>
      <c r="D38" s="5">
        <v>0.04</v>
      </c>
      <c r="E38" s="5"/>
      <c r="F38" s="5"/>
      <c r="G38" s="5"/>
      <c r="H38" s="5"/>
      <c r="I38" s="5"/>
      <c r="J38" s="5"/>
      <c r="K38" s="5"/>
      <c r="L38" s="5"/>
    </row>
    <row r="39" spans="1:12" s="2" customFormat="1" ht="12.75">
      <c r="A39" s="5"/>
      <c r="B39" s="5" t="s">
        <v>520</v>
      </c>
      <c r="C39" s="16">
        <f t="shared" si="0"/>
        <v>0.03</v>
      </c>
      <c r="D39" s="5">
        <v>0.03</v>
      </c>
      <c r="E39" s="5"/>
      <c r="F39" s="5"/>
      <c r="G39" s="5"/>
      <c r="H39" s="5"/>
      <c r="I39" s="5"/>
      <c r="J39" s="5"/>
      <c r="K39" s="5"/>
      <c r="L39" s="5"/>
    </row>
    <row r="40" spans="1:12" s="2" customFormat="1" ht="12.75">
      <c r="A40" s="5"/>
      <c r="B40" s="5" t="s">
        <v>521</v>
      </c>
      <c r="C40" s="16">
        <f t="shared" si="0"/>
        <v>0.06</v>
      </c>
      <c r="D40" s="5">
        <v>0.06</v>
      </c>
      <c r="E40" s="5"/>
      <c r="F40" s="5"/>
      <c r="G40" s="5"/>
      <c r="H40" s="5"/>
      <c r="I40" s="5"/>
      <c r="J40" s="5"/>
      <c r="K40" s="5"/>
      <c r="L40" s="5"/>
    </row>
    <row r="41" spans="1:12" s="2" customFormat="1" ht="12.75">
      <c r="A41" s="5"/>
      <c r="B41" s="5" t="s">
        <v>522</v>
      </c>
      <c r="C41" s="16">
        <f t="shared" si="0"/>
        <v>0.06</v>
      </c>
      <c r="D41" s="5">
        <v>0.06</v>
      </c>
      <c r="E41" s="5"/>
      <c r="F41" s="5"/>
      <c r="G41" s="5"/>
      <c r="H41" s="5"/>
      <c r="I41" s="5"/>
      <c r="J41" s="5"/>
      <c r="K41" s="5"/>
      <c r="L41" s="5"/>
    </row>
    <row r="42" spans="1:12" s="2" customFormat="1" ht="12.75">
      <c r="A42" s="5"/>
      <c r="B42" s="7" t="s">
        <v>14</v>
      </c>
      <c r="C42" s="14">
        <f t="shared" si="0"/>
        <v>0</v>
      </c>
      <c r="D42" s="13">
        <f>SUM(D43:D43)</f>
        <v>0</v>
      </c>
      <c r="E42" s="13">
        <f>SUM(E43:E43)</f>
        <v>0</v>
      </c>
      <c r="F42" s="13">
        <f>SUM(F43:F43)</f>
        <v>0</v>
      </c>
      <c r="G42" s="13">
        <f>SUM(G43:G43)</f>
        <v>0</v>
      </c>
      <c r="H42" s="5"/>
      <c r="I42" s="5"/>
      <c r="J42" s="5"/>
      <c r="K42" s="5"/>
      <c r="L42" s="5"/>
    </row>
    <row r="43" spans="1:12" s="2" customFormat="1" ht="12.75">
      <c r="A43" s="5"/>
      <c r="B43" s="9"/>
      <c r="C43" s="4">
        <f t="shared" si="0"/>
        <v>0</v>
      </c>
      <c r="D43" s="5"/>
      <c r="E43" s="5"/>
      <c r="F43" s="5"/>
      <c r="G43" s="5"/>
      <c r="H43" s="5"/>
      <c r="I43" s="5"/>
      <c r="J43" s="5"/>
      <c r="K43" s="5"/>
      <c r="L43" s="5"/>
    </row>
    <row r="44" spans="1:12" s="2" customFormat="1" ht="12.75">
      <c r="A44" s="5">
        <v>12</v>
      </c>
      <c r="B44" s="7" t="s">
        <v>15</v>
      </c>
      <c r="C44" s="14">
        <f t="shared" si="0"/>
        <v>0</v>
      </c>
      <c r="D44" s="13">
        <f>D45</f>
        <v>0</v>
      </c>
      <c r="E44" s="13">
        <f>E45</f>
        <v>0</v>
      </c>
      <c r="F44" s="13">
        <f>F45</f>
        <v>0</v>
      </c>
      <c r="G44" s="13">
        <f>G45</f>
        <v>0</v>
      </c>
      <c r="H44" s="13">
        <f>H45</f>
        <v>0</v>
      </c>
      <c r="I44" s="5"/>
      <c r="J44" s="5"/>
      <c r="K44" s="5"/>
      <c r="L44" s="5"/>
    </row>
    <row r="45" spans="1:12" s="2" customFormat="1" ht="12.75">
      <c r="A45" s="5"/>
      <c r="B45" s="9" t="s">
        <v>497</v>
      </c>
      <c r="C45" s="4">
        <f t="shared" si="0"/>
        <v>0</v>
      </c>
      <c r="D45" s="5"/>
      <c r="E45" s="5"/>
      <c r="F45" s="5"/>
      <c r="G45" s="5"/>
      <c r="H45" s="5"/>
      <c r="I45" s="5"/>
      <c r="J45" s="5"/>
      <c r="K45" s="5"/>
      <c r="L45" s="5"/>
    </row>
    <row r="46" spans="1:12" s="2" customFormat="1" ht="12.75">
      <c r="A46" s="5">
        <v>13</v>
      </c>
      <c r="B46" s="7" t="s">
        <v>16</v>
      </c>
      <c r="C46" s="14">
        <f t="shared" si="0"/>
        <v>0.6950000000000001</v>
      </c>
      <c r="D46" s="13">
        <f>SUM(D47:D48)</f>
        <v>0.6950000000000001</v>
      </c>
      <c r="E46" s="13">
        <f>SUM(E47:E48)</f>
        <v>0</v>
      </c>
      <c r="F46" s="13">
        <f>SUM(F47:F48)</f>
        <v>0</v>
      </c>
      <c r="G46" s="13">
        <f>SUM(G47:G48)</f>
        <v>0</v>
      </c>
      <c r="H46" s="13">
        <f>H47</f>
        <v>0</v>
      </c>
      <c r="I46" s="5"/>
      <c r="J46" s="5"/>
      <c r="K46" s="5"/>
      <c r="L46" s="5"/>
    </row>
    <row r="47" spans="1:12" ht="12.75">
      <c r="A47" s="1"/>
      <c r="B47" s="5" t="s">
        <v>524</v>
      </c>
      <c r="C47" s="4">
        <f t="shared" si="0"/>
        <v>0.045</v>
      </c>
      <c r="D47" s="5">
        <v>0.045</v>
      </c>
      <c r="E47" s="5"/>
      <c r="F47" s="5"/>
      <c r="G47" s="5"/>
      <c r="H47" s="5"/>
      <c r="I47" s="5"/>
      <c r="J47" s="5"/>
      <c r="K47" s="5"/>
      <c r="L47" s="5"/>
    </row>
    <row r="48" spans="1:12" ht="12.75">
      <c r="A48" s="1"/>
      <c r="B48" s="5" t="s">
        <v>523</v>
      </c>
      <c r="C48" s="4"/>
      <c r="D48" s="5">
        <v>0.65</v>
      </c>
      <c r="E48" s="5"/>
      <c r="F48" s="5"/>
      <c r="G48" s="5"/>
      <c r="H48" s="5"/>
      <c r="I48" s="5"/>
      <c r="J48" s="5"/>
      <c r="K48" s="5"/>
      <c r="L48" s="5"/>
    </row>
    <row r="49" spans="1:12" ht="12.75">
      <c r="A49" s="5">
        <v>14</v>
      </c>
      <c r="B49" s="7" t="s">
        <v>17</v>
      </c>
      <c r="C49" s="14">
        <f t="shared" si="0"/>
        <v>64</v>
      </c>
      <c r="D49" s="13">
        <f>SUM(D50:D52)</f>
        <v>64</v>
      </c>
      <c r="E49" s="13">
        <f>SUM(E50:E52)</f>
        <v>0</v>
      </c>
      <c r="F49" s="13">
        <f>SUM(F50:F52)</f>
        <v>0</v>
      </c>
      <c r="G49" s="13">
        <f>SUM(G50:G52)</f>
        <v>0</v>
      </c>
      <c r="H49" s="13">
        <f>SUM(H51:H52)</f>
        <v>0</v>
      </c>
      <c r="I49" s="5"/>
      <c r="J49" s="5"/>
      <c r="K49" s="5"/>
      <c r="L49" s="5"/>
    </row>
    <row r="50" spans="1:12" ht="12.75">
      <c r="A50" s="5"/>
      <c r="B50" s="9" t="s">
        <v>174</v>
      </c>
      <c r="C50" s="4">
        <f t="shared" si="0"/>
        <v>0</v>
      </c>
      <c r="D50" s="9"/>
      <c r="E50" s="13"/>
      <c r="F50" s="13"/>
      <c r="G50" s="13"/>
      <c r="H50" s="13"/>
      <c r="I50" s="5"/>
      <c r="J50" s="5"/>
      <c r="K50" s="5"/>
      <c r="L50" s="5"/>
    </row>
    <row r="51" spans="1:12" ht="12.75">
      <c r="A51" s="1"/>
      <c r="B51" s="5" t="s">
        <v>18</v>
      </c>
      <c r="C51" s="4">
        <f t="shared" si="0"/>
        <v>64</v>
      </c>
      <c r="D51" s="5">
        <v>64</v>
      </c>
      <c r="E51" s="5"/>
      <c r="F51" s="5"/>
      <c r="G51" s="5"/>
      <c r="H51" s="5"/>
      <c r="I51" s="5"/>
      <c r="J51" s="5"/>
      <c r="K51" s="5"/>
      <c r="L51" s="5"/>
    </row>
    <row r="52" spans="1:12" ht="12.75">
      <c r="A52" s="1"/>
      <c r="B52" s="5" t="s">
        <v>503</v>
      </c>
      <c r="C52" s="4">
        <f t="shared" si="0"/>
        <v>0</v>
      </c>
      <c r="D52" s="5">
        <v>0</v>
      </c>
      <c r="E52" s="5"/>
      <c r="F52" s="5"/>
      <c r="G52" s="5"/>
      <c r="H52" s="5"/>
      <c r="I52" s="5"/>
      <c r="J52" s="5"/>
      <c r="K52" s="5"/>
      <c r="L52" s="5"/>
    </row>
    <row r="53" spans="1:12" ht="12.75">
      <c r="A53" s="5">
        <v>15</v>
      </c>
      <c r="B53" s="7" t="s">
        <v>19</v>
      </c>
      <c r="C53" s="14">
        <f t="shared" si="0"/>
        <v>0</v>
      </c>
      <c r="D53" s="13">
        <f>D55+D54+D56</f>
        <v>0</v>
      </c>
      <c r="E53" s="13">
        <f>E55+E54+E56</f>
        <v>0</v>
      </c>
      <c r="F53" s="13">
        <f>F55+F54+F56</f>
        <v>0</v>
      </c>
      <c r="G53" s="13">
        <f>G55+G54+G56</f>
        <v>0</v>
      </c>
      <c r="H53" s="13">
        <f>H55</f>
        <v>0</v>
      </c>
      <c r="I53" s="5"/>
      <c r="J53" s="5"/>
      <c r="K53" s="5"/>
      <c r="L53" s="5"/>
    </row>
    <row r="54" spans="1:12" ht="12.75">
      <c r="A54" s="5"/>
      <c r="B54" s="9"/>
      <c r="C54" s="16"/>
      <c r="D54" s="9"/>
      <c r="E54" s="13"/>
      <c r="F54" s="13"/>
      <c r="G54" s="13"/>
      <c r="H54" s="13"/>
      <c r="I54" s="5"/>
      <c r="J54" s="5"/>
      <c r="K54" s="5"/>
      <c r="L54" s="5"/>
    </row>
    <row r="55" spans="1:12" ht="12.75">
      <c r="A55" s="5"/>
      <c r="B55" s="9" t="s">
        <v>176</v>
      </c>
      <c r="C55" s="16">
        <f t="shared" si="0"/>
        <v>0</v>
      </c>
      <c r="D55" s="5"/>
      <c r="E55" s="5"/>
      <c r="F55" s="5"/>
      <c r="G55" s="5"/>
      <c r="H55" s="5"/>
      <c r="I55" s="5"/>
      <c r="J55" s="5"/>
      <c r="K55" s="5"/>
      <c r="L55" s="5"/>
    </row>
    <row r="56" spans="1:12" ht="12.75">
      <c r="A56" s="5"/>
      <c r="B56" s="9" t="s">
        <v>498</v>
      </c>
      <c r="C56" s="16">
        <f t="shared" si="0"/>
        <v>0</v>
      </c>
      <c r="D56" s="5"/>
      <c r="E56" s="5"/>
      <c r="F56" s="5"/>
      <c r="G56" s="5"/>
      <c r="H56" s="5"/>
      <c r="I56" s="5"/>
      <c r="J56" s="5"/>
      <c r="K56" s="5" t="s">
        <v>248</v>
      </c>
      <c r="L56" s="5"/>
    </row>
    <row r="57" spans="1:12" ht="12.75">
      <c r="A57" s="5">
        <v>17</v>
      </c>
      <c r="B57" s="7" t="s">
        <v>20</v>
      </c>
      <c r="C57" s="14">
        <f t="shared" si="0"/>
        <v>0.6464000000000001</v>
      </c>
      <c r="D57" s="13">
        <f>SUM(D58:D62)</f>
        <v>0.6464000000000001</v>
      </c>
      <c r="E57" s="13">
        <f>SUM(E58:E62)</f>
        <v>0</v>
      </c>
      <c r="F57" s="13">
        <f>SUM(F58:F62)</f>
        <v>0</v>
      </c>
      <c r="G57" s="13">
        <f>SUM(G58:G62)</f>
        <v>0</v>
      </c>
      <c r="H57" s="13">
        <f>SUM(H58:H62)</f>
        <v>0</v>
      </c>
      <c r="I57" s="5"/>
      <c r="J57" s="5"/>
      <c r="K57" s="5"/>
      <c r="L57" s="5"/>
    </row>
    <row r="58" spans="1:12" ht="12.75">
      <c r="A58" s="1"/>
      <c r="B58" s="5" t="s">
        <v>510</v>
      </c>
      <c r="C58" s="4">
        <f t="shared" si="0"/>
        <v>0.0156</v>
      </c>
      <c r="D58" s="5">
        <v>0.0156</v>
      </c>
      <c r="E58" s="5"/>
      <c r="F58" s="5"/>
      <c r="G58" s="5"/>
      <c r="H58" s="5"/>
      <c r="I58" s="28">
        <v>39143</v>
      </c>
      <c r="J58" s="5"/>
      <c r="K58" s="5"/>
      <c r="L58" s="5"/>
    </row>
    <row r="59" spans="1:12" ht="12.75">
      <c r="A59" s="1"/>
      <c r="B59" s="43" t="s">
        <v>526</v>
      </c>
      <c r="C59" s="4">
        <f>SUM(D59:H59)</f>
        <v>0.1066</v>
      </c>
      <c r="D59" s="5">
        <v>0.1066</v>
      </c>
      <c r="E59" s="5"/>
      <c r="F59" s="5"/>
      <c r="G59" s="5"/>
      <c r="H59" s="5"/>
      <c r="I59" s="28">
        <v>39143</v>
      </c>
      <c r="J59" s="5"/>
      <c r="K59" s="5"/>
      <c r="L59" s="5"/>
    </row>
    <row r="60" spans="1:12" ht="12.75">
      <c r="A60" s="1"/>
      <c r="B60" s="43" t="s">
        <v>511</v>
      </c>
      <c r="C60" s="4"/>
      <c r="D60" s="5">
        <v>0.0692</v>
      </c>
      <c r="E60" s="5"/>
      <c r="F60" s="5"/>
      <c r="G60" s="5"/>
      <c r="H60" s="5"/>
      <c r="I60" s="28">
        <v>39134</v>
      </c>
      <c r="J60" s="5"/>
      <c r="K60" s="5"/>
      <c r="L60" s="5"/>
    </row>
    <row r="61" spans="2:9" ht="12.75">
      <c r="B61" s="43" t="s">
        <v>525</v>
      </c>
      <c r="D61" s="10">
        <v>0.455</v>
      </c>
      <c r="I61" s="28">
        <v>39134</v>
      </c>
    </row>
    <row r="62" spans="1:12" ht="12.75">
      <c r="A62" s="19"/>
      <c r="B62" s="20"/>
      <c r="C62" s="4">
        <f t="shared" si="0"/>
        <v>0</v>
      </c>
      <c r="D62" s="21"/>
      <c r="E62" s="20"/>
      <c r="F62" s="20"/>
      <c r="G62" s="20"/>
      <c r="H62" s="20"/>
      <c r="I62" s="20"/>
      <c r="J62" s="20"/>
      <c r="K62" s="20"/>
      <c r="L62" s="20"/>
    </row>
    <row r="63" spans="1:12" ht="12.75">
      <c r="A63" s="5">
        <v>18</v>
      </c>
      <c r="B63" s="7" t="s">
        <v>22</v>
      </c>
      <c r="C63" s="14">
        <f t="shared" si="0"/>
        <v>55.6958</v>
      </c>
      <c r="D63" s="13">
        <f>SUM(D64:D69)</f>
        <v>55.6958</v>
      </c>
      <c r="E63" s="13">
        <f>SUM(E64:E69)</f>
        <v>0</v>
      </c>
      <c r="F63" s="13">
        <f>SUM(F64:F69)</f>
        <v>0</v>
      </c>
      <c r="G63" s="13">
        <f>SUM(G64:G69)</f>
        <v>0</v>
      </c>
      <c r="H63" s="13">
        <f>SUM(H64:H69)</f>
        <v>0</v>
      </c>
      <c r="I63" s="5"/>
      <c r="J63" s="5"/>
      <c r="K63" s="5"/>
      <c r="L63" s="5"/>
    </row>
    <row r="64" spans="1:12" s="11" customFormat="1" ht="12.75">
      <c r="A64" s="5"/>
      <c r="B64" s="44" t="s">
        <v>512</v>
      </c>
      <c r="C64" s="4">
        <f t="shared" si="0"/>
        <v>12.2287</v>
      </c>
      <c r="D64" s="31">
        <v>12.2287</v>
      </c>
      <c r="E64" s="5"/>
      <c r="F64" s="5"/>
      <c r="G64" s="5"/>
      <c r="H64" s="5"/>
      <c r="I64" s="5"/>
      <c r="J64" s="5"/>
      <c r="K64" s="5"/>
      <c r="L64" s="5"/>
    </row>
    <row r="65" spans="1:12" s="11" customFormat="1" ht="12.75">
      <c r="A65" s="5"/>
      <c r="B65" s="44" t="s">
        <v>527</v>
      </c>
      <c r="C65" s="4">
        <f t="shared" si="0"/>
        <v>9.375</v>
      </c>
      <c r="D65" s="31">
        <v>9.375</v>
      </c>
      <c r="E65" s="5"/>
      <c r="F65" s="5"/>
      <c r="G65" s="5"/>
      <c r="H65" s="5"/>
      <c r="I65" s="5"/>
      <c r="J65" s="5"/>
      <c r="K65" s="5"/>
      <c r="L65" s="5"/>
    </row>
    <row r="66" spans="1:12" s="11" customFormat="1" ht="12.75">
      <c r="A66" s="5"/>
      <c r="B66" s="44" t="s">
        <v>528</v>
      </c>
      <c r="C66" s="4">
        <f t="shared" si="0"/>
        <v>0.5345</v>
      </c>
      <c r="D66" s="31">
        <v>0.5345</v>
      </c>
      <c r="E66" s="5"/>
      <c r="F66" s="5"/>
      <c r="G66" s="5"/>
      <c r="H66" s="5"/>
      <c r="I66" s="5"/>
      <c r="J66" s="5"/>
      <c r="K66" s="5"/>
      <c r="L66" s="5"/>
    </row>
    <row r="67" spans="1:12" s="11" customFormat="1" ht="12.75">
      <c r="A67" s="5"/>
      <c r="B67" s="44" t="s">
        <v>529</v>
      </c>
      <c r="C67" s="4">
        <f t="shared" si="0"/>
        <v>0.4442</v>
      </c>
      <c r="D67" s="31">
        <v>0.4442</v>
      </c>
      <c r="E67" s="5"/>
      <c r="F67" s="5"/>
      <c r="G67" s="5"/>
      <c r="H67" s="5"/>
      <c r="I67" s="5"/>
      <c r="J67" s="5"/>
      <c r="K67" s="5"/>
      <c r="L67" s="5"/>
    </row>
    <row r="68" spans="1:12" s="11" customFormat="1" ht="12.75">
      <c r="A68" s="5"/>
      <c r="B68" s="44" t="s">
        <v>513</v>
      </c>
      <c r="C68" s="4">
        <f t="shared" si="0"/>
        <v>33.1134</v>
      </c>
      <c r="D68" s="31">
        <v>33.1134</v>
      </c>
      <c r="E68" s="5"/>
      <c r="F68" s="5"/>
      <c r="G68" s="5"/>
      <c r="H68" s="5"/>
      <c r="I68" s="5"/>
      <c r="J68" s="5"/>
      <c r="K68" s="5"/>
      <c r="L68" s="5"/>
    </row>
    <row r="69" spans="1:12" s="11" customFormat="1" ht="12.75">
      <c r="A69" s="5"/>
      <c r="B69" s="5"/>
      <c r="C69" s="4">
        <f t="shared" si="0"/>
        <v>0</v>
      </c>
      <c r="D69" s="5"/>
      <c r="E69" s="5"/>
      <c r="F69" s="5"/>
      <c r="G69" s="5"/>
      <c r="H69" s="5"/>
      <c r="I69" s="5"/>
      <c r="J69" s="5"/>
      <c r="K69" s="5"/>
      <c r="L69" s="5"/>
    </row>
    <row r="70" spans="1:12" ht="12.75">
      <c r="A70" s="5"/>
      <c r="B70" s="7" t="s">
        <v>24</v>
      </c>
      <c r="C70" s="14">
        <f t="shared" si="0"/>
        <v>0</v>
      </c>
      <c r="D70" s="13">
        <f>D71</f>
        <v>0</v>
      </c>
      <c r="E70" s="13">
        <f>E71</f>
        <v>0</v>
      </c>
      <c r="F70" s="13">
        <f>F71</f>
        <v>0</v>
      </c>
      <c r="G70" s="13">
        <f>G71</f>
        <v>0</v>
      </c>
      <c r="H70" s="5"/>
      <c r="I70" s="5"/>
      <c r="J70" s="5"/>
      <c r="K70" s="5"/>
      <c r="L70" s="5"/>
    </row>
    <row r="71" spans="1:12" ht="12.75">
      <c r="A71" s="5"/>
      <c r="B71" s="9" t="s">
        <v>530</v>
      </c>
      <c r="C71" s="4">
        <f t="shared" si="0"/>
        <v>0</v>
      </c>
      <c r="D71" s="5"/>
      <c r="E71" s="5"/>
      <c r="F71" s="5"/>
      <c r="G71" s="5"/>
      <c r="H71" s="5"/>
      <c r="I71" s="5"/>
      <c r="J71" s="5"/>
      <c r="K71" s="5"/>
      <c r="L71" s="5"/>
    </row>
    <row r="72" spans="1:12" ht="12.75">
      <c r="A72" s="5">
        <v>20</v>
      </c>
      <c r="B72" s="7" t="s">
        <v>26</v>
      </c>
      <c r="C72" s="14">
        <f t="shared" si="0"/>
        <v>0.2465</v>
      </c>
      <c r="D72" s="13">
        <f>SUM(D73:D79)</f>
        <v>0.2465</v>
      </c>
      <c r="E72" s="13">
        <f>SUM(E73:E79)</f>
        <v>0</v>
      </c>
      <c r="F72" s="13">
        <f>SUM(F73:F79)</f>
        <v>0</v>
      </c>
      <c r="G72" s="13">
        <f>SUM(G73:G79)</f>
        <v>0</v>
      </c>
      <c r="H72" s="13">
        <f>SUM(H73:H79)</f>
        <v>0</v>
      </c>
      <c r="I72" s="5"/>
      <c r="J72" s="5"/>
      <c r="K72" s="5"/>
      <c r="L72" s="5"/>
    </row>
    <row r="73" spans="1:12" ht="12.75">
      <c r="A73" s="5"/>
      <c r="B73" s="9" t="s">
        <v>531</v>
      </c>
      <c r="C73" s="4">
        <f t="shared" si="0"/>
        <v>0.05</v>
      </c>
      <c r="D73" s="5">
        <v>0.05</v>
      </c>
      <c r="E73" s="5"/>
      <c r="F73" s="5"/>
      <c r="G73" s="5"/>
      <c r="H73" s="5"/>
      <c r="I73" s="28">
        <v>38237</v>
      </c>
      <c r="J73" s="5"/>
      <c r="K73" s="5"/>
      <c r="L73" s="5"/>
    </row>
    <row r="74" spans="1:12" ht="12.75">
      <c r="A74" s="5"/>
      <c r="B74" s="9" t="s">
        <v>532</v>
      </c>
      <c r="C74" s="4">
        <f t="shared" si="0"/>
        <v>0.0429</v>
      </c>
      <c r="D74" s="5">
        <v>0.0429</v>
      </c>
      <c r="E74" s="5"/>
      <c r="F74" s="5"/>
      <c r="G74" s="5"/>
      <c r="H74" s="5"/>
      <c r="I74" s="28">
        <v>37980</v>
      </c>
      <c r="J74" s="5"/>
      <c r="K74" s="5"/>
      <c r="L74" s="5"/>
    </row>
    <row r="75" spans="1:12" ht="12.75">
      <c r="A75" s="5"/>
      <c r="B75" s="9" t="s">
        <v>533</v>
      </c>
      <c r="C75" s="4">
        <f t="shared" si="0"/>
        <v>0.0284</v>
      </c>
      <c r="D75" s="5">
        <v>0.0284</v>
      </c>
      <c r="E75" s="5"/>
      <c r="F75" s="5"/>
      <c r="G75" s="5"/>
      <c r="H75" s="5"/>
      <c r="I75" s="28">
        <v>37980</v>
      </c>
      <c r="J75" s="5"/>
      <c r="K75" s="5"/>
      <c r="L75" s="5"/>
    </row>
    <row r="76" spans="1:12" ht="12.75">
      <c r="A76" s="5"/>
      <c r="B76" s="9" t="s">
        <v>534</v>
      </c>
      <c r="C76" s="4">
        <f t="shared" si="0"/>
        <v>0.0752</v>
      </c>
      <c r="D76" s="5">
        <v>0.0752</v>
      </c>
      <c r="E76" s="5"/>
      <c r="F76" s="5"/>
      <c r="G76" s="5"/>
      <c r="H76" s="5"/>
      <c r="I76" s="28">
        <v>38923</v>
      </c>
      <c r="J76" s="5"/>
      <c r="K76" s="5"/>
      <c r="L76" s="5"/>
    </row>
    <row r="77" spans="1:12" ht="12.75">
      <c r="A77" s="5"/>
      <c r="B77" s="9" t="s">
        <v>535</v>
      </c>
      <c r="C77" s="4">
        <f t="shared" si="0"/>
        <v>0.03</v>
      </c>
      <c r="D77" s="5">
        <v>0.03</v>
      </c>
      <c r="E77" s="5"/>
      <c r="F77" s="5"/>
      <c r="G77" s="5"/>
      <c r="H77" s="5"/>
      <c r="I77" s="5"/>
      <c r="J77" s="5"/>
      <c r="K77" s="5"/>
      <c r="L77" s="5"/>
    </row>
    <row r="78" spans="1:12" ht="12.75">
      <c r="A78" s="5"/>
      <c r="B78" s="9" t="s">
        <v>536</v>
      </c>
      <c r="C78" s="4">
        <f t="shared" si="0"/>
        <v>0.02</v>
      </c>
      <c r="D78" s="5">
        <v>0.02</v>
      </c>
      <c r="E78" s="5"/>
      <c r="F78" s="5"/>
      <c r="G78" s="5"/>
      <c r="H78" s="5"/>
      <c r="I78" s="5"/>
      <c r="J78" s="5"/>
      <c r="K78" s="5"/>
      <c r="L78" s="5"/>
    </row>
    <row r="79" spans="1:12" ht="12.75">
      <c r="A79" s="5"/>
      <c r="B79" s="9"/>
      <c r="C79" s="4">
        <f t="shared" si="0"/>
        <v>0</v>
      </c>
      <c r="D79" s="5"/>
      <c r="E79" s="5"/>
      <c r="F79" s="5"/>
      <c r="G79" s="5"/>
      <c r="H79" s="5"/>
      <c r="I79" s="5"/>
      <c r="J79" s="5"/>
      <c r="K79" s="5"/>
      <c r="L79" s="5"/>
    </row>
    <row r="80" spans="1:12" ht="12.75">
      <c r="A80" s="5">
        <v>22</v>
      </c>
      <c r="B80" s="7" t="s">
        <v>30</v>
      </c>
      <c r="C80" s="4">
        <f t="shared" si="0"/>
        <v>0</v>
      </c>
      <c r="D80" s="5"/>
      <c r="E80" s="5"/>
      <c r="F80" s="5"/>
      <c r="G80" s="5"/>
      <c r="H80" s="5"/>
      <c r="I80" s="5"/>
      <c r="J80" s="5"/>
      <c r="K80" s="5"/>
      <c r="L80" s="5"/>
    </row>
    <row r="81" spans="1:12" ht="12.75">
      <c r="A81" s="5">
        <v>23</v>
      </c>
      <c r="B81" s="7" t="s">
        <v>31</v>
      </c>
      <c r="C81" s="14">
        <f t="shared" si="0"/>
        <v>0</v>
      </c>
      <c r="D81" s="13">
        <f>D82</f>
        <v>0</v>
      </c>
      <c r="E81" s="13">
        <f>E82</f>
        <v>0</v>
      </c>
      <c r="F81" s="13">
        <f>F82</f>
        <v>0</v>
      </c>
      <c r="G81" s="13">
        <f>G82</f>
        <v>0</v>
      </c>
      <c r="H81" s="5"/>
      <c r="I81" s="5"/>
      <c r="J81" s="5"/>
      <c r="K81" s="5"/>
      <c r="L81" s="5"/>
    </row>
    <row r="82" spans="1:12" ht="12.75">
      <c r="A82" s="5"/>
      <c r="B82" s="9"/>
      <c r="C82" s="4"/>
      <c r="D82" s="5"/>
      <c r="E82" s="5"/>
      <c r="F82" s="5"/>
      <c r="G82" s="5"/>
      <c r="H82" s="5"/>
      <c r="I82" s="5"/>
      <c r="J82" s="5"/>
      <c r="K82" s="5"/>
      <c r="L82" s="5"/>
    </row>
    <row r="83" spans="1:12" ht="12.75">
      <c r="A83" s="5">
        <v>24</v>
      </c>
      <c r="B83" s="7" t="s">
        <v>32</v>
      </c>
      <c r="C83" s="4">
        <f t="shared" si="0"/>
        <v>0</v>
      </c>
      <c r="D83" s="5"/>
      <c r="E83" s="5"/>
      <c r="F83" s="5"/>
      <c r="G83" s="5"/>
      <c r="H83" s="5"/>
      <c r="I83" s="5"/>
      <c r="J83" s="5"/>
      <c r="K83" s="5"/>
      <c r="L83" s="5"/>
    </row>
    <row r="84" spans="1:12" ht="12.75">
      <c r="A84" s="5"/>
      <c r="B84" s="1" t="s">
        <v>537</v>
      </c>
      <c r="C84" s="4">
        <f t="shared" si="0"/>
        <v>0.0842</v>
      </c>
      <c r="D84" s="1">
        <v>0.0842</v>
      </c>
      <c r="E84" s="1"/>
      <c r="F84" s="1"/>
      <c r="G84" s="1"/>
      <c r="H84" s="1"/>
      <c r="I84" s="1"/>
      <c r="J84" s="1"/>
      <c r="K84" s="1"/>
      <c r="L84" s="1"/>
    </row>
    <row r="85" spans="1:12" ht="12.75">
      <c r="A85" s="5"/>
      <c r="B85" s="1" t="s">
        <v>538</v>
      </c>
      <c r="C85" s="4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5"/>
      <c r="B86" s="1" t="s">
        <v>539</v>
      </c>
      <c r="C86" s="4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5"/>
      <c r="B87" s="1" t="s">
        <v>540</v>
      </c>
      <c r="C87" s="4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5"/>
      <c r="B88" s="1"/>
      <c r="C88" s="4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5"/>
      <c r="B89" s="1"/>
      <c r="C89" s="4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5" t="s">
        <v>68</v>
      </c>
      <c r="C90" s="14">
        <f>C72+C63+C57+C53+C49+C46+C44+C22+C18+C6+C70+C42+C10+C81+C14+C83</f>
        <v>4749.2237</v>
      </c>
      <c r="D90" s="14">
        <f>D72+D63+D57+D53+D49+D46+D44+D22+D18+D6+D70+D42+D10+D81+D14+D83</f>
        <v>3492.8037</v>
      </c>
      <c r="E90" s="14">
        <f>E72+E63+E57+E53+E49+E46+E44+E22+E18+E6+E70+E42+E10+E81+E14+E83</f>
        <v>990.4300000000001</v>
      </c>
      <c r="F90" s="14">
        <f>F72+F63+F57+F53+F49+F46+F44+F22+F18+F6+F70+F42+F10+F81+F14+F83</f>
        <v>265.99</v>
      </c>
      <c r="G90" s="14">
        <f>G72+G63+G57+G53+G49+G46+G44+G22+G18+G6+G70+G42+G10+G81+G14+G83</f>
        <v>0</v>
      </c>
      <c r="H90" s="1"/>
      <c r="I90" s="1"/>
      <c r="J90" s="1"/>
      <c r="K90" s="1"/>
      <c r="L90" s="1"/>
    </row>
    <row r="91" spans="1:12" ht="12.75">
      <c r="A91" s="1"/>
      <c r="B91" s="1">
        <v>5160.5</v>
      </c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>
        <f>B91-C90</f>
        <v>411.27630000000045</v>
      </c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C108" s="1"/>
      <c r="I108" s="1"/>
      <c r="J108" s="1"/>
      <c r="K108" s="1"/>
      <c r="L108" s="1"/>
    </row>
  </sheetData>
  <mergeCells count="10">
    <mergeCell ref="A1:L1"/>
    <mergeCell ref="A3:A4"/>
    <mergeCell ref="B3:B4"/>
    <mergeCell ref="C3:C4"/>
    <mergeCell ref="D3:G3"/>
    <mergeCell ref="H3:H4"/>
    <mergeCell ref="I3:I4"/>
    <mergeCell ref="J3:J4"/>
    <mergeCell ref="K3:K4"/>
    <mergeCell ref="L3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workbookViewId="0" topLeftCell="A22">
      <selection activeCell="D38" sqref="D38"/>
    </sheetView>
  </sheetViews>
  <sheetFormatPr defaultColWidth="9.00390625" defaultRowHeight="12.75"/>
  <cols>
    <col min="1" max="1" width="4.125" style="0" customWidth="1"/>
    <col min="2" max="2" width="48.125" style="0" customWidth="1"/>
    <col min="3" max="3" width="19.875" style="0" bestFit="1" customWidth="1"/>
    <col min="4" max="4" width="8.25390625" style="0" customWidth="1"/>
    <col min="5" max="5" width="10.375" style="0" customWidth="1"/>
    <col min="6" max="6" width="7.375" style="0" customWidth="1"/>
    <col min="7" max="7" width="7.875" style="0" customWidth="1"/>
    <col min="8" max="8" width="10.75390625" style="0" customWidth="1"/>
    <col min="9" max="9" width="8.625" style="0" customWidth="1"/>
    <col min="10" max="10" width="10.875" style="0" customWidth="1"/>
    <col min="12" max="12" width="8.75390625" style="0" customWidth="1"/>
  </cols>
  <sheetData>
    <row r="1" spans="1:12" s="2" customFormat="1" ht="30" customHeight="1">
      <c r="A1" s="70" t="s">
        <v>11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="2" customFormat="1" ht="12.75"/>
    <row r="3" spans="1:12" s="2" customFormat="1" ht="24" customHeight="1">
      <c r="A3" s="80" t="s">
        <v>0</v>
      </c>
      <c r="B3" s="80" t="s">
        <v>1</v>
      </c>
      <c r="C3" s="80" t="s">
        <v>2</v>
      </c>
      <c r="D3" s="73" t="s">
        <v>3</v>
      </c>
      <c r="E3" s="73"/>
      <c r="F3" s="73"/>
      <c r="G3" s="73"/>
      <c r="H3" s="74" t="s">
        <v>35</v>
      </c>
      <c r="I3" s="74" t="s">
        <v>6</v>
      </c>
      <c r="J3" s="74" t="s">
        <v>7</v>
      </c>
      <c r="K3" s="74" t="s">
        <v>9</v>
      </c>
      <c r="L3" s="74" t="s">
        <v>10</v>
      </c>
    </row>
    <row r="4" spans="1:12" s="2" customFormat="1" ht="40.5" customHeight="1">
      <c r="A4" s="73"/>
      <c r="B4" s="73"/>
      <c r="C4" s="73"/>
      <c r="D4" s="3" t="s">
        <v>36</v>
      </c>
      <c r="E4" s="3" t="s">
        <v>4</v>
      </c>
      <c r="F4" s="3" t="s">
        <v>5</v>
      </c>
      <c r="G4" s="3" t="s">
        <v>8</v>
      </c>
      <c r="H4" s="74"/>
      <c r="I4" s="74"/>
      <c r="J4" s="74"/>
      <c r="K4" s="74"/>
      <c r="L4" s="74"/>
    </row>
    <row r="5" spans="1:12" s="2" customFormat="1" ht="12.75">
      <c r="A5" s="4">
        <v>1</v>
      </c>
      <c r="B5" s="4">
        <v>2</v>
      </c>
      <c r="C5" s="4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</row>
    <row r="6" spans="1:12" s="2" customFormat="1" ht="12.75">
      <c r="A6" s="5"/>
      <c r="B6" s="6" t="s">
        <v>27</v>
      </c>
      <c r="C6" s="14">
        <f aca="true" t="shared" si="0" ref="C6:C11">SUM(D6:H6)</f>
        <v>1827</v>
      </c>
      <c r="D6" s="13">
        <f>D7+D8</f>
        <v>1142.4</v>
      </c>
      <c r="E6" s="13">
        <f>E7+E8</f>
        <v>684.6</v>
      </c>
      <c r="F6" s="13">
        <f>F7+F8</f>
        <v>0</v>
      </c>
      <c r="G6" s="13">
        <f>G7+G8</f>
        <v>0</v>
      </c>
      <c r="H6" s="13">
        <f>H7+H8</f>
        <v>0</v>
      </c>
      <c r="I6" s="5"/>
      <c r="J6" s="5"/>
      <c r="K6" s="5"/>
      <c r="L6" s="5"/>
    </row>
    <row r="7" spans="1:12" s="2" customFormat="1" ht="12.75">
      <c r="A7" s="5">
        <v>1</v>
      </c>
      <c r="B7" s="5" t="s">
        <v>94</v>
      </c>
      <c r="C7" s="16">
        <f t="shared" si="0"/>
        <v>684.6</v>
      </c>
      <c r="D7" s="5"/>
      <c r="E7" s="5">
        <v>684.6</v>
      </c>
      <c r="F7" s="5"/>
      <c r="G7" s="5"/>
      <c r="H7" s="5"/>
      <c r="I7" s="5"/>
      <c r="J7" s="5"/>
      <c r="K7" s="5"/>
      <c r="L7" s="5"/>
    </row>
    <row r="8" spans="1:12" s="2" customFormat="1" ht="12.75">
      <c r="A8" s="5"/>
      <c r="B8" s="5" t="s">
        <v>95</v>
      </c>
      <c r="C8" s="16">
        <f t="shared" si="0"/>
        <v>1142.4</v>
      </c>
      <c r="D8" s="5">
        <v>1142.4</v>
      </c>
      <c r="E8" s="5"/>
      <c r="F8" s="5"/>
      <c r="G8" s="5"/>
      <c r="H8" s="5"/>
      <c r="I8" s="5"/>
      <c r="J8" s="5"/>
      <c r="K8" s="5"/>
      <c r="L8" s="5"/>
    </row>
    <row r="9" spans="1:12" s="2" customFormat="1" ht="12.75">
      <c r="A9" s="5"/>
      <c r="B9" s="7" t="s">
        <v>33</v>
      </c>
      <c r="C9" s="14">
        <f t="shared" si="0"/>
        <v>0</v>
      </c>
      <c r="D9" s="13">
        <f>D10+D11</f>
        <v>0</v>
      </c>
      <c r="E9" s="13">
        <f>E10+E11</f>
        <v>0</v>
      </c>
      <c r="F9" s="13">
        <f>F10+F11</f>
        <v>0</v>
      </c>
      <c r="G9" s="13">
        <f>G10+G11</f>
        <v>0</v>
      </c>
      <c r="H9" s="5"/>
      <c r="I9" s="5"/>
      <c r="J9" s="5"/>
      <c r="K9" s="5"/>
      <c r="L9" s="5"/>
    </row>
    <row r="10" spans="1:12" s="2" customFormat="1" ht="12.75">
      <c r="A10" s="5"/>
      <c r="B10" s="9"/>
      <c r="C10" s="16">
        <f t="shared" si="0"/>
        <v>0</v>
      </c>
      <c r="D10" s="5"/>
      <c r="E10" s="5"/>
      <c r="F10" s="5"/>
      <c r="G10" s="5"/>
      <c r="H10" s="5"/>
      <c r="I10" s="5"/>
      <c r="J10" s="5"/>
      <c r="K10" s="5"/>
      <c r="L10" s="5"/>
    </row>
    <row r="11" spans="1:12" s="2" customFormat="1" ht="12.75">
      <c r="A11" s="5"/>
      <c r="B11" s="9"/>
      <c r="C11" s="16">
        <f t="shared" si="0"/>
        <v>0</v>
      </c>
      <c r="D11" s="5"/>
      <c r="E11" s="5"/>
      <c r="F11" s="5"/>
      <c r="G11" s="5"/>
      <c r="H11" s="5"/>
      <c r="I11" s="5"/>
      <c r="J11" s="5"/>
      <c r="K11" s="5"/>
      <c r="L11" s="5"/>
    </row>
    <row r="12" spans="1:12" s="2" customFormat="1" ht="12.75">
      <c r="A12" s="5"/>
      <c r="B12" s="6" t="s">
        <v>28</v>
      </c>
      <c r="C12" s="4"/>
      <c r="D12" s="5"/>
      <c r="E12" s="5"/>
      <c r="F12" s="5"/>
      <c r="G12" s="5"/>
      <c r="H12" s="5"/>
      <c r="I12" s="5"/>
      <c r="J12" s="5"/>
      <c r="K12" s="5"/>
      <c r="L12" s="5"/>
    </row>
    <row r="13" spans="1:12" s="2" customFormat="1" ht="12.75">
      <c r="A13" s="5"/>
      <c r="B13" s="6" t="s">
        <v>29</v>
      </c>
      <c r="C13" s="14"/>
      <c r="D13" s="13"/>
      <c r="E13" s="5"/>
      <c r="F13" s="5"/>
      <c r="G13" s="5"/>
      <c r="H13" s="5"/>
      <c r="I13" s="5"/>
      <c r="J13" s="5"/>
      <c r="K13" s="5"/>
      <c r="L13" s="5"/>
    </row>
    <row r="14" spans="1:12" s="2" customFormat="1" ht="12.75">
      <c r="A14" s="5"/>
      <c r="B14" s="6" t="s">
        <v>96</v>
      </c>
      <c r="C14" s="14">
        <f aca="true" t="shared" si="1" ref="C14:C64">SUM(D14:H14)</f>
        <v>576.6999999999999</v>
      </c>
      <c r="D14" s="12">
        <f>SUM(D15:D33)</f>
        <v>370.69999999999993</v>
      </c>
      <c r="E14" s="12">
        <f>SUM(E15:E33)</f>
        <v>0</v>
      </c>
      <c r="F14" s="12">
        <f>SUM(F15:F33)</f>
        <v>206</v>
      </c>
      <c r="G14" s="12">
        <f>SUM(G15:G33)</f>
        <v>0</v>
      </c>
      <c r="H14" s="12">
        <f>SUM(H15:H33)</f>
        <v>0</v>
      </c>
      <c r="I14" s="5"/>
      <c r="J14" s="5"/>
      <c r="K14" s="5"/>
      <c r="L14" s="5"/>
    </row>
    <row r="15" spans="1:12" s="2" customFormat="1" ht="12.75" customHeight="1">
      <c r="A15" s="5">
        <v>9</v>
      </c>
      <c r="B15" s="5" t="s">
        <v>39</v>
      </c>
      <c r="C15" s="16">
        <f t="shared" si="1"/>
        <v>150</v>
      </c>
      <c r="D15" s="8">
        <v>150</v>
      </c>
      <c r="E15" s="5"/>
      <c r="F15" s="5"/>
      <c r="G15" s="5"/>
      <c r="H15" s="5"/>
      <c r="I15" s="5"/>
      <c r="J15" s="5"/>
      <c r="K15" s="5"/>
      <c r="L15" s="5"/>
    </row>
    <row r="16" spans="1:12" s="2" customFormat="1" ht="12.75">
      <c r="A16" s="5"/>
      <c r="B16" s="5" t="s">
        <v>40</v>
      </c>
      <c r="C16" s="16">
        <f t="shared" si="1"/>
        <v>146</v>
      </c>
      <c r="D16" s="5">
        <v>146</v>
      </c>
      <c r="E16" s="5"/>
      <c r="F16" s="5"/>
      <c r="G16" s="5"/>
      <c r="H16" s="5"/>
      <c r="I16" s="5"/>
      <c r="J16" s="5"/>
      <c r="K16" s="5"/>
      <c r="L16" s="5"/>
    </row>
    <row r="17" spans="1:12" s="2" customFormat="1" ht="12.75">
      <c r="A17" s="5"/>
      <c r="B17" s="5" t="s">
        <v>41</v>
      </c>
      <c r="C17" s="16">
        <f t="shared" si="1"/>
        <v>206</v>
      </c>
      <c r="D17" s="8">
        <v>0</v>
      </c>
      <c r="E17" s="5"/>
      <c r="F17" s="8">
        <v>206</v>
      </c>
      <c r="G17" s="5"/>
      <c r="H17" s="5"/>
      <c r="I17" s="5"/>
      <c r="J17" s="5"/>
      <c r="K17" s="5"/>
      <c r="L17" s="5"/>
    </row>
    <row r="18" spans="1:12" s="2" customFormat="1" ht="12.75">
      <c r="A18" s="5"/>
      <c r="B18" s="5" t="s">
        <v>34</v>
      </c>
      <c r="C18" s="16">
        <f t="shared" si="1"/>
        <v>14.61</v>
      </c>
      <c r="D18" s="5">
        <v>14.61</v>
      </c>
      <c r="E18" s="5"/>
      <c r="F18" s="5"/>
      <c r="G18" s="5"/>
      <c r="H18" s="5"/>
      <c r="I18" s="5"/>
      <c r="J18" s="5"/>
      <c r="K18" s="5"/>
      <c r="L18" s="5"/>
    </row>
    <row r="19" spans="1:12" s="2" customFormat="1" ht="12.75">
      <c r="A19" s="5">
        <v>10</v>
      </c>
      <c r="B19" s="5" t="s">
        <v>97</v>
      </c>
      <c r="C19" s="16">
        <f t="shared" si="1"/>
        <v>1.9</v>
      </c>
      <c r="D19" s="5">
        <v>1.9</v>
      </c>
      <c r="E19" s="5"/>
      <c r="F19" s="5"/>
      <c r="G19" s="5"/>
      <c r="H19" s="5"/>
      <c r="I19" s="5"/>
      <c r="J19" s="5"/>
      <c r="K19" s="5"/>
      <c r="L19" s="5"/>
    </row>
    <row r="20" spans="1:12" s="2" customFormat="1" ht="12.75">
      <c r="A20" s="5"/>
      <c r="B20" s="5" t="s">
        <v>115</v>
      </c>
      <c r="C20" s="16">
        <f t="shared" si="1"/>
        <v>0.05</v>
      </c>
      <c r="D20" s="5">
        <v>0.05</v>
      </c>
      <c r="E20" s="5"/>
      <c r="F20" s="5"/>
      <c r="G20" s="5"/>
      <c r="H20" s="5"/>
      <c r="I20" s="5"/>
      <c r="J20" s="5"/>
      <c r="K20" s="5"/>
      <c r="L20" s="5"/>
    </row>
    <row r="21" spans="1:12" s="2" customFormat="1" ht="12.75">
      <c r="A21" s="5"/>
      <c r="B21" s="5" t="s">
        <v>116</v>
      </c>
      <c r="C21" s="16">
        <f t="shared" si="1"/>
        <v>0.01</v>
      </c>
      <c r="D21" s="5">
        <v>0.01</v>
      </c>
      <c r="E21" s="5"/>
      <c r="F21" s="5"/>
      <c r="G21" s="5"/>
      <c r="H21" s="5"/>
      <c r="I21" s="5"/>
      <c r="J21" s="5"/>
      <c r="K21" s="5"/>
      <c r="L21" s="5"/>
    </row>
    <row r="22" spans="1:12" s="2" customFormat="1" ht="12.75">
      <c r="A22" s="5"/>
      <c r="B22" s="5" t="s">
        <v>117</v>
      </c>
      <c r="C22" s="16">
        <f t="shared" si="1"/>
        <v>0.01</v>
      </c>
      <c r="D22" s="5">
        <v>0.01</v>
      </c>
      <c r="E22" s="5"/>
      <c r="F22" s="5"/>
      <c r="G22" s="5"/>
      <c r="H22" s="5"/>
      <c r="I22" s="5"/>
      <c r="J22" s="5"/>
      <c r="K22" s="5"/>
      <c r="L22" s="5"/>
    </row>
    <row r="23" spans="1:12" s="2" customFormat="1" ht="12.75">
      <c r="A23" s="5"/>
      <c r="B23" s="5" t="s">
        <v>118</v>
      </c>
      <c r="C23" s="16">
        <f t="shared" si="1"/>
        <v>0.02</v>
      </c>
      <c r="D23" s="5">
        <v>0.02</v>
      </c>
      <c r="E23" s="5"/>
      <c r="F23" s="5"/>
      <c r="G23" s="5"/>
      <c r="H23" s="5"/>
      <c r="I23" s="5"/>
      <c r="J23" s="5"/>
      <c r="K23" s="5"/>
      <c r="L23" s="5"/>
    </row>
    <row r="24" spans="1:12" s="2" customFormat="1" ht="12.75">
      <c r="A24" s="5"/>
      <c r="B24" s="5" t="s">
        <v>119</v>
      </c>
      <c r="C24" s="16">
        <f t="shared" si="1"/>
        <v>0.03</v>
      </c>
      <c r="D24" s="5">
        <v>0.03</v>
      </c>
      <c r="E24" s="5"/>
      <c r="F24" s="5"/>
      <c r="G24" s="5"/>
      <c r="H24" s="5"/>
      <c r="I24" s="5"/>
      <c r="J24" s="5"/>
      <c r="K24" s="5"/>
      <c r="L24" s="5"/>
    </row>
    <row r="25" spans="1:12" s="2" customFormat="1" ht="12.75">
      <c r="A25" s="5"/>
      <c r="B25" s="5" t="s">
        <v>120</v>
      </c>
      <c r="C25" s="16">
        <f t="shared" si="1"/>
        <v>0.05</v>
      </c>
      <c r="D25" s="5">
        <v>0.05</v>
      </c>
      <c r="E25" s="5"/>
      <c r="F25" s="5"/>
      <c r="G25" s="5"/>
      <c r="H25" s="5"/>
      <c r="I25" s="5"/>
      <c r="J25" s="5"/>
      <c r="K25" s="5"/>
      <c r="L25" s="5"/>
    </row>
    <row r="26" spans="1:12" s="2" customFormat="1" ht="12.75">
      <c r="A26" s="5"/>
      <c r="B26" s="5" t="s">
        <v>43</v>
      </c>
      <c r="C26" s="16">
        <f t="shared" si="1"/>
        <v>0</v>
      </c>
      <c r="D26" s="5">
        <v>0</v>
      </c>
      <c r="E26" s="5"/>
      <c r="F26" s="5"/>
      <c r="G26" s="5"/>
      <c r="H26" s="5"/>
      <c r="I26" s="5"/>
      <c r="J26" s="5"/>
      <c r="K26" s="5"/>
      <c r="L26" s="5"/>
    </row>
    <row r="27" spans="1:12" s="2" customFormat="1" ht="12.75">
      <c r="A27" s="5"/>
      <c r="B27" s="5" t="s">
        <v>44</v>
      </c>
      <c r="C27" s="16">
        <f t="shared" si="1"/>
        <v>1.28</v>
      </c>
      <c r="D27" s="5">
        <v>1.28</v>
      </c>
      <c r="E27" s="5"/>
      <c r="F27" s="5"/>
      <c r="G27" s="5"/>
      <c r="H27" s="5"/>
      <c r="I27" s="5"/>
      <c r="J27" s="5"/>
      <c r="K27" s="5"/>
      <c r="L27" s="5"/>
    </row>
    <row r="28" spans="1:12" s="2" customFormat="1" ht="12.75">
      <c r="A28" s="5"/>
      <c r="B28" s="5" t="s">
        <v>122</v>
      </c>
      <c r="C28" s="16">
        <f t="shared" si="1"/>
        <v>15</v>
      </c>
      <c r="D28" s="5">
        <v>15</v>
      </c>
      <c r="E28" s="5"/>
      <c r="F28" s="5"/>
      <c r="G28" s="5"/>
      <c r="H28" s="5"/>
      <c r="I28" s="5"/>
      <c r="J28" s="5"/>
      <c r="K28" s="5"/>
      <c r="L28" s="5"/>
    </row>
    <row r="29" spans="1:12" s="2" customFormat="1" ht="12.75">
      <c r="A29" s="5"/>
      <c r="B29" s="5" t="s">
        <v>45</v>
      </c>
      <c r="C29" s="16">
        <f t="shared" si="1"/>
        <v>41</v>
      </c>
      <c r="D29" s="5">
        <v>41</v>
      </c>
      <c r="E29" s="5"/>
      <c r="F29" s="5"/>
      <c r="G29" s="5"/>
      <c r="H29" s="5"/>
      <c r="I29" s="5"/>
      <c r="J29" s="5"/>
      <c r="K29" s="5"/>
      <c r="L29" s="5"/>
    </row>
    <row r="30" spans="1:12" s="2" customFormat="1" ht="12.75">
      <c r="A30" s="5"/>
      <c r="B30" s="5" t="s">
        <v>98</v>
      </c>
      <c r="C30" s="16">
        <f t="shared" si="1"/>
        <v>0.3</v>
      </c>
      <c r="D30" s="5">
        <v>0.3</v>
      </c>
      <c r="E30" s="5"/>
      <c r="F30" s="5"/>
      <c r="G30" s="5"/>
      <c r="H30" s="5"/>
      <c r="I30" s="5"/>
      <c r="J30" s="5"/>
      <c r="K30" s="5"/>
      <c r="L30" s="5"/>
    </row>
    <row r="31" spans="1:12" s="2" customFormat="1" ht="12.75">
      <c r="A31" s="5"/>
      <c r="B31" s="5" t="s">
        <v>114</v>
      </c>
      <c r="C31" s="16">
        <f t="shared" si="1"/>
        <v>0.06</v>
      </c>
      <c r="D31" s="5">
        <v>0.06</v>
      </c>
      <c r="E31" s="5"/>
      <c r="F31" s="5"/>
      <c r="G31" s="5"/>
      <c r="H31" s="5"/>
      <c r="I31" s="5"/>
      <c r="J31" s="5"/>
      <c r="K31" s="5"/>
      <c r="L31" s="5"/>
    </row>
    <row r="32" spans="1:12" s="2" customFormat="1" ht="12.75">
      <c r="A32" s="5"/>
      <c r="B32" s="5" t="s">
        <v>99</v>
      </c>
      <c r="C32" s="16">
        <f t="shared" si="1"/>
        <v>0.03</v>
      </c>
      <c r="D32" s="5">
        <v>0.03</v>
      </c>
      <c r="E32" s="5"/>
      <c r="F32" s="5"/>
      <c r="G32" s="5"/>
      <c r="H32" s="5"/>
      <c r="I32" s="5"/>
      <c r="J32" s="5"/>
      <c r="K32" s="5"/>
      <c r="L32" s="5"/>
    </row>
    <row r="33" spans="1:12" s="2" customFormat="1" ht="12.75">
      <c r="A33" s="5"/>
      <c r="B33" s="5" t="s">
        <v>100</v>
      </c>
      <c r="C33" s="16">
        <f t="shared" si="1"/>
        <v>0.35</v>
      </c>
      <c r="D33" s="5">
        <v>0.35</v>
      </c>
      <c r="E33" s="5"/>
      <c r="F33" s="5"/>
      <c r="G33" s="5"/>
      <c r="H33" s="5"/>
      <c r="I33" s="5"/>
      <c r="J33" s="5"/>
      <c r="K33" s="5"/>
      <c r="L33" s="5"/>
    </row>
    <row r="34" spans="1:12" s="2" customFormat="1" ht="12.75">
      <c r="A34" s="5"/>
      <c r="B34" s="7" t="s">
        <v>14</v>
      </c>
      <c r="C34" s="14">
        <f t="shared" si="1"/>
        <v>0</v>
      </c>
      <c r="D34" s="5"/>
      <c r="E34" s="5"/>
      <c r="F34" s="5"/>
      <c r="G34" s="5"/>
      <c r="H34" s="5"/>
      <c r="I34" s="5"/>
      <c r="J34" s="5"/>
      <c r="K34" s="5"/>
      <c r="L34" s="5"/>
    </row>
    <row r="35" spans="1:12" s="2" customFormat="1" ht="12.75">
      <c r="A35" s="5">
        <v>12</v>
      </c>
      <c r="B35" s="7" t="s">
        <v>15</v>
      </c>
      <c r="C35" s="14">
        <f t="shared" si="1"/>
        <v>0.003</v>
      </c>
      <c r="D35" s="13">
        <f>D36</f>
        <v>0.003</v>
      </c>
      <c r="E35" s="13">
        <f>E36</f>
        <v>0</v>
      </c>
      <c r="F35" s="13">
        <f>F36</f>
        <v>0</v>
      </c>
      <c r="G35" s="13">
        <f>G36</f>
        <v>0</v>
      </c>
      <c r="H35" s="13">
        <f>H36</f>
        <v>0</v>
      </c>
      <c r="I35" s="5"/>
      <c r="J35" s="5"/>
      <c r="K35" s="5"/>
      <c r="L35" s="5"/>
    </row>
    <row r="36" spans="1:12" s="2" customFormat="1" ht="12.75">
      <c r="A36" s="5"/>
      <c r="B36" s="9" t="s">
        <v>64</v>
      </c>
      <c r="C36" s="4">
        <f t="shared" si="1"/>
        <v>0.003</v>
      </c>
      <c r="D36" s="5">
        <v>0.003</v>
      </c>
      <c r="E36" s="5"/>
      <c r="F36" s="5"/>
      <c r="G36" s="5"/>
      <c r="H36" s="5"/>
      <c r="I36" s="5"/>
      <c r="J36" s="5"/>
      <c r="K36" s="5"/>
      <c r="L36" s="5"/>
    </row>
    <row r="37" spans="1:12" s="2" customFormat="1" ht="12.75">
      <c r="A37" s="5">
        <v>13</v>
      </c>
      <c r="B37" s="7" t="s">
        <v>16</v>
      </c>
      <c r="C37" s="14">
        <f t="shared" si="1"/>
        <v>0.2</v>
      </c>
      <c r="D37" s="13">
        <f>D38</f>
        <v>0.2</v>
      </c>
      <c r="E37" s="13">
        <f>E38</f>
        <v>0</v>
      </c>
      <c r="F37" s="13">
        <f>F38</f>
        <v>0</v>
      </c>
      <c r="G37" s="13">
        <f>G38</f>
        <v>0</v>
      </c>
      <c r="H37" s="13">
        <f>H38</f>
        <v>0</v>
      </c>
      <c r="I37" s="5"/>
      <c r="J37" s="5"/>
      <c r="K37" s="5"/>
      <c r="L37" s="5"/>
    </row>
    <row r="38" spans="1:12" ht="12.75">
      <c r="A38" s="1"/>
      <c r="B38" s="5" t="s">
        <v>102</v>
      </c>
      <c r="C38" s="4">
        <f t="shared" si="1"/>
        <v>0.2</v>
      </c>
      <c r="D38" s="5">
        <v>0.2</v>
      </c>
      <c r="E38" s="5"/>
      <c r="F38" s="5"/>
      <c r="G38" s="5"/>
      <c r="H38" s="5"/>
      <c r="I38" s="5"/>
      <c r="J38" s="5"/>
      <c r="K38" s="5"/>
      <c r="L38" s="5"/>
    </row>
    <row r="39" spans="1:12" ht="12.75">
      <c r="A39" s="5">
        <v>14</v>
      </c>
      <c r="B39" s="7" t="s">
        <v>17</v>
      </c>
      <c r="C39" s="14">
        <f t="shared" si="1"/>
        <v>11</v>
      </c>
      <c r="D39" s="13">
        <f>D40</f>
        <v>11</v>
      </c>
      <c r="E39" s="13">
        <f>E40</f>
        <v>0</v>
      </c>
      <c r="F39" s="13">
        <f>F40</f>
        <v>0</v>
      </c>
      <c r="G39" s="13">
        <f>G40</f>
        <v>0</v>
      </c>
      <c r="H39" s="13">
        <f>H40</f>
        <v>0</v>
      </c>
      <c r="I39" s="5"/>
      <c r="J39" s="5"/>
      <c r="K39" s="5"/>
      <c r="L39" s="5"/>
    </row>
    <row r="40" spans="1:12" ht="12.75">
      <c r="A40" s="1"/>
      <c r="B40" s="5" t="s">
        <v>18</v>
      </c>
      <c r="C40" s="4">
        <f t="shared" si="1"/>
        <v>11</v>
      </c>
      <c r="D40" s="5">
        <v>11</v>
      </c>
      <c r="E40" s="5"/>
      <c r="F40" s="5"/>
      <c r="G40" s="5"/>
      <c r="H40" s="5"/>
      <c r="I40" s="5"/>
      <c r="J40" s="5"/>
      <c r="K40" s="5"/>
      <c r="L40" s="5"/>
    </row>
    <row r="41" spans="1:12" ht="12.75">
      <c r="A41" s="5">
        <v>15</v>
      </c>
      <c r="B41" s="7" t="s">
        <v>19</v>
      </c>
      <c r="C41" s="14">
        <f t="shared" si="1"/>
        <v>0</v>
      </c>
      <c r="D41" s="13">
        <f>D43+D42+D44</f>
        <v>0</v>
      </c>
      <c r="E41" s="13">
        <f>E43+E42+E44</f>
        <v>0</v>
      </c>
      <c r="F41" s="13">
        <f>F43+F42+F44</f>
        <v>0</v>
      </c>
      <c r="G41" s="13">
        <f>G43+G42+G44</f>
        <v>0</v>
      </c>
      <c r="H41" s="13">
        <f>H43</f>
        <v>0</v>
      </c>
      <c r="I41" s="5"/>
      <c r="J41" s="5"/>
      <c r="K41" s="5"/>
      <c r="L41" s="5"/>
    </row>
    <row r="42" spans="1:12" ht="12.75">
      <c r="A42" s="5"/>
      <c r="B42" s="9"/>
      <c r="C42" s="16">
        <f t="shared" si="1"/>
        <v>0</v>
      </c>
      <c r="D42" s="9"/>
      <c r="E42" s="13"/>
      <c r="F42" s="13"/>
      <c r="G42" s="13"/>
      <c r="H42" s="13"/>
      <c r="I42" s="5"/>
      <c r="J42" s="5"/>
      <c r="K42" s="5"/>
      <c r="L42" s="5"/>
    </row>
    <row r="43" spans="1:12" ht="12.75">
      <c r="A43" s="5"/>
      <c r="B43" s="9"/>
      <c r="C43" s="16">
        <f t="shared" si="1"/>
        <v>0</v>
      </c>
      <c r="D43" s="5"/>
      <c r="E43" s="5"/>
      <c r="F43" s="5"/>
      <c r="G43" s="5"/>
      <c r="H43" s="5"/>
      <c r="I43" s="5"/>
      <c r="J43" s="5"/>
      <c r="K43" s="5"/>
      <c r="L43" s="5"/>
    </row>
    <row r="44" spans="1:12" ht="12.75">
      <c r="A44" s="5"/>
      <c r="B44" s="9"/>
      <c r="C44" s="16">
        <f t="shared" si="1"/>
        <v>0</v>
      </c>
      <c r="D44" s="5"/>
      <c r="E44" s="5"/>
      <c r="F44" s="5"/>
      <c r="G44" s="5"/>
      <c r="H44" s="5"/>
      <c r="I44" s="5"/>
      <c r="J44" s="5"/>
      <c r="K44" s="5"/>
      <c r="L44" s="5"/>
    </row>
    <row r="45" spans="1:12" ht="12.75">
      <c r="A45" s="5">
        <v>17</v>
      </c>
      <c r="B45" s="7" t="s">
        <v>20</v>
      </c>
      <c r="C45" s="14">
        <f t="shared" si="1"/>
        <v>0.2</v>
      </c>
      <c r="D45" s="13">
        <f>SUM(D46:D48)</f>
        <v>0.2</v>
      </c>
      <c r="E45" s="13">
        <f>SUM(E46:E48)</f>
        <v>0</v>
      </c>
      <c r="F45" s="13">
        <f>SUM(F46:F48)</f>
        <v>0</v>
      </c>
      <c r="G45" s="13">
        <f>SUM(G46:G48)</f>
        <v>0</v>
      </c>
      <c r="H45" s="13">
        <f>SUM(H46:H48)</f>
        <v>0</v>
      </c>
      <c r="I45" s="5"/>
      <c r="J45" s="5"/>
      <c r="K45" s="5"/>
      <c r="L45" s="5"/>
    </row>
    <row r="46" spans="1:12" ht="12.75">
      <c r="A46" s="1"/>
      <c r="B46" s="5" t="s">
        <v>103</v>
      </c>
      <c r="C46" s="4">
        <f t="shared" si="1"/>
        <v>0.06</v>
      </c>
      <c r="D46" s="5">
        <v>0.06</v>
      </c>
      <c r="E46" s="5"/>
      <c r="F46" s="5"/>
      <c r="G46" s="5"/>
      <c r="H46" s="5"/>
      <c r="I46" s="5"/>
      <c r="J46" s="5"/>
      <c r="K46" s="5"/>
      <c r="L46" s="5"/>
    </row>
    <row r="47" spans="1:12" ht="12.75">
      <c r="A47" s="1"/>
      <c r="B47" s="5" t="s">
        <v>104</v>
      </c>
      <c r="C47" s="4">
        <f t="shared" si="1"/>
        <v>0.14</v>
      </c>
      <c r="D47" s="5">
        <v>0.14</v>
      </c>
      <c r="E47" s="5"/>
      <c r="F47" s="5"/>
      <c r="G47" s="5"/>
      <c r="H47" s="5"/>
      <c r="I47" s="5"/>
      <c r="J47" s="5"/>
      <c r="K47" s="5"/>
      <c r="L47" s="5"/>
    </row>
    <row r="48" spans="3:4" ht="12.75">
      <c r="C48" s="4">
        <f t="shared" si="1"/>
        <v>0</v>
      </c>
      <c r="D48" s="10"/>
    </row>
    <row r="49" spans="1:12" ht="12.75">
      <c r="A49" s="5">
        <v>18</v>
      </c>
      <c r="B49" s="7" t="s">
        <v>22</v>
      </c>
      <c r="C49" s="14">
        <f t="shared" si="1"/>
        <v>7.9</v>
      </c>
      <c r="D49" s="13">
        <f>SUM(D50:D51)</f>
        <v>7.9</v>
      </c>
      <c r="E49" s="13">
        <f>SUM(E50:E51)</f>
        <v>0</v>
      </c>
      <c r="F49" s="13">
        <f>SUM(F50:F51)</f>
        <v>0</v>
      </c>
      <c r="G49" s="13">
        <f>SUM(G50:G51)</f>
        <v>0</v>
      </c>
      <c r="H49" s="13">
        <f>SUM(H50:H51)</f>
        <v>0</v>
      </c>
      <c r="I49" s="5"/>
      <c r="J49" s="5"/>
      <c r="K49" s="5"/>
      <c r="L49" s="5"/>
    </row>
    <row r="50" spans="1:12" s="11" customFormat="1" ht="12.75">
      <c r="A50" s="5"/>
      <c r="B50" s="5" t="s">
        <v>105</v>
      </c>
      <c r="C50" s="4">
        <f t="shared" si="1"/>
        <v>7.5</v>
      </c>
      <c r="D50" s="5">
        <v>7.5</v>
      </c>
      <c r="E50" s="5"/>
      <c r="F50" s="5"/>
      <c r="G50" s="5"/>
      <c r="H50" s="5"/>
      <c r="I50" s="5"/>
      <c r="J50" s="5"/>
      <c r="K50" s="5"/>
      <c r="L50" s="5"/>
    </row>
    <row r="51" spans="1:12" s="11" customFormat="1" ht="12.75">
      <c r="A51" s="5"/>
      <c r="B51" s="5" t="s">
        <v>106</v>
      </c>
      <c r="C51" s="4">
        <f t="shared" si="1"/>
        <v>0.4</v>
      </c>
      <c r="D51" s="5">
        <v>0.4</v>
      </c>
      <c r="E51" s="5"/>
      <c r="F51" s="5"/>
      <c r="G51" s="5"/>
      <c r="H51" s="5"/>
      <c r="I51" s="5"/>
      <c r="J51" s="5"/>
      <c r="K51" s="5"/>
      <c r="L51" s="5"/>
    </row>
    <row r="52" spans="1:12" ht="12.75">
      <c r="A52" s="5"/>
      <c r="B52" s="7" t="s">
        <v>24</v>
      </c>
      <c r="C52" s="14">
        <f t="shared" si="1"/>
        <v>0.1</v>
      </c>
      <c r="D52" s="13">
        <f>D53</f>
        <v>0.1</v>
      </c>
      <c r="E52" s="13">
        <f>E53</f>
        <v>0</v>
      </c>
      <c r="F52" s="13">
        <f>F53</f>
        <v>0</v>
      </c>
      <c r="G52" s="13">
        <f>G53</f>
        <v>0</v>
      </c>
      <c r="H52" s="5"/>
      <c r="I52" s="5"/>
      <c r="J52" s="5"/>
      <c r="K52" s="5"/>
      <c r="L52" s="5"/>
    </row>
    <row r="53" spans="1:12" ht="12.75">
      <c r="A53" s="5"/>
      <c r="B53" s="9" t="s">
        <v>107</v>
      </c>
      <c r="C53" s="4">
        <f t="shared" si="1"/>
        <v>0.1</v>
      </c>
      <c r="D53" s="5">
        <v>0.1</v>
      </c>
      <c r="E53" s="5"/>
      <c r="F53" s="5"/>
      <c r="G53" s="5"/>
      <c r="H53" s="5"/>
      <c r="I53" s="5"/>
      <c r="J53" s="5"/>
      <c r="K53" s="5"/>
      <c r="L53" s="5"/>
    </row>
    <row r="54" spans="1:12" ht="12.75">
      <c r="A54" s="5">
        <v>20</v>
      </c>
      <c r="B54" s="7" t="s">
        <v>26</v>
      </c>
      <c r="C54" s="14">
        <f t="shared" si="1"/>
        <v>0.66</v>
      </c>
      <c r="D54" s="13">
        <f>SUM(D55:D59)</f>
        <v>0.66</v>
      </c>
      <c r="E54" s="13">
        <f>SUM(E55:E59)</f>
        <v>0</v>
      </c>
      <c r="F54" s="13">
        <f>SUM(F55:F59)</f>
        <v>0</v>
      </c>
      <c r="G54" s="13">
        <f>SUM(G55:G59)</f>
        <v>0</v>
      </c>
      <c r="H54" s="13">
        <f>SUM(H55:H59)</f>
        <v>0</v>
      </c>
      <c r="I54" s="5"/>
      <c r="J54" s="5"/>
      <c r="K54" s="5"/>
      <c r="L54" s="5"/>
    </row>
    <row r="55" spans="1:12" ht="12.75">
      <c r="A55" s="5"/>
      <c r="B55" s="9" t="s">
        <v>108</v>
      </c>
      <c r="C55" s="4">
        <f t="shared" si="1"/>
        <v>0.05</v>
      </c>
      <c r="D55" s="5">
        <v>0.05</v>
      </c>
      <c r="E55" s="5"/>
      <c r="F55" s="5"/>
      <c r="G55" s="5"/>
      <c r="H55" s="5"/>
      <c r="I55" s="5"/>
      <c r="J55" s="5"/>
      <c r="K55" s="5"/>
      <c r="L55" s="5"/>
    </row>
    <row r="56" spans="1:12" ht="12.75">
      <c r="A56" s="5"/>
      <c r="B56" s="9" t="s">
        <v>109</v>
      </c>
      <c r="C56" s="4">
        <f t="shared" si="1"/>
        <v>0.1</v>
      </c>
      <c r="D56" s="5">
        <v>0.1</v>
      </c>
      <c r="E56" s="5"/>
      <c r="F56" s="5"/>
      <c r="G56" s="5"/>
      <c r="H56" s="5"/>
      <c r="I56" s="5"/>
      <c r="J56" s="5"/>
      <c r="K56" s="5"/>
      <c r="L56" s="5"/>
    </row>
    <row r="57" spans="1:12" ht="12.75">
      <c r="A57" s="5"/>
      <c r="B57" s="9" t="s">
        <v>110</v>
      </c>
      <c r="C57" s="4">
        <f t="shared" si="1"/>
        <v>0.05</v>
      </c>
      <c r="D57" s="5">
        <v>0.05</v>
      </c>
      <c r="E57" s="5"/>
      <c r="F57" s="5"/>
      <c r="G57" s="5"/>
      <c r="H57" s="5"/>
      <c r="I57" s="5"/>
      <c r="J57" s="5"/>
      <c r="K57" s="5"/>
      <c r="L57" s="5"/>
    </row>
    <row r="58" spans="1:12" ht="12.75">
      <c r="A58" s="5"/>
      <c r="B58" s="9" t="s">
        <v>111</v>
      </c>
      <c r="C58" s="4">
        <f t="shared" si="1"/>
        <v>0.01</v>
      </c>
      <c r="D58" s="5">
        <v>0.01</v>
      </c>
      <c r="E58" s="5"/>
      <c r="F58" s="5"/>
      <c r="G58" s="5"/>
      <c r="H58" s="5"/>
      <c r="I58" s="5"/>
      <c r="J58" s="5"/>
      <c r="K58" s="5"/>
      <c r="L58" s="5"/>
    </row>
    <row r="59" spans="1:12" ht="12.75">
      <c r="A59" s="5"/>
      <c r="B59" s="9" t="s">
        <v>112</v>
      </c>
      <c r="C59" s="4">
        <f t="shared" si="1"/>
        <v>0.45</v>
      </c>
      <c r="D59" s="5">
        <v>0.45</v>
      </c>
      <c r="E59" s="5"/>
      <c r="F59" s="5"/>
      <c r="G59" s="5"/>
      <c r="H59" s="5"/>
      <c r="I59" s="5"/>
      <c r="J59" s="5"/>
      <c r="K59" s="5"/>
      <c r="L59" s="5"/>
    </row>
    <row r="60" spans="1:12" ht="12.75">
      <c r="A60" s="5">
        <v>22</v>
      </c>
      <c r="B60" s="7" t="s">
        <v>30</v>
      </c>
      <c r="C60" s="4">
        <f t="shared" si="1"/>
        <v>0</v>
      </c>
      <c r="D60" s="5"/>
      <c r="E60" s="5"/>
      <c r="F60" s="5"/>
      <c r="G60" s="5"/>
      <c r="H60" s="5"/>
      <c r="I60" s="5"/>
      <c r="J60" s="5"/>
      <c r="K60" s="5"/>
      <c r="L60" s="5"/>
    </row>
    <row r="61" spans="1:12" ht="12.75">
      <c r="A61" s="5">
        <v>23</v>
      </c>
      <c r="B61" s="7" t="s">
        <v>31</v>
      </c>
      <c r="C61" s="14">
        <f t="shared" si="1"/>
        <v>0.3</v>
      </c>
      <c r="D61" s="13">
        <f>D62</f>
        <v>0.3</v>
      </c>
      <c r="E61" s="13">
        <f>E62</f>
        <v>0</v>
      </c>
      <c r="F61" s="13">
        <f>F62</f>
        <v>0</v>
      </c>
      <c r="G61" s="13">
        <f>G62</f>
        <v>0</v>
      </c>
      <c r="H61" s="5"/>
      <c r="I61" s="5"/>
      <c r="J61" s="5"/>
      <c r="K61" s="5"/>
      <c r="L61" s="5"/>
    </row>
    <row r="62" spans="1:12" ht="12.75">
      <c r="A62" s="5"/>
      <c r="B62" s="9" t="s">
        <v>113</v>
      </c>
      <c r="C62" s="4"/>
      <c r="D62" s="5">
        <v>0.3</v>
      </c>
      <c r="E62" s="5"/>
      <c r="F62" s="5"/>
      <c r="G62" s="5"/>
      <c r="H62" s="5"/>
      <c r="I62" s="5"/>
      <c r="J62" s="5"/>
      <c r="K62" s="5"/>
      <c r="L62" s="5"/>
    </row>
    <row r="63" spans="1:12" ht="12.75">
      <c r="A63" s="5">
        <v>24</v>
      </c>
      <c r="B63" s="7" t="s">
        <v>32</v>
      </c>
      <c r="C63" s="4">
        <f t="shared" si="1"/>
        <v>0</v>
      </c>
      <c r="D63" s="5"/>
      <c r="E63" s="5"/>
      <c r="F63" s="5"/>
      <c r="G63" s="5"/>
      <c r="H63" s="5"/>
      <c r="I63" s="5"/>
      <c r="J63" s="5"/>
      <c r="K63" s="5"/>
      <c r="L63" s="5"/>
    </row>
    <row r="64" spans="1:12" ht="12.75">
      <c r="A64" s="5"/>
      <c r="B64" s="1"/>
      <c r="C64" s="4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5" t="s">
        <v>121</v>
      </c>
      <c r="C65" s="14">
        <f>C54+C49+C45+C41+C39+C37+C35+C14+C13+C6+C52+C34+C9+C61</f>
        <v>2424.063</v>
      </c>
      <c r="D65" s="14">
        <f>D54+D49+D45+D41+D39+D37+D35+D14+D13+D6+D52+D34+D9+D61</f>
        <v>1533.463</v>
      </c>
      <c r="E65" s="14">
        <f>E54+E49+E45+E41+E39+E37+E35+E14+E13+E6+E52+E34+E9+E61</f>
        <v>684.6</v>
      </c>
      <c r="F65" s="14">
        <f>F54+F49+F45+F41+F39+F37+F35+F14+F13+F6+F52+F34+F9+F61</f>
        <v>206</v>
      </c>
      <c r="G65" s="14">
        <f>G54+G49+G45+G41+G39+G37+G35+G14+G13+G6+G52+G34+G9+G61</f>
        <v>0</v>
      </c>
      <c r="H65" s="1"/>
      <c r="I65" s="1"/>
      <c r="J65" s="1"/>
      <c r="K65" s="1"/>
      <c r="L65" s="1"/>
    </row>
    <row r="66" spans="1:12" ht="12.75">
      <c r="A66" s="1"/>
      <c r="B66" s="1">
        <f>2425-C65</f>
        <v>0.9369999999998981</v>
      </c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C83" s="1"/>
      <c r="I83" s="1"/>
      <c r="J83" s="1"/>
      <c r="K83" s="1"/>
      <c r="L83" s="1"/>
    </row>
  </sheetData>
  <mergeCells count="10">
    <mergeCell ref="A1:L1"/>
    <mergeCell ref="A3:A4"/>
    <mergeCell ref="B3:B4"/>
    <mergeCell ref="C3:C4"/>
    <mergeCell ref="D3:G3"/>
    <mergeCell ref="H3:H4"/>
    <mergeCell ref="I3:I4"/>
    <mergeCell ref="J3:J4"/>
    <mergeCell ref="K3:K4"/>
    <mergeCell ref="L3:L4"/>
  </mergeCells>
  <printOptions/>
  <pageMargins left="0.75" right="0.75" top="1" bottom="1" header="0.5" footer="0.5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8"/>
  <sheetViews>
    <sheetView workbookViewId="0" topLeftCell="B1">
      <pane ySplit="5" topLeftCell="BM33" activePane="bottomLeft" state="frozen"/>
      <selection pane="topLeft" activeCell="A1" sqref="A1"/>
      <selection pane="bottomLeft" activeCell="C40" sqref="C40"/>
    </sheetView>
  </sheetViews>
  <sheetFormatPr defaultColWidth="9.00390625" defaultRowHeight="12.75"/>
  <cols>
    <col min="1" max="1" width="4.125" style="0" customWidth="1"/>
    <col min="2" max="2" width="48.125" style="0" customWidth="1"/>
    <col min="3" max="3" width="19.875" style="0" bestFit="1" customWidth="1"/>
    <col min="4" max="4" width="8.25390625" style="0" customWidth="1"/>
    <col min="5" max="5" width="10.375" style="0" customWidth="1"/>
    <col min="6" max="6" width="7.375" style="0" customWidth="1"/>
    <col min="7" max="7" width="7.875" style="0" customWidth="1"/>
    <col min="8" max="8" width="10.75390625" style="0" customWidth="1"/>
    <col min="9" max="9" width="8.625" style="0" customWidth="1"/>
    <col min="10" max="10" width="10.875" style="0" customWidth="1"/>
    <col min="12" max="12" width="8.75390625" style="0" customWidth="1"/>
  </cols>
  <sheetData>
    <row r="1" spans="1:12" s="2" customFormat="1" ht="30" customHeight="1">
      <c r="A1" s="70" t="s">
        <v>11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="2" customFormat="1" ht="12.75"/>
    <row r="3" spans="1:12" s="2" customFormat="1" ht="24" customHeight="1">
      <c r="A3" s="80" t="s">
        <v>0</v>
      </c>
      <c r="B3" s="80" t="s">
        <v>1</v>
      </c>
      <c r="C3" s="80" t="s">
        <v>2</v>
      </c>
      <c r="D3" s="73" t="s">
        <v>3</v>
      </c>
      <c r="E3" s="73"/>
      <c r="F3" s="73"/>
      <c r="G3" s="73"/>
      <c r="H3" s="74" t="s">
        <v>35</v>
      </c>
      <c r="I3" s="74" t="s">
        <v>6</v>
      </c>
      <c r="J3" s="74" t="s">
        <v>7</v>
      </c>
      <c r="K3" s="74" t="s">
        <v>9</v>
      </c>
      <c r="L3" s="74" t="s">
        <v>10</v>
      </c>
    </row>
    <row r="4" spans="1:12" s="2" customFormat="1" ht="40.5" customHeight="1">
      <c r="A4" s="73"/>
      <c r="B4" s="73"/>
      <c r="C4" s="73"/>
      <c r="D4" s="3" t="s">
        <v>36</v>
      </c>
      <c r="E4" s="3" t="s">
        <v>4</v>
      </c>
      <c r="F4" s="3" t="s">
        <v>5</v>
      </c>
      <c r="G4" s="3" t="s">
        <v>8</v>
      </c>
      <c r="H4" s="74"/>
      <c r="I4" s="74"/>
      <c r="J4" s="74"/>
      <c r="K4" s="74"/>
      <c r="L4" s="74"/>
    </row>
    <row r="5" spans="1:12" s="2" customFormat="1" ht="12.75">
      <c r="A5" s="4">
        <v>1</v>
      </c>
      <c r="B5" s="4">
        <v>2</v>
      </c>
      <c r="C5" s="4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</row>
    <row r="6" spans="1:12" s="2" customFormat="1" ht="12.75">
      <c r="A6" s="5"/>
      <c r="B6" s="6" t="s">
        <v>27</v>
      </c>
      <c r="C6" s="14">
        <f aca="true" t="shared" si="0" ref="C6:C15">SUM(D6:H6)</f>
        <v>4539</v>
      </c>
      <c r="D6" s="13">
        <f>SUM(D7:D10)</f>
        <v>3246.8100000000004</v>
      </c>
      <c r="E6" s="13">
        <f>SUM(E7:E10)</f>
        <v>1292.19</v>
      </c>
      <c r="F6" s="13">
        <f>SUM(F7:F10)</f>
        <v>0</v>
      </c>
      <c r="G6" s="13">
        <f>SUM(G7:G10)</f>
        <v>0</v>
      </c>
      <c r="H6" s="13">
        <f>SUM(H7:H10)</f>
        <v>0</v>
      </c>
      <c r="I6" s="5"/>
      <c r="J6" s="5"/>
      <c r="K6" s="5"/>
      <c r="L6" s="5"/>
    </row>
    <row r="7" spans="1:12" s="2" customFormat="1" ht="12.75">
      <c r="A7" s="5">
        <v>1</v>
      </c>
      <c r="B7" s="5" t="s">
        <v>236</v>
      </c>
      <c r="C7" s="16">
        <f t="shared" si="0"/>
        <v>698.61</v>
      </c>
      <c r="D7" s="5"/>
      <c r="E7" s="5">
        <v>698.61</v>
      </c>
      <c r="F7" s="5"/>
      <c r="G7" s="5"/>
      <c r="H7" s="5"/>
      <c r="I7" s="5"/>
      <c r="J7" s="5"/>
      <c r="K7" s="5"/>
      <c r="L7" s="5"/>
    </row>
    <row r="8" spans="1:12" s="2" customFormat="1" ht="12.75">
      <c r="A8" s="5"/>
      <c r="B8" s="5" t="s">
        <v>237</v>
      </c>
      <c r="C8" s="16">
        <f t="shared" si="0"/>
        <v>0</v>
      </c>
      <c r="D8" s="5"/>
      <c r="E8" s="5">
        <v>0</v>
      </c>
      <c r="F8" s="5"/>
      <c r="G8" s="5"/>
      <c r="H8" s="5"/>
      <c r="I8" s="5"/>
      <c r="J8" s="5"/>
      <c r="K8" s="5"/>
      <c r="L8" s="5"/>
    </row>
    <row r="9" spans="1:12" s="2" customFormat="1" ht="12.75">
      <c r="A9" s="5"/>
      <c r="B9" s="5" t="s">
        <v>238</v>
      </c>
      <c r="C9" s="16">
        <f t="shared" si="0"/>
        <v>593.58</v>
      </c>
      <c r="D9" s="5"/>
      <c r="E9" s="5">
        <v>593.58</v>
      </c>
      <c r="F9" s="5"/>
      <c r="G9" s="5"/>
      <c r="H9" s="5"/>
      <c r="I9" s="5"/>
      <c r="J9" s="5"/>
      <c r="K9" s="5"/>
      <c r="L9" s="5"/>
    </row>
    <row r="10" spans="1:12" s="2" customFormat="1" ht="12.75">
      <c r="A10" s="5"/>
      <c r="B10" s="5" t="s">
        <v>95</v>
      </c>
      <c r="C10" s="16">
        <f t="shared" si="0"/>
        <v>3246.8100000000004</v>
      </c>
      <c r="D10" s="5">
        <f>1973.39+1273.42</f>
        <v>3246.8100000000004</v>
      </c>
      <c r="E10" s="5"/>
      <c r="F10" s="5"/>
      <c r="G10" s="5"/>
      <c r="H10" s="5"/>
      <c r="I10" s="5"/>
      <c r="J10" s="5"/>
      <c r="K10" s="5"/>
      <c r="L10" s="5"/>
    </row>
    <row r="11" spans="1:12" s="2" customFormat="1" ht="12.75">
      <c r="A11" s="5"/>
      <c r="B11" s="7" t="s">
        <v>33</v>
      </c>
      <c r="C11" s="14">
        <f t="shared" si="0"/>
        <v>35.2</v>
      </c>
      <c r="D11" s="13">
        <f>SUM(D12:D15)</f>
        <v>35.2</v>
      </c>
      <c r="E11" s="13">
        <f>SUM(E12:E15)</f>
        <v>0</v>
      </c>
      <c r="F11" s="13">
        <f>SUM(F12:F15)</f>
        <v>0</v>
      </c>
      <c r="G11" s="13">
        <f>SUM(G12:G15)</f>
        <v>0</v>
      </c>
      <c r="H11" s="13">
        <f>SUM(H12:H15)</f>
        <v>0</v>
      </c>
      <c r="I11" s="5"/>
      <c r="J11" s="5"/>
      <c r="K11" s="5"/>
      <c r="L11" s="5"/>
    </row>
    <row r="12" spans="1:12" s="2" customFormat="1" ht="12.75">
      <c r="A12" s="5"/>
      <c r="B12" s="1" t="s">
        <v>125</v>
      </c>
      <c r="C12" s="14"/>
      <c r="D12" s="1">
        <v>6.4</v>
      </c>
      <c r="E12" s="13"/>
      <c r="F12" s="13"/>
      <c r="G12" s="13"/>
      <c r="H12" s="5"/>
      <c r="I12" s="5"/>
      <c r="J12" s="5"/>
      <c r="K12" s="5"/>
      <c r="L12" s="5"/>
    </row>
    <row r="13" spans="1:12" s="2" customFormat="1" ht="12.75">
      <c r="A13" s="5"/>
      <c r="B13" s="1" t="s">
        <v>239</v>
      </c>
      <c r="C13" s="14"/>
      <c r="D13" s="1">
        <v>4.2</v>
      </c>
      <c r="E13" s="13"/>
      <c r="F13" s="13"/>
      <c r="G13" s="13"/>
      <c r="H13" s="5"/>
      <c r="I13" s="5"/>
      <c r="J13" s="5"/>
      <c r="K13" s="5"/>
      <c r="L13" s="5"/>
    </row>
    <row r="14" spans="1:12" s="2" customFormat="1" ht="12.75">
      <c r="A14" s="5"/>
      <c r="B14" s="1" t="s">
        <v>240</v>
      </c>
      <c r="C14" s="16">
        <f t="shared" si="0"/>
        <v>20.6</v>
      </c>
      <c r="D14" s="1">
        <v>20.6</v>
      </c>
      <c r="E14" s="5"/>
      <c r="F14" s="5"/>
      <c r="G14" s="5"/>
      <c r="H14" s="5"/>
      <c r="I14" s="5"/>
      <c r="J14" s="5"/>
      <c r="K14" s="5"/>
      <c r="L14" s="5"/>
    </row>
    <row r="15" spans="1:12" s="2" customFormat="1" ht="12.75">
      <c r="A15" s="5"/>
      <c r="B15" s="1" t="s">
        <v>241</v>
      </c>
      <c r="C15" s="16">
        <f t="shared" si="0"/>
        <v>4</v>
      </c>
      <c r="D15" s="1">
        <v>4</v>
      </c>
      <c r="E15" s="5"/>
      <c r="F15" s="5"/>
      <c r="G15" s="5"/>
      <c r="H15" s="5"/>
      <c r="I15" s="5"/>
      <c r="J15" s="5"/>
      <c r="K15" s="5"/>
      <c r="L15" s="5"/>
    </row>
    <row r="16" spans="1:12" s="2" customFormat="1" ht="12.75">
      <c r="A16" s="5"/>
      <c r="B16" s="6" t="s">
        <v>28</v>
      </c>
      <c r="C16" s="4"/>
      <c r="D16" s="5"/>
      <c r="E16" s="5"/>
      <c r="F16" s="5"/>
      <c r="G16" s="5"/>
      <c r="H16" s="5"/>
      <c r="I16" s="5"/>
      <c r="J16" s="5"/>
      <c r="K16" s="5"/>
      <c r="L16" s="5"/>
    </row>
    <row r="17" spans="1:12" s="2" customFormat="1" ht="12.75">
      <c r="A17" s="5"/>
      <c r="B17" s="6" t="s">
        <v>29</v>
      </c>
      <c r="C17" s="14"/>
      <c r="D17" s="13"/>
      <c r="E17" s="5"/>
      <c r="F17" s="5"/>
      <c r="G17" s="5"/>
      <c r="H17" s="5"/>
      <c r="I17" s="5"/>
      <c r="J17" s="5"/>
      <c r="K17" s="5"/>
      <c r="L17" s="5"/>
    </row>
    <row r="18" spans="1:12" s="2" customFormat="1" ht="12.75">
      <c r="A18" s="5"/>
      <c r="B18" s="6" t="s">
        <v>250</v>
      </c>
      <c r="C18" s="14">
        <f aca="true" t="shared" si="1" ref="C18:C69">SUM(D18:H18)</f>
        <v>0</v>
      </c>
      <c r="D18" s="12">
        <f>SUM(D19:D37)</f>
        <v>0</v>
      </c>
      <c r="E18" s="12">
        <f>SUM(E19:E37)</f>
        <v>0</v>
      </c>
      <c r="F18" s="12">
        <f>SUM(F19:F37)</f>
        <v>0</v>
      </c>
      <c r="G18" s="12">
        <f>SUM(G19:G37)</f>
        <v>0</v>
      </c>
      <c r="H18" s="12">
        <f>SUM(H19:H37)</f>
        <v>0</v>
      </c>
      <c r="I18" s="5"/>
      <c r="J18" s="5"/>
      <c r="K18" s="5"/>
      <c r="L18" s="5"/>
    </row>
    <row r="19" spans="1:12" s="2" customFormat="1" ht="12.75" customHeight="1">
      <c r="A19" s="5">
        <v>9</v>
      </c>
      <c r="B19" s="5" t="s">
        <v>39</v>
      </c>
      <c r="C19" s="16">
        <f t="shared" si="1"/>
        <v>0</v>
      </c>
      <c r="D19" s="8"/>
      <c r="E19" s="5"/>
      <c r="F19" s="5"/>
      <c r="G19" s="5"/>
      <c r="H19" s="5"/>
      <c r="I19" s="5"/>
      <c r="J19" s="5"/>
      <c r="K19" s="5"/>
      <c r="L19" s="5"/>
    </row>
    <row r="20" spans="1:12" s="2" customFormat="1" ht="12.75">
      <c r="A20" s="5"/>
      <c r="B20" s="5" t="s">
        <v>40</v>
      </c>
      <c r="C20" s="16">
        <f t="shared" si="1"/>
        <v>0</v>
      </c>
      <c r="D20" s="5"/>
      <c r="E20" s="5"/>
      <c r="F20" s="5"/>
      <c r="G20" s="5"/>
      <c r="H20" s="5"/>
      <c r="I20" s="5"/>
      <c r="J20" s="5"/>
      <c r="K20" s="5"/>
      <c r="L20" s="5"/>
    </row>
    <row r="21" spans="1:12" s="2" customFormat="1" ht="12.75">
      <c r="A21" s="5"/>
      <c r="B21" s="5" t="s">
        <v>41</v>
      </c>
      <c r="C21" s="16">
        <f t="shared" si="1"/>
        <v>0</v>
      </c>
      <c r="D21" s="8"/>
      <c r="E21" s="5"/>
      <c r="F21" s="8"/>
      <c r="G21" s="5"/>
      <c r="H21" s="5"/>
      <c r="I21" s="5"/>
      <c r="J21" s="5"/>
      <c r="K21" s="5"/>
      <c r="L21" s="5"/>
    </row>
    <row r="22" spans="1:12" s="2" customFormat="1" ht="12.75">
      <c r="A22" s="5"/>
      <c r="B22" s="5" t="s">
        <v>34</v>
      </c>
      <c r="C22" s="16">
        <f t="shared" si="1"/>
        <v>0</v>
      </c>
      <c r="D22" s="5"/>
      <c r="E22" s="1"/>
      <c r="F22" s="5"/>
      <c r="G22" s="5"/>
      <c r="H22" s="5"/>
      <c r="I22" s="5"/>
      <c r="J22" s="5"/>
      <c r="K22" s="5"/>
      <c r="L22" s="5"/>
    </row>
    <row r="23" spans="1:12" s="2" customFormat="1" ht="12.75">
      <c r="A23" s="5">
        <v>10</v>
      </c>
      <c r="B23" s="5" t="s">
        <v>42</v>
      </c>
      <c r="C23" s="16">
        <f t="shared" si="1"/>
        <v>0</v>
      </c>
      <c r="D23" s="5"/>
      <c r="E23" s="1"/>
      <c r="F23" s="5"/>
      <c r="G23" s="5"/>
      <c r="H23" s="5"/>
      <c r="I23" s="5"/>
      <c r="J23" s="5"/>
      <c r="K23" s="5"/>
      <c r="L23" s="5"/>
    </row>
    <row r="24" spans="1:12" s="2" customFormat="1" ht="12.75">
      <c r="A24" s="5"/>
      <c r="B24" s="5" t="s">
        <v>115</v>
      </c>
      <c r="C24" s="16">
        <f t="shared" si="1"/>
        <v>0</v>
      </c>
      <c r="D24" s="5"/>
      <c r="E24" s="1"/>
      <c r="F24" s="5"/>
      <c r="G24" s="5"/>
      <c r="H24" s="5"/>
      <c r="I24" s="5"/>
      <c r="J24" s="5"/>
      <c r="K24" s="5"/>
      <c r="L24" s="5"/>
    </row>
    <row r="25" spans="1:12" s="2" customFormat="1" ht="12.75">
      <c r="A25" s="5"/>
      <c r="B25" s="5"/>
      <c r="C25" s="16">
        <f t="shared" si="1"/>
        <v>0</v>
      </c>
      <c r="D25" s="5"/>
      <c r="E25" s="1"/>
      <c r="F25" s="5"/>
      <c r="G25" s="5"/>
      <c r="H25" s="5"/>
      <c r="I25" s="5"/>
      <c r="J25" s="5"/>
      <c r="K25" s="5"/>
      <c r="L25" s="5"/>
    </row>
    <row r="26" spans="1:12" s="2" customFormat="1" ht="12.75">
      <c r="A26" s="5"/>
      <c r="B26" s="5"/>
      <c r="C26" s="16">
        <f t="shared" si="1"/>
        <v>0</v>
      </c>
      <c r="D26" s="5"/>
      <c r="E26" s="5"/>
      <c r="F26" s="5"/>
      <c r="G26" s="5"/>
      <c r="H26" s="5"/>
      <c r="I26" s="5"/>
      <c r="J26" s="5"/>
      <c r="K26" s="5"/>
      <c r="L26" s="5"/>
    </row>
    <row r="27" spans="1:12" s="2" customFormat="1" ht="12.75">
      <c r="A27" s="5"/>
      <c r="B27" s="5"/>
      <c r="C27" s="16">
        <f t="shared" si="1"/>
        <v>0</v>
      </c>
      <c r="D27" s="5"/>
      <c r="E27" s="5"/>
      <c r="F27" s="5"/>
      <c r="G27" s="5"/>
      <c r="H27" s="5"/>
      <c r="I27" s="5"/>
      <c r="J27" s="5"/>
      <c r="K27" s="5"/>
      <c r="L27" s="5"/>
    </row>
    <row r="28" spans="1:12" s="2" customFormat="1" ht="12.75">
      <c r="A28" s="5"/>
      <c r="B28" s="5"/>
      <c r="C28" s="16">
        <f t="shared" si="1"/>
        <v>0</v>
      </c>
      <c r="D28" s="5"/>
      <c r="E28" s="5"/>
      <c r="F28" s="5"/>
      <c r="G28" s="5"/>
      <c r="H28" s="5"/>
      <c r="I28" s="5"/>
      <c r="J28" s="5"/>
      <c r="K28" s="5"/>
      <c r="L28" s="5"/>
    </row>
    <row r="29" spans="1:12" s="2" customFormat="1" ht="12.75">
      <c r="A29" s="5"/>
      <c r="B29" s="5"/>
      <c r="C29" s="16">
        <f t="shared" si="1"/>
        <v>0</v>
      </c>
      <c r="D29" s="5"/>
      <c r="E29" s="5"/>
      <c r="F29" s="5"/>
      <c r="G29" s="5"/>
      <c r="H29" s="5"/>
      <c r="I29" s="5"/>
      <c r="J29" s="5"/>
      <c r="K29" s="5"/>
      <c r="L29" s="5"/>
    </row>
    <row r="30" spans="1:12" s="2" customFormat="1" ht="12.75">
      <c r="A30" s="5"/>
      <c r="B30" s="5" t="s">
        <v>43</v>
      </c>
      <c r="C30" s="16">
        <f t="shared" si="1"/>
        <v>0</v>
      </c>
      <c r="D30" s="5"/>
      <c r="E30" s="5"/>
      <c r="F30" s="5"/>
      <c r="G30" s="5"/>
      <c r="H30" s="5"/>
      <c r="I30" s="5"/>
      <c r="J30" s="5"/>
      <c r="K30" s="5"/>
      <c r="L30" s="5"/>
    </row>
    <row r="31" spans="1:12" s="2" customFormat="1" ht="12.75">
      <c r="A31" s="5"/>
      <c r="B31" s="5" t="s">
        <v>44</v>
      </c>
      <c r="C31" s="16">
        <f t="shared" si="1"/>
        <v>0</v>
      </c>
      <c r="D31" s="5"/>
      <c r="E31" s="5"/>
      <c r="F31" s="5"/>
      <c r="G31" s="5"/>
      <c r="H31" s="5"/>
      <c r="I31" s="5"/>
      <c r="J31" s="5"/>
      <c r="K31" s="5"/>
      <c r="L31" s="5"/>
    </row>
    <row r="32" spans="1:12" s="2" customFormat="1" ht="12.75">
      <c r="A32" s="5"/>
      <c r="B32" s="5" t="s">
        <v>122</v>
      </c>
      <c r="C32" s="16">
        <f t="shared" si="1"/>
        <v>0</v>
      </c>
      <c r="D32" s="5"/>
      <c r="E32" s="5"/>
      <c r="F32" s="5"/>
      <c r="G32" s="5"/>
      <c r="H32" s="5"/>
      <c r="I32" s="5"/>
      <c r="J32" s="5"/>
      <c r="K32" s="5"/>
      <c r="L32" s="5"/>
    </row>
    <row r="33" spans="1:12" s="2" customFormat="1" ht="12.75">
      <c r="A33" s="5"/>
      <c r="B33" s="5" t="s">
        <v>45</v>
      </c>
      <c r="C33" s="16">
        <f t="shared" si="1"/>
        <v>0</v>
      </c>
      <c r="D33" s="5"/>
      <c r="E33" s="5"/>
      <c r="F33" s="5"/>
      <c r="G33" s="5"/>
      <c r="H33" s="5"/>
      <c r="I33" s="5"/>
      <c r="J33" s="5"/>
      <c r="K33" s="5"/>
      <c r="L33" s="5"/>
    </row>
    <row r="34" spans="1:12" s="2" customFormat="1" ht="12.75">
      <c r="A34" s="5"/>
      <c r="B34" s="5" t="s">
        <v>98</v>
      </c>
      <c r="C34" s="16">
        <f t="shared" si="1"/>
        <v>0</v>
      </c>
      <c r="D34" s="5"/>
      <c r="E34" s="5"/>
      <c r="F34" s="5"/>
      <c r="G34" s="5"/>
      <c r="H34" s="5"/>
      <c r="I34" s="5"/>
      <c r="J34" s="5"/>
      <c r="K34" s="5"/>
      <c r="L34" s="5"/>
    </row>
    <row r="35" spans="1:12" s="2" customFormat="1" ht="12.75">
      <c r="A35" s="5"/>
      <c r="B35" s="5"/>
      <c r="C35" s="16">
        <f t="shared" si="1"/>
        <v>0</v>
      </c>
      <c r="D35" s="5"/>
      <c r="E35" s="5"/>
      <c r="F35" s="5"/>
      <c r="G35" s="5"/>
      <c r="H35" s="5"/>
      <c r="I35" s="5"/>
      <c r="J35" s="5"/>
      <c r="K35" s="5"/>
      <c r="L35" s="5"/>
    </row>
    <row r="36" spans="1:12" s="2" customFormat="1" ht="12.75">
      <c r="A36" s="5"/>
      <c r="B36" s="5"/>
      <c r="C36" s="16">
        <f t="shared" si="1"/>
        <v>0</v>
      </c>
      <c r="D36" s="5"/>
      <c r="E36" s="5"/>
      <c r="F36" s="5"/>
      <c r="G36" s="5"/>
      <c r="H36" s="5"/>
      <c r="I36" s="5"/>
      <c r="J36" s="5"/>
      <c r="K36" s="5"/>
      <c r="L36" s="5"/>
    </row>
    <row r="37" spans="1:12" s="2" customFormat="1" ht="12.75">
      <c r="A37" s="5"/>
      <c r="B37" s="5"/>
      <c r="C37" s="16">
        <f t="shared" si="1"/>
        <v>0</v>
      </c>
      <c r="D37" s="5"/>
      <c r="E37" s="5"/>
      <c r="F37" s="5"/>
      <c r="G37" s="5"/>
      <c r="H37" s="5"/>
      <c r="I37" s="5"/>
      <c r="J37" s="5"/>
      <c r="K37" s="5"/>
      <c r="L37" s="5"/>
    </row>
    <row r="38" spans="1:12" s="2" customFormat="1" ht="12.75">
      <c r="A38" s="5"/>
      <c r="B38" s="7" t="s">
        <v>14</v>
      </c>
      <c r="C38" s="14">
        <f t="shared" si="1"/>
        <v>0</v>
      </c>
      <c r="D38" s="5"/>
      <c r="E38" s="5"/>
      <c r="F38" s="5"/>
      <c r="G38" s="5"/>
      <c r="H38" s="5"/>
      <c r="I38" s="5"/>
      <c r="J38" s="5"/>
      <c r="K38" s="5"/>
      <c r="L38" s="5"/>
    </row>
    <row r="39" spans="1:12" s="2" customFormat="1" ht="12.75">
      <c r="A39" s="5">
        <v>12</v>
      </c>
      <c r="B39" s="7" t="s">
        <v>15</v>
      </c>
      <c r="C39" s="14">
        <f>SUM(D39:G39)</f>
        <v>1.0545</v>
      </c>
      <c r="D39" s="13">
        <f>SUM(D40:D41)</f>
        <v>0</v>
      </c>
      <c r="E39" s="13">
        <f>SUM(E40:E41)</f>
        <v>0</v>
      </c>
      <c r="F39" s="13">
        <f>SUM(F40:F41)</f>
        <v>1.0545</v>
      </c>
      <c r="G39" s="13">
        <f>SUM(G40:G41)</f>
        <v>0</v>
      </c>
      <c r="H39" s="13">
        <f>SUM(H40:H41)</f>
        <v>1.0545</v>
      </c>
      <c r="I39" s="5"/>
      <c r="J39" s="5"/>
      <c r="K39" s="5"/>
      <c r="L39" s="5"/>
    </row>
    <row r="40" spans="1:12" s="2" customFormat="1" ht="12.75">
      <c r="A40" s="5"/>
      <c r="B40" s="9" t="s">
        <v>576</v>
      </c>
      <c r="C40" s="14"/>
      <c r="D40" s="13"/>
      <c r="E40" s="13"/>
      <c r="F40" s="9">
        <v>0.1762</v>
      </c>
      <c r="G40" s="13"/>
      <c r="H40" s="9">
        <f>F40</f>
        <v>0.1762</v>
      </c>
      <c r="I40" s="5"/>
      <c r="J40" s="5"/>
      <c r="K40" s="5"/>
      <c r="L40" s="5"/>
    </row>
    <row r="41" spans="1:12" s="2" customFormat="1" ht="12.75">
      <c r="A41" s="5"/>
      <c r="B41" s="9" t="s">
        <v>576</v>
      </c>
      <c r="C41" s="4">
        <f t="shared" si="1"/>
        <v>1.7566</v>
      </c>
      <c r="D41" s="5"/>
      <c r="E41" s="5"/>
      <c r="F41" s="5">
        <v>0.8783</v>
      </c>
      <c r="G41" s="5"/>
      <c r="H41" s="9">
        <f>F41</f>
        <v>0.8783</v>
      </c>
      <c r="I41" s="5"/>
      <c r="J41" s="5"/>
      <c r="K41" s="5"/>
      <c r="L41" s="5"/>
    </row>
    <row r="42" spans="1:12" s="2" customFormat="1" ht="12.75">
      <c r="A42" s="5">
        <v>13</v>
      </c>
      <c r="B42" s="7" t="s">
        <v>16</v>
      </c>
      <c r="C42" s="14">
        <f t="shared" si="1"/>
        <v>0</v>
      </c>
      <c r="D42" s="13">
        <f>D43</f>
        <v>0</v>
      </c>
      <c r="E42" s="13">
        <f>E43</f>
        <v>0</v>
      </c>
      <c r="F42" s="13">
        <f>F43</f>
        <v>0</v>
      </c>
      <c r="G42" s="13">
        <f>G43</f>
        <v>0</v>
      </c>
      <c r="H42" s="13">
        <f>H43</f>
        <v>0</v>
      </c>
      <c r="I42" s="5"/>
      <c r="J42" s="5"/>
      <c r="K42" s="5"/>
      <c r="L42" s="5"/>
    </row>
    <row r="43" spans="1:12" ht="12.75">
      <c r="A43" s="1"/>
      <c r="B43" s="5" t="s">
        <v>102</v>
      </c>
      <c r="C43" s="4">
        <f t="shared" si="1"/>
        <v>0</v>
      </c>
      <c r="D43" s="5"/>
      <c r="E43" s="5"/>
      <c r="F43" s="5"/>
      <c r="G43" s="5"/>
      <c r="H43" s="5"/>
      <c r="I43" s="5"/>
      <c r="J43" s="5"/>
      <c r="K43" s="5"/>
      <c r="L43" s="5"/>
    </row>
    <row r="44" spans="1:12" ht="12.75">
      <c r="A44" s="5">
        <v>14</v>
      </c>
      <c r="B44" s="7" t="s">
        <v>17</v>
      </c>
      <c r="C44" s="14">
        <f t="shared" si="1"/>
        <v>0</v>
      </c>
      <c r="D44" s="13">
        <f>D45</f>
        <v>0</v>
      </c>
      <c r="E44" s="13">
        <f>E45</f>
        <v>0</v>
      </c>
      <c r="F44" s="13">
        <f>F45</f>
        <v>0</v>
      </c>
      <c r="G44" s="13">
        <f>G45</f>
        <v>0</v>
      </c>
      <c r="H44" s="13">
        <f>H45</f>
        <v>0</v>
      </c>
      <c r="I44" s="5"/>
      <c r="J44" s="5"/>
      <c r="K44" s="5"/>
      <c r="L44" s="5"/>
    </row>
    <row r="45" spans="1:12" ht="12.75">
      <c r="A45" s="1"/>
      <c r="B45" s="5" t="s">
        <v>18</v>
      </c>
      <c r="C45" s="4">
        <f t="shared" si="1"/>
        <v>0</v>
      </c>
      <c r="D45" s="5"/>
      <c r="E45" s="5"/>
      <c r="F45" s="5"/>
      <c r="G45" s="5"/>
      <c r="H45" s="5"/>
      <c r="I45" s="5"/>
      <c r="J45" s="5"/>
      <c r="K45" s="5"/>
      <c r="L45" s="5"/>
    </row>
    <row r="46" spans="1:12" ht="12.75">
      <c r="A46" s="5">
        <v>15</v>
      </c>
      <c r="B46" s="7" t="s">
        <v>19</v>
      </c>
      <c r="C46" s="14">
        <f t="shared" si="1"/>
        <v>0.1343</v>
      </c>
      <c r="D46" s="13">
        <f>D48+D47+D49</f>
        <v>0</v>
      </c>
      <c r="E46" s="13">
        <f>E48+E47+E49</f>
        <v>0</v>
      </c>
      <c r="F46" s="13">
        <f>F48+F47+F49</f>
        <v>0.1343</v>
      </c>
      <c r="G46" s="13">
        <f>G48+G47+G49</f>
        <v>0</v>
      </c>
      <c r="H46" s="13">
        <f>H48</f>
        <v>0</v>
      </c>
      <c r="I46" s="5"/>
      <c r="J46" s="5"/>
      <c r="K46" s="5"/>
      <c r="L46" s="5"/>
    </row>
    <row r="47" spans="1:12" ht="12.75">
      <c r="A47" s="5"/>
      <c r="B47" s="9" t="s">
        <v>244</v>
      </c>
      <c r="C47" s="16">
        <f t="shared" si="1"/>
        <v>0.1343</v>
      </c>
      <c r="D47" s="9"/>
      <c r="E47" s="13"/>
      <c r="F47" s="9">
        <v>0.1343</v>
      </c>
      <c r="G47" s="13"/>
      <c r="H47" s="9"/>
      <c r="I47" s="5"/>
      <c r="J47" s="5"/>
      <c r="K47" s="5" t="s">
        <v>245</v>
      </c>
      <c r="L47" s="5"/>
    </row>
    <row r="48" spans="1:12" ht="12.75">
      <c r="A48" s="5"/>
      <c r="B48" s="9"/>
      <c r="C48" s="16">
        <f t="shared" si="1"/>
        <v>0</v>
      </c>
      <c r="D48" s="5"/>
      <c r="E48" s="5"/>
      <c r="F48" s="5"/>
      <c r="G48" s="5"/>
      <c r="H48" s="5"/>
      <c r="I48" s="5"/>
      <c r="J48" s="5"/>
      <c r="K48" s="5"/>
      <c r="L48" s="5"/>
    </row>
    <row r="49" spans="1:12" ht="12.75">
      <c r="A49" s="5"/>
      <c r="B49" s="9"/>
      <c r="C49" s="16">
        <f t="shared" si="1"/>
        <v>0</v>
      </c>
      <c r="D49" s="5"/>
      <c r="E49" s="5"/>
      <c r="F49" s="5"/>
      <c r="G49" s="5"/>
      <c r="H49" s="5"/>
      <c r="I49" s="5"/>
      <c r="J49" s="5"/>
      <c r="K49" s="5"/>
      <c r="L49" s="5"/>
    </row>
    <row r="50" spans="1:12" ht="12.75">
      <c r="A50" s="5">
        <v>17</v>
      </c>
      <c r="B50" s="7" t="s">
        <v>20</v>
      </c>
      <c r="C50" s="14">
        <f t="shared" si="1"/>
        <v>0</v>
      </c>
      <c r="D50" s="13">
        <f>SUM(D51:D53)</f>
        <v>0</v>
      </c>
      <c r="E50" s="13">
        <f>SUM(E51:E53)</f>
        <v>0</v>
      </c>
      <c r="F50" s="13">
        <f>SUM(F51:F53)</f>
        <v>0</v>
      </c>
      <c r="G50" s="13">
        <f>SUM(G51:G53)</f>
        <v>0</v>
      </c>
      <c r="H50" s="13">
        <f>SUM(H51:H53)</f>
        <v>0</v>
      </c>
      <c r="I50" s="5"/>
      <c r="J50" s="5"/>
      <c r="K50" s="5"/>
      <c r="L50" s="5"/>
    </row>
    <row r="51" spans="1:12" ht="12.75">
      <c r="A51" s="1"/>
      <c r="B51" s="5" t="s">
        <v>103</v>
      </c>
      <c r="C51" s="4">
        <f t="shared" si="1"/>
        <v>0</v>
      </c>
      <c r="D51" s="5"/>
      <c r="E51" s="5"/>
      <c r="F51" s="5"/>
      <c r="G51" s="5"/>
      <c r="H51" s="5"/>
      <c r="I51" s="5"/>
      <c r="J51" s="5"/>
      <c r="K51" s="5"/>
      <c r="L51" s="5"/>
    </row>
    <row r="52" spans="1:12" ht="12.75">
      <c r="A52" s="1"/>
      <c r="B52" s="5" t="s">
        <v>104</v>
      </c>
      <c r="C52" s="4">
        <f t="shared" si="1"/>
        <v>0</v>
      </c>
      <c r="D52" s="5"/>
      <c r="E52" s="5"/>
      <c r="F52" s="5"/>
      <c r="G52" s="5"/>
      <c r="H52" s="5"/>
      <c r="I52" s="5"/>
      <c r="J52" s="5"/>
      <c r="K52" s="5"/>
      <c r="L52" s="5"/>
    </row>
    <row r="53" spans="3:4" ht="12.75">
      <c r="C53" s="4">
        <f t="shared" si="1"/>
        <v>0</v>
      </c>
      <c r="D53" s="10"/>
    </row>
    <row r="54" spans="1:12" ht="12.75">
      <c r="A54" s="5">
        <v>18</v>
      </c>
      <c r="B54" s="7" t="s">
        <v>22</v>
      </c>
      <c r="C54" s="14">
        <f t="shared" si="1"/>
        <v>0</v>
      </c>
      <c r="D54" s="13">
        <f>SUM(D55:D56)</f>
        <v>0</v>
      </c>
      <c r="E54" s="13">
        <f>SUM(E55:E56)</f>
        <v>0</v>
      </c>
      <c r="F54" s="13">
        <f>SUM(F55:F56)</f>
        <v>0</v>
      </c>
      <c r="G54" s="13">
        <f>SUM(G55:G56)</f>
        <v>0</v>
      </c>
      <c r="H54" s="13">
        <f>SUM(H55:H56)</f>
        <v>0</v>
      </c>
      <c r="I54" s="5"/>
      <c r="J54" s="5"/>
      <c r="K54" s="5"/>
      <c r="L54" s="5"/>
    </row>
    <row r="55" spans="1:12" s="11" customFormat="1" ht="12.75">
      <c r="A55" s="5"/>
      <c r="B55" s="5"/>
      <c r="C55" s="4">
        <f t="shared" si="1"/>
        <v>0</v>
      </c>
      <c r="D55" s="5"/>
      <c r="E55" s="5"/>
      <c r="F55" s="5"/>
      <c r="G55" s="5"/>
      <c r="H55" s="5"/>
      <c r="I55" s="5"/>
      <c r="J55" s="5"/>
      <c r="K55" s="5"/>
      <c r="L55" s="5"/>
    </row>
    <row r="56" spans="1:12" s="11" customFormat="1" ht="12.75">
      <c r="A56" s="5"/>
      <c r="B56" s="5"/>
      <c r="C56" s="4">
        <f t="shared" si="1"/>
        <v>0</v>
      </c>
      <c r="D56" s="5"/>
      <c r="E56" s="5"/>
      <c r="F56" s="5"/>
      <c r="G56" s="5"/>
      <c r="H56" s="5"/>
      <c r="I56" s="5"/>
      <c r="J56" s="5"/>
      <c r="K56" s="5"/>
      <c r="L56" s="5"/>
    </row>
    <row r="57" spans="1:12" ht="12.75">
      <c r="A57" s="5"/>
      <c r="B57" s="7" t="s">
        <v>24</v>
      </c>
      <c r="C57" s="14">
        <f t="shared" si="1"/>
        <v>0</v>
      </c>
      <c r="D57" s="13">
        <f>D58</f>
        <v>0</v>
      </c>
      <c r="E57" s="13">
        <f>E58</f>
        <v>0</v>
      </c>
      <c r="F57" s="13">
        <f>F58</f>
        <v>0</v>
      </c>
      <c r="G57" s="13">
        <f>G58</f>
        <v>0</v>
      </c>
      <c r="H57" s="5"/>
      <c r="I57" s="5"/>
      <c r="J57" s="5"/>
      <c r="K57" s="5"/>
      <c r="L57" s="5"/>
    </row>
    <row r="58" spans="1:12" ht="12.75">
      <c r="A58" s="5"/>
      <c r="B58" s="9"/>
      <c r="C58" s="4">
        <f t="shared" si="1"/>
        <v>0</v>
      </c>
      <c r="D58" s="5"/>
      <c r="E58" s="5"/>
      <c r="F58" s="5"/>
      <c r="G58" s="5"/>
      <c r="H58" s="5"/>
      <c r="I58" s="5"/>
      <c r="J58" s="5"/>
      <c r="K58" s="5"/>
      <c r="L58" s="5"/>
    </row>
    <row r="59" spans="1:12" ht="12.75">
      <c r="A59" s="5">
        <v>20</v>
      </c>
      <c r="B59" s="7" t="s">
        <v>26</v>
      </c>
      <c r="C59" s="14">
        <f t="shared" si="1"/>
        <v>0</v>
      </c>
      <c r="D59" s="13">
        <f>SUM(D60:D64)</f>
        <v>0</v>
      </c>
      <c r="E59" s="13">
        <f>SUM(E60:E64)</f>
        <v>0</v>
      </c>
      <c r="F59" s="13">
        <f>SUM(F60:F64)</f>
        <v>0</v>
      </c>
      <c r="G59" s="13">
        <f>SUM(G60:G64)</f>
        <v>0</v>
      </c>
      <c r="H59" s="13">
        <f>SUM(H60:H64)</f>
        <v>0</v>
      </c>
      <c r="I59" s="5"/>
      <c r="J59" s="5"/>
      <c r="K59" s="5"/>
      <c r="L59" s="5"/>
    </row>
    <row r="60" spans="1:12" ht="12.75">
      <c r="A60" s="5"/>
      <c r="B60" s="9"/>
      <c r="C60" s="4">
        <f t="shared" si="1"/>
        <v>0</v>
      </c>
      <c r="D60" s="5"/>
      <c r="E60" s="5"/>
      <c r="F60" s="5"/>
      <c r="G60" s="5"/>
      <c r="H60" s="5"/>
      <c r="I60" s="5"/>
      <c r="J60" s="5"/>
      <c r="K60" s="5"/>
      <c r="L60" s="5"/>
    </row>
    <row r="61" spans="1:12" ht="12.75">
      <c r="A61" s="5"/>
      <c r="B61" s="9"/>
      <c r="C61" s="4">
        <f t="shared" si="1"/>
        <v>0</v>
      </c>
      <c r="D61" s="5"/>
      <c r="E61" s="5"/>
      <c r="F61" s="5"/>
      <c r="G61" s="5"/>
      <c r="H61" s="5"/>
      <c r="I61" s="5"/>
      <c r="J61" s="5"/>
      <c r="K61" s="5"/>
      <c r="L61" s="5"/>
    </row>
    <row r="62" spans="1:12" ht="12.75">
      <c r="A62" s="5"/>
      <c r="B62" s="9"/>
      <c r="C62" s="4">
        <f t="shared" si="1"/>
        <v>0</v>
      </c>
      <c r="D62" s="5"/>
      <c r="E62" s="5"/>
      <c r="F62" s="5"/>
      <c r="G62" s="5"/>
      <c r="H62" s="5"/>
      <c r="I62" s="5"/>
      <c r="J62" s="5"/>
      <c r="K62" s="5"/>
      <c r="L62" s="5"/>
    </row>
    <row r="63" spans="1:12" ht="12.75">
      <c r="A63" s="5"/>
      <c r="B63" s="9"/>
      <c r="C63" s="4">
        <f t="shared" si="1"/>
        <v>0</v>
      </c>
      <c r="D63" s="5"/>
      <c r="E63" s="5"/>
      <c r="F63" s="5"/>
      <c r="G63" s="5"/>
      <c r="H63" s="5"/>
      <c r="I63" s="5"/>
      <c r="J63" s="5"/>
      <c r="K63" s="5"/>
      <c r="L63" s="5"/>
    </row>
    <row r="64" spans="1:12" ht="12.75">
      <c r="A64" s="5"/>
      <c r="B64" s="9"/>
      <c r="C64" s="4">
        <f t="shared" si="1"/>
        <v>0</v>
      </c>
      <c r="D64" s="5"/>
      <c r="E64" s="5"/>
      <c r="F64" s="5"/>
      <c r="G64" s="5"/>
      <c r="H64" s="5"/>
      <c r="I64" s="5"/>
      <c r="J64" s="5"/>
      <c r="K64" s="5"/>
      <c r="L64" s="5"/>
    </row>
    <row r="65" spans="1:12" ht="12.75">
      <c r="A65" s="5">
        <v>22</v>
      </c>
      <c r="B65" s="7" t="s">
        <v>30</v>
      </c>
      <c r="C65" s="4">
        <f t="shared" si="1"/>
        <v>0</v>
      </c>
      <c r="D65" s="5"/>
      <c r="E65" s="5"/>
      <c r="F65" s="5"/>
      <c r="G65" s="5"/>
      <c r="H65" s="5"/>
      <c r="I65" s="5"/>
      <c r="J65" s="5"/>
      <c r="K65" s="5"/>
      <c r="L65" s="5"/>
    </row>
    <row r="66" spans="1:12" ht="12.75">
      <c r="A66" s="5">
        <v>23</v>
      </c>
      <c r="B66" s="7" t="s">
        <v>31</v>
      </c>
      <c r="C66" s="14">
        <f t="shared" si="1"/>
        <v>0</v>
      </c>
      <c r="D66" s="13">
        <f>D67</f>
        <v>0</v>
      </c>
      <c r="E66" s="13">
        <f>E67</f>
        <v>0</v>
      </c>
      <c r="F66" s="13">
        <f>F67</f>
        <v>0</v>
      </c>
      <c r="G66" s="13">
        <f>G67</f>
        <v>0</v>
      </c>
      <c r="H66" s="5"/>
      <c r="I66" s="5"/>
      <c r="J66" s="5"/>
      <c r="K66" s="5"/>
      <c r="L66" s="5"/>
    </row>
    <row r="67" spans="1:12" ht="12.75">
      <c r="A67" s="5"/>
      <c r="B67" s="9"/>
      <c r="C67" s="4"/>
      <c r="D67" s="5"/>
      <c r="E67" s="5"/>
      <c r="F67" s="5"/>
      <c r="G67" s="5"/>
      <c r="H67" s="5"/>
      <c r="I67" s="5"/>
      <c r="J67" s="5"/>
      <c r="K67" s="5"/>
      <c r="L67" s="5"/>
    </row>
    <row r="68" spans="1:12" ht="12.75">
      <c r="A68" s="5">
        <v>24</v>
      </c>
      <c r="B68" s="7" t="s">
        <v>32</v>
      </c>
      <c r="C68" s="4">
        <f t="shared" si="1"/>
        <v>0</v>
      </c>
      <c r="D68" s="5"/>
      <c r="E68" s="5"/>
      <c r="F68" s="5"/>
      <c r="G68" s="5"/>
      <c r="H68" s="5"/>
      <c r="I68" s="5"/>
      <c r="J68" s="5"/>
      <c r="K68" s="5"/>
      <c r="L68" s="5"/>
    </row>
    <row r="69" spans="1:12" ht="12.75">
      <c r="A69" s="5"/>
      <c r="B69" s="1"/>
      <c r="C69" s="4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5" t="s">
        <v>68</v>
      </c>
      <c r="C70" s="14">
        <f>C59+C54+C50+C46+C44+C42+C39+C18+C17+C6+C57+C38+C11+C66</f>
        <v>4575.3888</v>
      </c>
      <c r="D70" s="14">
        <f>D59+D54+D50+D46+D44+D42+D39+D18+D17+D6+D57+D38+D11+D66</f>
        <v>3282.01</v>
      </c>
      <c r="E70" s="14">
        <f>E59+E54+E50+E46+E44+E42+E39+E18+E17+E6+E57+E38+E11+E66</f>
        <v>1292.19</v>
      </c>
      <c r="F70" s="14">
        <f>F59+F54+F50+F46+F44+F42+F39+F18+F17+F6+F57+F38+F11+F66</f>
        <v>1.1888</v>
      </c>
      <c r="G70" s="14">
        <f>G59+G54+G50+G46+G44+G42+G39+G18+G17+G6+G57+G38+G11+G66</f>
        <v>0</v>
      </c>
      <c r="H70" s="1"/>
      <c r="I70" s="1"/>
      <c r="J70" s="1"/>
      <c r="K70" s="1"/>
      <c r="L70" s="1"/>
    </row>
    <row r="71" spans="1:12" ht="12.75">
      <c r="A71" s="1"/>
      <c r="B71" s="1">
        <v>7012.8</v>
      </c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C88" s="1"/>
      <c r="I88" s="1"/>
      <c r="J88" s="1"/>
      <c r="K88" s="1"/>
      <c r="L88" s="1"/>
    </row>
  </sheetData>
  <sheetProtection/>
  <mergeCells count="10">
    <mergeCell ref="A1:L1"/>
    <mergeCell ref="A3:A4"/>
    <mergeCell ref="B3:B4"/>
    <mergeCell ref="C3:C4"/>
    <mergeCell ref="D3:G3"/>
    <mergeCell ref="H3:H4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3"/>
  <sheetViews>
    <sheetView workbookViewId="0" topLeftCell="A31">
      <selection activeCell="H45" sqref="H45"/>
    </sheetView>
  </sheetViews>
  <sheetFormatPr defaultColWidth="9.00390625" defaultRowHeight="12.75"/>
  <cols>
    <col min="1" max="1" width="4.125" style="0" customWidth="1"/>
    <col min="2" max="2" width="48.125" style="0" customWidth="1"/>
    <col min="3" max="3" width="7.625" style="0" customWidth="1"/>
    <col min="4" max="4" width="8.25390625" style="0" customWidth="1"/>
    <col min="5" max="5" width="10.375" style="0" customWidth="1"/>
    <col min="6" max="6" width="7.375" style="0" customWidth="1"/>
    <col min="7" max="7" width="7.875" style="0" customWidth="1"/>
    <col min="8" max="8" width="10.75390625" style="0" customWidth="1"/>
    <col min="9" max="9" width="8.625" style="0" customWidth="1"/>
    <col min="10" max="10" width="10.875" style="0" customWidth="1"/>
    <col min="12" max="12" width="8.75390625" style="0" customWidth="1"/>
  </cols>
  <sheetData>
    <row r="1" spans="1:12" s="2" customFormat="1" ht="30" customHeight="1">
      <c r="A1" s="70" t="s">
        <v>433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="2" customFormat="1" ht="12.75"/>
    <row r="3" spans="1:12" s="2" customFormat="1" ht="24" customHeight="1">
      <c r="A3" s="80" t="s">
        <v>0</v>
      </c>
      <c r="B3" s="80" t="s">
        <v>1</v>
      </c>
      <c r="C3" s="80" t="s">
        <v>434</v>
      </c>
      <c r="D3" s="73" t="s">
        <v>3</v>
      </c>
      <c r="E3" s="73"/>
      <c r="F3" s="73"/>
      <c r="G3" s="73"/>
      <c r="H3" s="74" t="s">
        <v>35</v>
      </c>
      <c r="I3" s="74" t="s">
        <v>6</v>
      </c>
      <c r="J3" s="74" t="s">
        <v>7</v>
      </c>
      <c r="K3" s="74" t="s">
        <v>9</v>
      </c>
      <c r="L3" s="74" t="s">
        <v>10</v>
      </c>
    </row>
    <row r="4" spans="1:12" s="2" customFormat="1" ht="40.5" customHeight="1">
      <c r="A4" s="73"/>
      <c r="B4" s="73"/>
      <c r="C4" s="73"/>
      <c r="D4" s="3" t="s">
        <v>36</v>
      </c>
      <c r="E4" s="3" t="s">
        <v>4</v>
      </c>
      <c r="F4" s="3" t="s">
        <v>5</v>
      </c>
      <c r="G4" s="3" t="s">
        <v>8</v>
      </c>
      <c r="H4" s="74"/>
      <c r="I4" s="74"/>
      <c r="J4" s="74"/>
      <c r="K4" s="74"/>
      <c r="L4" s="74"/>
    </row>
    <row r="5" spans="1:12" s="2" customFormat="1" ht="12.75">
      <c r="A5" s="4">
        <v>1</v>
      </c>
      <c r="B5" s="4">
        <v>2</v>
      </c>
      <c r="C5" s="4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</row>
    <row r="6" spans="1:12" s="2" customFormat="1" ht="12.75">
      <c r="A6" s="13">
        <v>1</v>
      </c>
      <c r="B6" s="6" t="s">
        <v>27</v>
      </c>
      <c r="C6" s="13">
        <f aca="true" t="shared" si="0" ref="C6:C12">SUM(D6:G6)</f>
        <v>4007</v>
      </c>
      <c r="D6" s="13">
        <f>SUM(D7:D9)</f>
        <v>2765.3199999999997</v>
      </c>
      <c r="E6" s="13">
        <f>SUM(E7:E9)</f>
        <v>1241.68</v>
      </c>
      <c r="F6" s="13">
        <f>SUM(F7:F9)</f>
        <v>0</v>
      </c>
      <c r="G6" s="13">
        <f>SUM(G7:G9)</f>
        <v>0</v>
      </c>
      <c r="H6" s="13">
        <f>SUM(H7:H9)</f>
        <v>0</v>
      </c>
      <c r="I6" s="5"/>
      <c r="J6" s="5"/>
      <c r="K6" s="5"/>
      <c r="L6" s="5"/>
    </row>
    <row r="7" spans="1:12" s="2" customFormat="1" ht="12.75">
      <c r="A7" s="5">
        <v>1</v>
      </c>
      <c r="B7" s="5" t="s">
        <v>435</v>
      </c>
      <c r="C7" s="5">
        <f t="shared" si="0"/>
        <v>206.28</v>
      </c>
      <c r="D7" s="5"/>
      <c r="E7" s="5">
        <v>206.28</v>
      </c>
      <c r="F7" s="5"/>
      <c r="G7" s="5"/>
      <c r="H7" s="5"/>
      <c r="I7" s="5"/>
      <c r="J7" s="5"/>
      <c r="K7" s="5"/>
      <c r="L7" s="5"/>
    </row>
    <row r="8" spans="1:12" s="2" customFormat="1" ht="12.75">
      <c r="A8" s="5">
        <v>2</v>
      </c>
      <c r="B8" s="5" t="s">
        <v>436</v>
      </c>
      <c r="C8" s="5">
        <f t="shared" si="0"/>
        <v>1035.4</v>
      </c>
      <c r="D8" s="5"/>
      <c r="E8" s="5">
        <v>1035.4</v>
      </c>
      <c r="F8" s="5"/>
      <c r="G8" s="5"/>
      <c r="H8" s="5"/>
      <c r="I8" s="5"/>
      <c r="J8" s="5"/>
      <c r="K8" s="5"/>
      <c r="L8" s="5"/>
    </row>
    <row r="9" spans="1:12" s="2" customFormat="1" ht="12.75">
      <c r="A9" s="5"/>
      <c r="B9" s="5" t="s">
        <v>494</v>
      </c>
      <c r="C9" s="5">
        <f t="shared" si="0"/>
        <v>2765.3199999999997</v>
      </c>
      <c r="D9" s="5">
        <f>954.72+1810.6</f>
        <v>2765.3199999999997</v>
      </c>
      <c r="E9" s="5"/>
      <c r="F9" s="5"/>
      <c r="G9" s="5"/>
      <c r="H9" s="5"/>
      <c r="I9" s="5"/>
      <c r="J9" s="5"/>
      <c r="K9" s="5"/>
      <c r="L9" s="5"/>
    </row>
    <row r="10" spans="1:12" s="2" customFormat="1" ht="15.75">
      <c r="A10" s="37">
        <v>2</v>
      </c>
      <c r="B10" s="7" t="s">
        <v>33</v>
      </c>
      <c r="C10" s="13">
        <f t="shared" si="0"/>
        <v>24</v>
      </c>
      <c r="D10" s="13">
        <f>D11</f>
        <v>24</v>
      </c>
      <c r="E10" s="13">
        <f>E11</f>
        <v>0</v>
      </c>
      <c r="F10" s="13">
        <f>F11</f>
        <v>0</v>
      </c>
      <c r="G10" s="13">
        <f>G11</f>
        <v>0</v>
      </c>
      <c r="H10" s="13">
        <f>H11</f>
        <v>0</v>
      </c>
      <c r="I10" s="5"/>
      <c r="J10" s="5"/>
      <c r="K10" s="5"/>
      <c r="L10" s="5"/>
    </row>
    <row r="11" spans="1:12" s="2" customFormat="1" ht="12.75">
      <c r="A11" s="5">
        <v>1</v>
      </c>
      <c r="B11" s="5" t="s">
        <v>437</v>
      </c>
      <c r="C11" s="5">
        <f t="shared" si="0"/>
        <v>24</v>
      </c>
      <c r="D11" s="5">
        <v>24</v>
      </c>
      <c r="E11" s="5"/>
      <c r="F11" s="5"/>
      <c r="G11" s="5"/>
      <c r="H11" s="5"/>
      <c r="I11" s="5"/>
      <c r="J11" s="5"/>
      <c r="K11" s="5"/>
      <c r="L11" s="5"/>
    </row>
    <row r="12" spans="1:12" s="2" customFormat="1" ht="15.75">
      <c r="A12" s="37">
        <v>3</v>
      </c>
      <c r="B12" s="6" t="s">
        <v>438</v>
      </c>
      <c r="C12" s="13">
        <f t="shared" si="0"/>
        <v>27.259999999999998</v>
      </c>
      <c r="D12" s="13">
        <f>SUM(D13:D22)</f>
        <v>27.259999999999998</v>
      </c>
      <c r="E12" s="13">
        <f>SUM(E13:E22)</f>
        <v>0</v>
      </c>
      <c r="F12" s="13">
        <f>SUM(F13:F22)</f>
        <v>0</v>
      </c>
      <c r="G12" s="13">
        <f>SUM(G13:G22)</f>
        <v>0</v>
      </c>
      <c r="H12" s="13">
        <f>SUM(H13:H22)</f>
        <v>2.68</v>
      </c>
      <c r="I12" s="5"/>
      <c r="J12" s="5"/>
      <c r="K12" s="5"/>
      <c r="L12" s="5"/>
    </row>
    <row r="13" spans="1:12" s="2" customFormat="1" ht="12.75" customHeight="1">
      <c r="A13" s="5">
        <v>1</v>
      </c>
      <c r="B13" s="5" t="s">
        <v>439</v>
      </c>
      <c r="C13" s="4">
        <v>2.68</v>
      </c>
      <c r="D13" s="5">
        <v>2.68</v>
      </c>
      <c r="E13" s="5"/>
      <c r="F13" s="5"/>
      <c r="G13" s="5"/>
      <c r="H13" s="5">
        <v>2.68</v>
      </c>
      <c r="I13" s="5"/>
      <c r="J13" s="5"/>
      <c r="K13" s="5"/>
      <c r="L13" s="5"/>
    </row>
    <row r="14" spans="1:12" s="2" customFormat="1" ht="12.75" customHeight="1">
      <c r="A14" s="5">
        <v>2</v>
      </c>
      <c r="B14" s="5" t="s">
        <v>440</v>
      </c>
      <c r="C14" s="4">
        <v>2.34</v>
      </c>
      <c r="D14" s="5">
        <v>2.34</v>
      </c>
      <c r="E14" s="5"/>
      <c r="F14" s="5"/>
      <c r="G14" s="5"/>
      <c r="H14" s="5"/>
      <c r="I14" s="5"/>
      <c r="J14" s="5"/>
      <c r="K14" s="5"/>
      <c r="L14" s="5"/>
    </row>
    <row r="15" spans="1:12" s="2" customFormat="1" ht="12.75">
      <c r="A15" s="5">
        <v>3</v>
      </c>
      <c r="B15" s="5" t="s">
        <v>441</v>
      </c>
      <c r="C15" s="4">
        <v>1</v>
      </c>
      <c r="D15" s="5">
        <v>1</v>
      </c>
      <c r="E15" s="5"/>
      <c r="F15" s="5"/>
      <c r="G15" s="5"/>
      <c r="H15" s="5"/>
      <c r="I15" s="5"/>
      <c r="J15" s="5"/>
      <c r="K15" s="5"/>
      <c r="L15" s="5"/>
    </row>
    <row r="16" spans="1:12" s="2" customFormat="1" ht="12.75">
      <c r="A16" s="5">
        <v>4</v>
      </c>
      <c r="B16" s="5" t="s">
        <v>442</v>
      </c>
      <c r="C16" s="4">
        <v>4.96</v>
      </c>
      <c r="D16" s="5">
        <v>4.96</v>
      </c>
      <c r="E16" s="5"/>
      <c r="F16" s="5"/>
      <c r="G16" s="5"/>
      <c r="H16" s="5"/>
      <c r="I16" s="5"/>
      <c r="J16" s="5"/>
      <c r="K16" s="5"/>
      <c r="L16" s="5"/>
    </row>
    <row r="17" spans="1:12" s="2" customFormat="1" ht="12.75">
      <c r="A17" s="5">
        <v>5</v>
      </c>
      <c r="B17" s="5" t="s">
        <v>443</v>
      </c>
      <c r="C17" s="4">
        <v>2.68</v>
      </c>
      <c r="D17" s="5">
        <v>2.68</v>
      </c>
      <c r="E17" s="5"/>
      <c r="F17" s="5"/>
      <c r="G17" s="5"/>
      <c r="H17" s="5"/>
      <c r="I17" s="5"/>
      <c r="J17" s="5"/>
      <c r="K17" s="5"/>
      <c r="L17" s="5"/>
    </row>
    <row r="18" spans="1:12" s="2" customFormat="1" ht="12.75">
      <c r="A18" s="5">
        <v>6</v>
      </c>
      <c r="B18" s="5" t="s">
        <v>444</v>
      </c>
      <c r="C18" s="4">
        <v>1</v>
      </c>
      <c r="D18" s="5">
        <v>1</v>
      </c>
      <c r="E18" s="5"/>
      <c r="F18" s="5"/>
      <c r="G18" s="5"/>
      <c r="H18" s="5"/>
      <c r="I18" s="5"/>
      <c r="J18" s="5"/>
      <c r="K18" s="5"/>
      <c r="L18" s="5"/>
    </row>
    <row r="19" spans="1:12" s="2" customFormat="1" ht="12.75">
      <c r="A19" s="5">
        <v>7</v>
      </c>
      <c r="B19" s="5" t="s">
        <v>445</v>
      </c>
      <c r="C19" s="4">
        <v>2.68</v>
      </c>
      <c r="D19" s="5">
        <v>2.68</v>
      </c>
      <c r="E19" s="5"/>
      <c r="F19" s="5"/>
      <c r="G19" s="5"/>
      <c r="H19" s="5"/>
      <c r="I19" s="5"/>
      <c r="J19" s="5"/>
      <c r="K19" s="5"/>
      <c r="L19" s="5"/>
    </row>
    <row r="20" spans="1:12" s="2" customFormat="1" ht="12.75">
      <c r="A20" s="5">
        <v>8</v>
      </c>
      <c r="B20" s="5" t="s">
        <v>446</v>
      </c>
      <c r="C20" s="4">
        <v>6.2</v>
      </c>
      <c r="D20" s="5">
        <v>6.2</v>
      </c>
      <c r="E20" s="5"/>
      <c r="F20" s="5"/>
      <c r="G20" s="5"/>
      <c r="H20" s="5"/>
      <c r="I20" s="5"/>
      <c r="J20" s="5"/>
      <c r="K20" s="5"/>
      <c r="L20" s="5"/>
    </row>
    <row r="21" spans="1:12" s="2" customFormat="1" ht="12.75">
      <c r="A21" s="5">
        <v>9</v>
      </c>
      <c r="B21" s="5" t="s">
        <v>447</v>
      </c>
      <c r="C21" s="4">
        <v>3.72</v>
      </c>
      <c r="D21" s="5">
        <v>3.72</v>
      </c>
      <c r="E21" s="5"/>
      <c r="F21" s="5"/>
      <c r="G21" s="5"/>
      <c r="H21" s="5"/>
      <c r="I21" s="5"/>
      <c r="J21" s="5"/>
      <c r="K21" s="5"/>
      <c r="L21" s="5"/>
    </row>
    <row r="22" spans="1:12" s="2" customFormat="1" ht="12.75">
      <c r="A22" s="5"/>
      <c r="B22" s="5"/>
      <c r="C22" s="4"/>
      <c r="D22" s="5"/>
      <c r="E22" s="5"/>
      <c r="F22" s="5"/>
      <c r="G22" s="5"/>
      <c r="H22" s="5"/>
      <c r="I22" s="5"/>
      <c r="J22" s="5"/>
      <c r="K22" s="5"/>
      <c r="L22" s="5"/>
    </row>
    <row r="23" spans="1:12" s="2" customFormat="1" ht="15.75">
      <c r="A23" s="37">
        <v>4</v>
      </c>
      <c r="B23" s="6" t="s">
        <v>29</v>
      </c>
      <c r="C23" s="14">
        <v>0</v>
      </c>
      <c r="D23" s="13">
        <v>0</v>
      </c>
      <c r="E23" s="13"/>
      <c r="F23" s="13"/>
      <c r="G23" s="13"/>
      <c r="H23" s="13"/>
      <c r="I23" s="5"/>
      <c r="J23" s="5"/>
      <c r="K23" s="5"/>
      <c r="L23" s="5"/>
    </row>
    <row r="24" spans="1:12" s="2" customFormat="1" ht="15.75">
      <c r="A24" s="37">
        <v>5</v>
      </c>
      <c r="B24" s="6" t="s">
        <v>13</v>
      </c>
      <c r="C24" s="13">
        <f>SUM(D24:G24)</f>
        <v>1113.655</v>
      </c>
      <c r="D24" s="13">
        <f>SUM(D25:D42)</f>
        <v>880.655</v>
      </c>
      <c r="E24" s="13">
        <f>SUM(E25:E42)</f>
        <v>0</v>
      </c>
      <c r="F24" s="13">
        <f>SUM(F25:F42)</f>
        <v>233</v>
      </c>
      <c r="G24" s="13">
        <f>SUM(G25:G42)</f>
        <v>0</v>
      </c>
      <c r="H24" s="13">
        <f>SUM(H25:H42)</f>
        <v>0</v>
      </c>
      <c r="I24" s="5"/>
      <c r="J24" s="5"/>
      <c r="K24" s="5"/>
      <c r="L24" s="5"/>
    </row>
    <row r="25" spans="1:12" s="2" customFormat="1" ht="12.75" customHeight="1">
      <c r="A25" s="5"/>
      <c r="B25" s="5" t="s">
        <v>448</v>
      </c>
      <c r="C25" s="9">
        <f aca="true" t="shared" si="1" ref="C25:C80">SUM(D25:G25)</f>
        <v>537.094</v>
      </c>
      <c r="D25" s="4">
        <v>537.094</v>
      </c>
      <c r="E25" s="5"/>
      <c r="F25" s="5"/>
      <c r="G25" s="5"/>
      <c r="H25" s="5"/>
      <c r="I25" s="5"/>
      <c r="J25" s="5"/>
      <c r="K25" s="5"/>
      <c r="L25" s="5"/>
    </row>
    <row r="26" spans="1:12" s="2" customFormat="1" ht="12.75">
      <c r="A26" s="5"/>
      <c r="B26" s="5" t="s">
        <v>449</v>
      </c>
      <c r="C26" s="9">
        <f t="shared" si="1"/>
        <v>198</v>
      </c>
      <c r="D26" s="4">
        <v>198</v>
      </c>
      <c r="E26" s="5"/>
      <c r="F26" s="5"/>
      <c r="G26" s="5"/>
      <c r="H26" s="5"/>
      <c r="I26" s="5"/>
      <c r="J26" s="5"/>
      <c r="K26" s="5"/>
      <c r="L26" s="5"/>
    </row>
    <row r="27" spans="1:12" s="2" customFormat="1" ht="12.75">
      <c r="A27" s="5"/>
      <c r="B27" s="5" t="s">
        <v>5</v>
      </c>
      <c r="C27" s="9">
        <f t="shared" si="1"/>
        <v>233</v>
      </c>
      <c r="D27" s="4">
        <v>0</v>
      </c>
      <c r="E27" s="5"/>
      <c r="F27" s="5">
        <v>233</v>
      </c>
      <c r="G27" s="5"/>
      <c r="H27" s="5"/>
      <c r="I27" s="5"/>
      <c r="J27" s="5"/>
      <c r="K27" s="5"/>
      <c r="L27" s="5"/>
    </row>
    <row r="28" spans="1:12" s="2" customFormat="1" ht="12.75">
      <c r="A28" s="5"/>
      <c r="B28" s="5" t="s">
        <v>34</v>
      </c>
      <c r="C28" s="9">
        <f t="shared" si="1"/>
        <v>144</v>
      </c>
      <c r="D28" s="4">
        <v>144</v>
      </c>
      <c r="E28" s="5"/>
      <c r="F28" s="5"/>
      <c r="G28" s="5"/>
      <c r="H28" s="5"/>
      <c r="I28" s="5"/>
      <c r="J28" s="5"/>
      <c r="K28" s="5"/>
      <c r="L28" s="5"/>
    </row>
    <row r="29" spans="1:12" s="2" customFormat="1" ht="12.75">
      <c r="A29" s="5"/>
      <c r="B29" s="5" t="s">
        <v>42</v>
      </c>
      <c r="C29" s="9">
        <f t="shared" si="1"/>
        <v>0</v>
      </c>
      <c r="D29" s="4"/>
      <c r="E29" s="5"/>
      <c r="F29" s="5"/>
      <c r="G29" s="5"/>
      <c r="H29" s="5"/>
      <c r="I29" s="5"/>
      <c r="J29" s="5"/>
      <c r="K29" s="5"/>
      <c r="L29" s="5"/>
    </row>
    <row r="30" spans="1:12" s="2" customFormat="1" ht="12.75">
      <c r="A30" s="5"/>
      <c r="B30" s="5" t="s">
        <v>209</v>
      </c>
      <c r="C30" s="9">
        <f t="shared" si="1"/>
        <v>0</v>
      </c>
      <c r="D30" s="4"/>
      <c r="E30" s="5"/>
      <c r="F30" s="5"/>
      <c r="G30" s="5"/>
      <c r="H30" s="5"/>
      <c r="I30" s="5"/>
      <c r="J30" s="5"/>
      <c r="K30" s="5"/>
      <c r="L30" s="5"/>
    </row>
    <row r="31" spans="1:12" s="2" customFormat="1" ht="12.75">
      <c r="A31" s="5"/>
      <c r="B31" s="5" t="s">
        <v>450</v>
      </c>
      <c r="C31" s="9">
        <f t="shared" si="1"/>
        <v>0</v>
      </c>
      <c r="D31" s="4"/>
      <c r="E31" s="5"/>
      <c r="F31" s="5"/>
      <c r="G31" s="5"/>
      <c r="H31" s="5"/>
      <c r="I31" s="5"/>
      <c r="J31" s="5"/>
      <c r="K31" s="5"/>
      <c r="L31" s="5"/>
    </row>
    <row r="32" spans="1:12" s="2" customFormat="1" ht="12.75">
      <c r="A32" s="5"/>
      <c r="B32" s="5" t="s">
        <v>46</v>
      </c>
      <c r="C32" s="9">
        <f t="shared" si="1"/>
        <v>0</v>
      </c>
      <c r="D32" s="4"/>
      <c r="E32" s="5"/>
      <c r="F32" s="5"/>
      <c r="G32" s="5"/>
      <c r="H32" s="5"/>
      <c r="I32" s="5"/>
      <c r="J32" s="5"/>
      <c r="K32" s="5"/>
      <c r="L32" s="5"/>
    </row>
    <row r="33" spans="1:12" s="2" customFormat="1" ht="12.75">
      <c r="A33" s="5"/>
      <c r="B33" s="5" t="s">
        <v>44</v>
      </c>
      <c r="C33" s="9">
        <f t="shared" si="1"/>
        <v>0</v>
      </c>
      <c r="D33" s="4"/>
      <c r="E33" s="5"/>
      <c r="F33" s="5"/>
      <c r="G33" s="5"/>
      <c r="H33" s="5"/>
      <c r="I33" s="5"/>
      <c r="J33" s="5"/>
      <c r="K33" s="5"/>
      <c r="L33" s="5"/>
    </row>
    <row r="34" spans="1:12" s="2" customFormat="1" ht="12.75">
      <c r="A34" s="5"/>
      <c r="B34" s="5" t="s">
        <v>45</v>
      </c>
      <c r="C34" s="9">
        <f t="shared" si="1"/>
        <v>0</v>
      </c>
      <c r="D34" s="4"/>
      <c r="E34" s="5"/>
      <c r="F34" s="5"/>
      <c r="G34" s="5"/>
      <c r="H34" s="5"/>
      <c r="I34" s="5"/>
      <c r="J34" s="5"/>
      <c r="K34" s="5"/>
      <c r="L34" s="5"/>
    </row>
    <row r="35" spans="1:12" ht="12.75">
      <c r="A35" s="1">
        <v>1</v>
      </c>
      <c r="B35" s="9" t="s">
        <v>487</v>
      </c>
      <c r="C35" s="9">
        <f t="shared" si="1"/>
        <v>0.521</v>
      </c>
      <c r="D35" s="1">
        <v>0.521</v>
      </c>
      <c r="E35" s="1"/>
      <c r="F35" s="1"/>
      <c r="G35" s="1"/>
      <c r="H35" s="1"/>
      <c r="I35" s="1"/>
      <c r="J35" s="1"/>
      <c r="K35" s="1"/>
      <c r="L35" s="1"/>
    </row>
    <row r="36" spans="1:12" ht="12.75">
      <c r="A36" s="1">
        <v>2</v>
      </c>
      <c r="B36" s="9" t="s">
        <v>488</v>
      </c>
      <c r="C36" s="9">
        <f t="shared" si="1"/>
        <v>0.3</v>
      </c>
      <c r="D36" s="1">
        <v>0.3</v>
      </c>
      <c r="E36" s="1"/>
      <c r="F36" s="1"/>
      <c r="G36" s="1"/>
      <c r="H36" s="1"/>
      <c r="I36" s="1"/>
      <c r="J36" s="1"/>
      <c r="K36" s="1"/>
      <c r="L36" s="1"/>
    </row>
    <row r="37" spans="1:12" ht="12.75">
      <c r="A37" s="1">
        <v>3</v>
      </c>
      <c r="B37" s="9" t="s">
        <v>55</v>
      </c>
      <c r="C37" s="9">
        <f t="shared" si="1"/>
        <v>0.38</v>
      </c>
      <c r="D37" s="1">
        <v>0.38</v>
      </c>
      <c r="E37" s="1"/>
      <c r="F37" s="1"/>
      <c r="G37" s="1"/>
      <c r="H37" s="1"/>
      <c r="I37" s="1"/>
      <c r="J37" s="1"/>
      <c r="K37" s="1"/>
      <c r="L37" s="1"/>
    </row>
    <row r="38" spans="1:12" ht="12.75">
      <c r="A38" s="1">
        <v>4</v>
      </c>
      <c r="B38" s="9" t="s">
        <v>489</v>
      </c>
      <c r="C38" s="9">
        <f t="shared" si="1"/>
        <v>0.36</v>
      </c>
      <c r="D38" s="1">
        <v>0.36</v>
      </c>
      <c r="E38" s="1"/>
      <c r="F38" s="1"/>
      <c r="G38" s="1"/>
      <c r="H38" s="1"/>
      <c r="I38" s="1"/>
      <c r="J38" s="1"/>
      <c r="K38" s="1"/>
      <c r="L38" s="1"/>
    </row>
    <row r="39" spans="1:12" ht="12.75">
      <c r="A39" s="5">
        <v>5</v>
      </c>
      <c r="B39" s="5" t="s">
        <v>490</v>
      </c>
      <c r="C39" s="9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5">
        <v>6</v>
      </c>
      <c r="B40" s="5" t="s">
        <v>491</v>
      </c>
      <c r="C40" s="9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5">
        <v>7</v>
      </c>
      <c r="B41" s="5" t="s">
        <v>492</v>
      </c>
      <c r="C41" s="9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5">
        <v>8</v>
      </c>
      <c r="B42" s="5" t="s">
        <v>493</v>
      </c>
      <c r="C42" s="9">
        <f t="shared" si="1"/>
        <v>0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s="2" customFormat="1" ht="15.75">
      <c r="A43" s="37">
        <v>6</v>
      </c>
      <c r="B43" s="7" t="s">
        <v>14</v>
      </c>
      <c r="C43" s="13">
        <f t="shared" si="1"/>
        <v>0</v>
      </c>
      <c r="D43" s="13">
        <v>0</v>
      </c>
      <c r="E43" s="13">
        <v>0</v>
      </c>
      <c r="F43" s="13">
        <v>0</v>
      </c>
      <c r="G43" s="13">
        <v>0</v>
      </c>
      <c r="H43" s="5"/>
      <c r="I43" s="5"/>
      <c r="J43" s="5"/>
      <c r="K43" s="5"/>
      <c r="L43" s="5"/>
    </row>
    <row r="44" spans="1:12" s="2" customFormat="1" ht="15.75">
      <c r="A44" s="37">
        <v>7</v>
      </c>
      <c r="B44" s="7" t="s">
        <v>15</v>
      </c>
      <c r="C44" s="13">
        <f t="shared" si="1"/>
        <v>0.0129</v>
      </c>
      <c r="D44" s="13">
        <f>D45</f>
        <v>0</v>
      </c>
      <c r="E44" s="13">
        <f>E45</f>
        <v>0</v>
      </c>
      <c r="F44" s="13">
        <f>F45</f>
        <v>0.0129</v>
      </c>
      <c r="G44" s="13">
        <f>G45</f>
        <v>0</v>
      </c>
      <c r="H44" s="13">
        <f>H45</f>
        <v>0.0129</v>
      </c>
      <c r="I44" s="5"/>
      <c r="J44" s="5"/>
      <c r="K44" s="5"/>
      <c r="L44" s="5"/>
    </row>
    <row r="45" spans="1:12" s="2" customFormat="1" ht="12.75">
      <c r="A45" s="5"/>
      <c r="B45" s="38" t="s">
        <v>451</v>
      </c>
      <c r="C45" s="9">
        <f t="shared" si="1"/>
        <v>0.0129</v>
      </c>
      <c r="D45" s="5">
        <v>0</v>
      </c>
      <c r="E45" s="5"/>
      <c r="F45" s="5">
        <v>0.0129</v>
      </c>
      <c r="G45" s="5"/>
      <c r="H45" s="5">
        <v>0.0129</v>
      </c>
      <c r="I45" s="5"/>
      <c r="J45" s="5"/>
      <c r="K45" s="5"/>
      <c r="L45" s="5"/>
    </row>
    <row r="46" spans="1:12" ht="12.75">
      <c r="A46" s="39">
        <v>8</v>
      </c>
      <c r="B46" s="7" t="s">
        <v>16</v>
      </c>
      <c r="C46" s="13">
        <f t="shared" si="1"/>
        <v>0.6</v>
      </c>
      <c r="D46" s="13">
        <f>SUM(D47:D63)</f>
        <v>0.6</v>
      </c>
      <c r="E46" s="13">
        <f>SUM(E47:E63)</f>
        <v>0</v>
      </c>
      <c r="F46" s="13">
        <f>SUM(F47:F63)</f>
        <v>0</v>
      </c>
      <c r="G46" s="13">
        <f>SUM(G47:G63)</f>
        <v>0</v>
      </c>
      <c r="H46" s="5"/>
      <c r="I46" s="5"/>
      <c r="J46" s="5"/>
      <c r="K46" s="5"/>
      <c r="L46" s="5"/>
    </row>
    <row r="47" spans="1:12" ht="12.75">
      <c r="A47" s="39"/>
      <c r="B47" s="5" t="s">
        <v>452</v>
      </c>
      <c r="C47" s="9"/>
      <c r="D47" s="5"/>
      <c r="E47" s="5"/>
      <c r="F47" s="5"/>
      <c r="G47" s="5"/>
      <c r="H47" s="5"/>
      <c r="I47" s="5"/>
      <c r="J47" s="5"/>
      <c r="K47" s="5"/>
      <c r="L47" s="5"/>
    </row>
    <row r="48" spans="1:12" ht="12.75">
      <c r="A48" s="40">
        <v>1</v>
      </c>
      <c r="B48" s="9" t="s">
        <v>453</v>
      </c>
      <c r="C48" s="9">
        <f t="shared" si="1"/>
        <v>0.04</v>
      </c>
      <c r="D48" s="5">
        <v>0.04</v>
      </c>
      <c r="E48" s="5"/>
      <c r="F48" s="5"/>
      <c r="G48" s="5"/>
      <c r="H48" s="5"/>
      <c r="I48" s="5"/>
      <c r="J48" s="5"/>
      <c r="K48" s="5"/>
      <c r="L48" s="5"/>
    </row>
    <row r="49" spans="1:12" ht="12.75">
      <c r="A49" s="40">
        <v>2</v>
      </c>
      <c r="B49" s="9" t="s">
        <v>454</v>
      </c>
      <c r="C49" s="9">
        <f t="shared" si="1"/>
        <v>0.04</v>
      </c>
      <c r="D49" s="5">
        <v>0.04</v>
      </c>
      <c r="E49" s="5"/>
      <c r="F49" s="5"/>
      <c r="G49" s="5"/>
      <c r="H49" s="5"/>
      <c r="I49" s="5"/>
      <c r="J49" s="5"/>
      <c r="K49" s="5"/>
      <c r="L49" s="5"/>
    </row>
    <row r="50" spans="1:12" ht="12.75">
      <c r="A50" s="40">
        <v>3</v>
      </c>
      <c r="B50" s="9" t="s">
        <v>455</v>
      </c>
      <c r="C50" s="9">
        <f t="shared" si="1"/>
        <v>0.04</v>
      </c>
      <c r="D50" s="5">
        <v>0.04</v>
      </c>
      <c r="E50" s="5"/>
      <c r="F50" s="5"/>
      <c r="G50" s="5"/>
      <c r="H50" s="5"/>
      <c r="I50" s="5"/>
      <c r="J50" s="5"/>
      <c r="K50" s="5"/>
      <c r="L50" s="5"/>
    </row>
    <row r="51" spans="1:12" ht="12.75">
      <c r="A51" s="40">
        <v>4</v>
      </c>
      <c r="B51" s="9" t="s">
        <v>456</v>
      </c>
      <c r="C51" s="9">
        <f t="shared" si="1"/>
        <v>0.04</v>
      </c>
      <c r="D51" s="5">
        <v>0.04</v>
      </c>
      <c r="E51" s="5"/>
      <c r="F51" s="5"/>
      <c r="G51" s="5"/>
      <c r="H51" s="5"/>
      <c r="I51" s="5"/>
      <c r="J51" s="5"/>
      <c r="K51" s="5"/>
      <c r="L51" s="5"/>
    </row>
    <row r="52" spans="1:12" ht="12.75">
      <c r="A52" s="40">
        <v>5</v>
      </c>
      <c r="B52" s="9" t="s">
        <v>457</v>
      </c>
      <c r="C52" s="9">
        <f t="shared" si="1"/>
        <v>0.04</v>
      </c>
      <c r="D52" s="5">
        <v>0.04</v>
      </c>
      <c r="E52" s="5"/>
      <c r="F52" s="5"/>
      <c r="G52" s="5"/>
      <c r="H52" s="5"/>
      <c r="I52" s="5"/>
      <c r="J52" s="5"/>
      <c r="K52" s="5"/>
      <c r="L52" s="5"/>
    </row>
    <row r="53" spans="1:12" ht="12.75">
      <c r="A53" s="40">
        <v>6</v>
      </c>
      <c r="B53" s="9" t="s">
        <v>458</v>
      </c>
      <c r="C53" s="9">
        <f t="shared" si="1"/>
        <v>0.04</v>
      </c>
      <c r="D53" s="5">
        <v>0.04</v>
      </c>
      <c r="E53" s="5"/>
      <c r="F53" s="5"/>
      <c r="G53" s="5"/>
      <c r="H53" s="5"/>
      <c r="I53" s="5"/>
      <c r="J53" s="5"/>
      <c r="K53" s="5"/>
      <c r="L53" s="5"/>
    </row>
    <row r="54" spans="1:12" ht="12.75">
      <c r="A54" s="40">
        <v>7</v>
      </c>
      <c r="B54" s="9" t="s">
        <v>459</v>
      </c>
      <c r="C54" s="9">
        <f t="shared" si="1"/>
        <v>0.04</v>
      </c>
      <c r="D54" s="5">
        <v>0.04</v>
      </c>
      <c r="E54" s="5"/>
      <c r="F54" s="5"/>
      <c r="G54" s="5"/>
      <c r="H54" s="5"/>
      <c r="I54" s="5"/>
      <c r="J54" s="5"/>
      <c r="K54" s="5"/>
      <c r="L54" s="5"/>
    </row>
    <row r="55" spans="1:12" ht="12.75">
      <c r="A55" s="40">
        <v>8</v>
      </c>
      <c r="B55" s="9" t="s">
        <v>460</v>
      </c>
      <c r="C55" s="9">
        <f t="shared" si="1"/>
        <v>0.04</v>
      </c>
      <c r="D55" s="5">
        <v>0.04</v>
      </c>
      <c r="E55" s="5"/>
      <c r="F55" s="5"/>
      <c r="G55" s="5"/>
      <c r="H55" s="5"/>
      <c r="I55" s="5"/>
      <c r="J55" s="5"/>
      <c r="K55" s="5"/>
      <c r="L55" s="5"/>
    </row>
    <row r="56" spans="1:12" ht="12.75">
      <c r="A56" s="40">
        <v>9</v>
      </c>
      <c r="B56" s="9" t="s">
        <v>461</v>
      </c>
      <c r="C56" s="9">
        <f t="shared" si="1"/>
        <v>0.04</v>
      </c>
      <c r="D56" s="5">
        <v>0.04</v>
      </c>
      <c r="E56" s="5"/>
      <c r="F56" s="5"/>
      <c r="G56" s="5"/>
      <c r="H56" s="5"/>
      <c r="I56" s="5"/>
      <c r="J56" s="5"/>
      <c r="K56" s="5"/>
      <c r="L56" s="5"/>
    </row>
    <row r="57" spans="1:12" ht="12.75">
      <c r="A57" s="40">
        <v>10</v>
      </c>
      <c r="B57" s="9" t="s">
        <v>462</v>
      </c>
      <c r="C57" s="9">
        <f t="shared" si="1"/>
        <v>0.04</v>
      </c>
      <c r="D57" s="5">
        <v>0.04</v>
      </c>
      <c r="E57" s="5"/>
      <c r="F57" s="5"/>
      <c r="G57" s="5"/>
      <c r="H57" s="5"/>
      <c r="I57" s="5"/>
      <c r="J57" s="5"/>
      <c r="K57" s="5"/>
      <c r="L57" s="5"/>
    </row>
    <row r="58" spans="1:12" ht="12.75">
      <c r="A58" s="40">
        <v>11</v>
      </c>
      <c r="B58" s="9" t="s">
        <v>463</v>
      </c>
      <c r="C58" s="9">
        <f t="shared" si="1"/>
        <v>0.04</v>
      </c>
      <c r="D58" s="5">
        <v>0.04</v>
      </c>
      <c r="E58" s="5"/>
      <c r="F58" s="5"/>
      <c r="G58" s="5"/>
      <c r="H58" s="5"/>
      <c r="I58" s="5"/>
      <c r="J58" s="5"/>
      <c r="K58" s="5"/>
      <c r="L58" s="5"/>
    </row>
    <row r="59" spans="1:12" ht="12.75">
      <c r="A59" s="40">
        <v>12</v>
      </c>
      <c r="B59" s="9" t="s">
        <v>464</v>
      </c>
      <c r="C59" s="9">
        <f t="shared" si="1"/>
        <v>0.04</v>
      </c>
      <c r="D59" s="5">
        <v>0.04</v>
      </c>
      <c r="E59" s="5"/>
      <c r="F59" s="5"/>
      <c r="G59" s="5"/>
      <c r="H59" s="5"/>
      <c r="I59" s="5"/>
      <c r="J59" s="5"/>
      <c r="K59" s="5"/>
      <c r="L59" s="5"/>
    </row>
    <row r="60" spans="1:12" ht="12.75">
      <c r="A60" s="40">
        <v>13</v>
      </c>
      <c r="B60" s="9" t="s">
        <v>465</v>
      </c>
      <c r="C60" s="9">
        <f t="shared" si="1"/>
        <v>0.04</v>
      </c>
      <c r="D60" s="5">
        <v>0.04</v>
      </c>
      <c r="E60" s="5"/>
      <c r="F60" s="5"/>
      <c r="G60" s="5"/>
      <c r="H60" s="5"/>
      <c r="I60" s="5"/>
      <c r="J60" s="5"/>
      <c r="K60" s="5"/>
      <c r="L60" s="5"/>
    </row>
    <row r="61" spans="1:12" ht="12.75">
      <c r="A61" s="40">
        <v>14</v>
      </c>
      <c r="B61" s="9" t="s">
        <v>466</v>
      </c>
      <c r="C61" s="9">
        <f t="shared" si="1"/>
        <v>0.04</v>
      </c>
      <c r="D61" s="5">
        <v>0.04</v>
      </c>
      <c r="E61" s="5"/>
      <c r="F61" s="5"/>
      <c r="G61" s="5"/>
      <c r="H61" s="5"/>
      <c r="I61" s="5"/>
      <c r="J61" s="5"/>
      <c r="K61" s="5"/>
      <c r="L61" s="5"/>
    </row>
    <row r="62" spans="1:12" ht="12.75">
      <c r="A62" s="40">
        <v>15</v>
      </c>
      <c r="B62" s="9" t="s">
        <v>467</v>
      </c>
      <c r="C62" s="9">
        <f t="shared" si="1"/>
        <v>0.04</v>
      </c>
      <c r="D62" s="5">
        <v>0.04</v>
      </c>
      <c r="E62" s="5"/>
      <c r="F62" s="5"/>
      <c r="G62" s="5"/>
      <c r="H62" s="5"/>
      <c r="I62" s="5"/>
      <c r="J62" s="5"/>
      <c r="K62" s="5"/>
      <c r="L62" s="5"/>
    </row>
    <row r="63" spans="1:12" ht="12.75">
      <c r="A63" s="5"/>
      <c r="B63" s="5"/>
      <c r="C63" s="4"/>
      <c r="D63" s="5"/>
      <c r="E63" s="5"/>
      <c r="F63" s="5"/>
      <c r="G63" s="5"/>
      <c r="H63" s="5"/>
      <c r="I63" s="5"/>
      <c r="J63" s="5"/>
      <c r="K63" s="5"/>
      <c r="L63" s="5"/>
    </row>
    <row r="64" spans="1:12" ht="15.75">
      <c r="A64" s="41">
        <v>9</v>
      </c>
      <c r="B64" s="7" t="s">
        <v>17</v>
      </c>
      <c r="C64" s="13">
        <f t="shared" si="1"/>
        <v>20</v>
      </c>
      <c r="D64" s="5">
        <f>D65</f>
        <v>20</v>
      </c>
      <c r="E64" s="13">
        <f>E65</f>
        <v>0</v>
      </c>
      <c r="F64" s="13">
        <f>F65</f>
        <v>0</v>
      </c>
      <c r="G64" s="13">
        <f>G65</f>
        <v>0</v>
      </c>
      <c r="H64" s="5"/>
      <c r="I64" s="5"/>
      <c r="J64" s="5"/>
      <c r="K64" s="5"/>
      <c r="L64" s="5"/>
    </row>
    <row r="65" spans="1:12" ht="12.75">
      <c r="A65" s="5"/>
      <c r="B65" s="5" t="s">
        <v>18</v>
      </c>
      <c r="C65" s="9">
        <f t="shared" si="1"/>
        <v>20</v>
      </c>
      <c r="D65" s="5">
        <v>20</v>
      </c>
      <c r="E65" s="5"/>
      <c r="F65" s="5"/>
      <c r="G65" s="5"/>
      <c r="H65" s="5"/>
      <c r="I65" s="5"/>
      <c r="J65" s="5"/>
      <c r="K65" s="5"/>
      <c r="L65" s="5"/>
    </row>
    <row r="66" spans="1:12" ht="15.75">
      <c r="A66" s="41">
        <v>10</v>
      </c>
      <c r="B66" s="7" t="s">
        <v>19</v>
      </c>
      <c r="C66" s="13">
        <f t="shared" si="1"/>
        <v>0.2</v>
      </c>
      <c r="D66" s="13">
        <f>SUM(D67:D68)</f>
        <v>0.2</v>
      </c>
      <c r="E66" s="13">
        <f>SUM(E67:E68)</f>
        <v>0</v>
      </c>
      <c r="F66" s="13">
        <f>SUM(F67:F68)</f>
        <v>0</v>
      </c>
      <c r="G66" s="13">
        <f>SUM(G67:G68)</f>
        <v>0</v>
      </c>
      <c r="H66" s="5"/>
      <c r="I66" s="5"/>
      <c r="J66" s="5"/>
      <c r="K66" s="5"/>
      <c r="L66" s="5"/>
    </row>
    <row r="67" spans="1:12" ht="12.75">
      <c r="A67" s="5">
        <v>1</v>
      </c>
      <c r="B67" s="5" t="s">
        <v>468</v>
      </c>
      <c r="C67" s="9">
        <f t="shared" si="1"/>
        <v>0.1</v>
      </c>
      <c r="D67" s="4">
        <v>0.1</v>
      </c>
      <c r="E67" s="5"/>
      <c r="F67" s="5"/>
      <c r="G67" s="5"/>
      <c r="H67" s="5"/>
      <c r="I67" s="5"/>
      <c r="J67" s="5"/>
      <c r="K67" s="5"/>
      <c r="L67" s="5"/>
    </row>
    <row r="68" spans="1:12" ht="12.75">
      <c r="A68" s="5">
        <v>2</v>
      </c>
      <c r="B68" s="5" t="s">
        <v>469</v>
      </c>
      <c r="C68" s="9">
        <f t="shared" si="1"/>
        <v>0.1</v>
      </c>
      <c r="D68" s="4">
        <v>0.1</v>
      </c>
      <c r="E68" s="5"/>
      <c r="F68" s="5"/>
      <c r="G68" s="5"/>
      <c r="H68" s="5"/>
      <c r="I68" s="5"/>
      <c r="J68" s="5"/>
      <c r="K68" s="5"/>
      <c r="L68" s="5"/>
    </row>
    <row r="69" spans="1:12" ht="12.75">
      <c r="A69" s="39">
        <v>11</v>
      </c>
      <c r="B69" s="7" t="s">
        <v>20</v>
      </c>
      <c r="C69" s="13">
        <f t="shared" si="1"/>
        <v>36.936</v>
      </c>
      <c r="D69" s="13">
        <f>SUM(D70:D77)</f>
        <v>36.936</v>
      </c>
      <c r="E69" s="13">
        <f>SUM(E70:E77)</f>
        <v>0</v>
      </c>
      <c r="F69" s="13">
        <f>SUM(F70:F77)</f>
        <v>0</v>
      </c>
      <c r="G69" s="13">
        <f>SUM(G70:G77)</f>
        <v>0</v>
      </c>
      <c r="H69" s="5"/>
      <c r="I69" s="5"/>
      <c r="J69" s="5"/>
      <c r="K69" s="5"/>
      <c r="L69" s="5"/>
    </row>
    <row r="70" spans="1:12" ht="12.75">
      <c r="A70" s="5">
        <v>1</v>
      </c>
      <c r="B70" s="5" t="s">
        <v>470</v>
      </c>
      <c r="C70" s="9">
        <f t="shared" si="1"/>
        <v>0.6188</v>
      </c>
      <c r="D70" s="5">
        <v>0.6188</v>
      </c>
      <c r="E70" s="5"/>
      <c r="F70" s="5"/>
      <c r="G70" s="5"/>
      <c r="H70" s="5"/>
      <c r="I70" s="5"/>
      <c r="J70" s="5"/>
      <c r="K70" s="5"/>
      <c r="L70" s="5"/>
    </row>
    <row r="71" spans="1:12" ht="12.75">
      <c r="A71" s="5">
        <v>2</v>
      </c>
      <c r="B71" s="5" t="s">
        <v>471</v>
      </c>
      <c r="C71" s="9">
        <f t="shared" si="1"/>
        <v>0.3952</v>
      </c>
      <c r="D71" s="5">
        <f>0.3952</f>
        <v>0.3952</v>
      </c>
      <c r="E71" s="5"/>
      <c r="F71" s="5"/>
      <c r="G71" s="5"/>
      <c r="H71" s="5"/>
      <c r="I71" s="5"/>
      <c r="J71" s="5"/>
      <c r="K71" s="5"/>
      <c r="L71" s="5"/>
    </row>
    <row r="72" spans="1:12" ht="12.75">
      <c r="A72" s="5">
        <v>3</v>
      </c>
      <c r="B72" s="5" t="s">
        <v>49</v>
      </c>
      <c r="C72" s="9">
        <f t="shared" si="1"/>
        <v>0.437</v>
      </c>
      <c r="D72" s="5">
        <v>0.437</v>
      </c>
      <c r="E72" s="5"/>
      <c r="F72" s="5"/>
      <c r="G72" s="5"/>
      <c r="H72" s="5"/>
      <c r="I72" s="5"/>
      <c r="J72" s="5"/>
      <c r="K72" s="5"/>
      <c r="L72" s="5"/>
    </row>
    <row r="73" spans="1:12" ht="12.75">
      <c r="A73" s="5">
        <v>4</v>
      </c>
      <c r="B73" s="5" t="s">
        <v>472</v>
      </c>
      <c r="C73" s="9">
        <f t="shared" si="1"/>
        <v>0.1186</v>
      </c>
      <c r="D73" s="5">
        <v>0.1186</v>
      </c>
      <c r="E73" s="5"/>
      <c r="F73" s="5"/>
      <c r="G73" s="5"/>
      <c r="H73" s="5"/>
      <c r="I73" s="5"/>
      <c r="J73" s="5"/>
      <c r="K73" s="5"/>
      <c r="L73" s="5"/>
    </row>
    <row r="74" spans="1:12" ht="15.75">
      <c r="A74" s="41">
        <v>12</v>
      </c>
      <c r="B74" s="7" t="s">
        <v>22</v>
      </c>
      <c r="C74" s="13">
        <f t="shared" si="1"/>
        <v>17.683200000000003</v>
      </c>
      <c r="D74" s="13">
        <f>SUM(D75:D77)</f>
        <v>17.683200000000003</v>
      </c>
      <c r="E74" s="13">
        <f>SUM(E75:E77)</f>
        <v>0</v>
      </c>
      <c r="F74" s="13">
        <f>SUM(F75:F77)</f>
        <v>0</v>
      </c>
      <c r="G74" s="13">
        <f>SUM(G75:G77)</f>
        <v>0</v>
      </c>
      <c r="H74" s="5"/>
      <c r="I74" s="5"/>
      <c r="J74" s="5"/>
      <c r="K74" s="5"/>
      <c r="L74" s="5"/>
    </row>
    <row r="75" spans="1:12" ht="12.75">
      <c r="A75" s="5">
        <v>1</v>
      </c>
      <c r="B75" s="5" t="s">
        <v>496</v>
      </c>
      <c r="C75" s="9">
        <f t="shared" si="1"/>
        <v>9.5755</v>
      </c>
      <c r="D75" s="31">
        <v>9.5755</v>
      </c>
      <c r="E75" s="5"/>
      <c r="F75" s="5"/>
      <c r="G75" s="5"/>
      <c r="H75" s="5"/>
      <c r="I75" s="5"/>
      <c r="J75" s="5"/>
      <c r="K75" s="5"/>
      <c r="L75" s="5"/>
    </row>
    <row r="76" spans="1:4" ht="12.75">
      <c r="A76">
        <v>2</v>
      </c>
      <c r="B76" t="s">
        <v>473</v>
      </c>
      <c r="C76" s="9">
        <f t="shared" si="1"/>
        <v>7.3049</v>
      </c>
      <c r="D76" s="42">
        <v>7.3049</v>
      </c>
    </row>
    <row r="77" spans="1:12" ht="12.75">
      <c r="A77" s="5">
        <v>3</v>
      </c>
      <c r="B77" s="5" t="s">
        <v>474</v>
      </c>
      <c r="C77" s="9">
        <f t="shared" si="1"/>
        <v>0.8028</v>
      </c>
      <c r="D77" s="5">
        <v>0.8028</v>
      </c>
      <c r="E77" s="5"/>
      <c r="F77" s="5"/>
      <c r="G77" s="5"/>
      <c r="H77" s="5"/>
      <c r="I77" s="5"/>
      <c r="J77" s="5"/>
      <c r="K77" s="5"/>
      <c r="L77" s="5"/>
    </row>
    <row r="78" spans="1:12" ht="15.75">
      <c r="A78" s="41">
        <v>13</v>
      </c>
      <c r="B78" s="7" t="s">
        <v>24</v>
      </c>
      <c r="C78" s="13">
        <f t="shared" si="1"/>
        <v>0.09</v>
      </c>
      <c r="D78" s="5">
        <f>D79</f>
        <v>0.09</v>
      </c>
      <c r="E78" s="5">
        <f>E79</f>
        <v>0</v>
      </c>
      <c r="F78" s="5">
        <f>F79</f>
        <v>0</v>
      </c>
      <c r="G78" s="5">
        <f>G79</f>
        <v>0</v>
      </c>
      <c r="H78" s="5"/>
      <c r="I78" s="5"/>
      <c r="J78" s="5"/>
      <c r="K78" s="5"/>
      <c r="L78" s="5"/>
    </row>
    <row r="79" spans="1:12" ht="12.75">
      <c r="A79" s="5"/>
      <c r="B79" s="5" t="s">
        <v>475</v>
      </c>
      <c r="C79" s="9">
        <f t="shared" si="1"/>
        <v>0.09</v>
      </c>
      <c r="D79" s="5">
        <v>0.09</v>
      </c>
      <c r="E79" s="5"/>
      <c r="F79" s="5"/>
      <c r="G79" s="5"/>
      <c r="H79" s="5"/>
      <c r="I79" s="5"/>
      <c r="J79" s="5"/>
      <c r="K79" s="5"/>
      <c r="L79" s="5"/>
    </row>
    <row r="80" spans="1:12" ht="12.75">
      <c r="A80" s="39">
        <v>14</v>
      </c>
      <c r="B80" s="7" t="s">
        <v>26</v>
      </c>
      <c r="C80" s="13">
        <f t="shared" si="1"/>
        <v>5.144</v>
      </c>
      <c r="D80" s="13">
        <f>SUM(D81:D88)</f>
        <v>5.144</v>
      </c>
      <c r="E80" s="13">
        <f>SUM(E81:E88)</f>
        <v>0</v>
      </c>
      <c r="F80" s="13">
        <f>SUM(F81:F88)</f>
        <v>0</v>
      </c>
      <c r="G80" s="13">
        <f>SUM(G81:G88)</f>
        <v>0</v>
      </c>
      <c r="H80" s="5"/>
      <c r="I80" s="5"/>
      <c r="J80" s="5"/>
      <c r="K80" s="5"/>
      <c r="L80" s="5"/>
    </row>
    <row r="81" spans="1:12" ht="12.75">
      <c r="A81" s="5">
        <v>1</v>
      </c>
      <c r="B81" s="5" t="s">
        <v>476</v>
      </c>
      <c r="C81" s="9">
        <f aca="true" t="shared" si="2" ref="C81:C94">SUM(D81:G81)</f>
        <v>0.482</v>
      </c>
      <c r="D81" s="5">
        <v>0.482</v>
      </c>
      <c r="E81" s="5"/>
      <c r="F81" s="5"/>
      <c r="G81" s="5"/>
      <c r="I81" s="5"/>
      <c r="J81" s="5"/>
      <c r="K81" s="5"/>
      <c r="L81" s="5"/>
    </row>
    <row r="82" spans="1:12" ht="12.75">
      <c r="A82" s="5">
        <v>2</v>
      </c>
      <c r="B82" s="5" t="s">
        <v>477</v>
      </c>
      <c r="C82" s="9">
        <f t="shared" si="2"/>
        <v>0.783</v>
      </c>
      <c r="D82" s="5">
        <v>0.783</v>
      </c>
      <c r="E82" s="5"/>
      <c r="F82" s="5"/>
      <c r="G82" s="5"/>
      <c r="I82" s="5"/>
      <c r="J82" s="5"/>
      <c r="K82" s="5"/>
      <c r="L82" s="5"/>
    </row>
    <row r="83" spans="1:12" ht="12.75">
      <c r="A83" s="5">
        <v>3</v>
      </c>
      <c r="B83" s="5" t="s">
        <v>478</v>
      </c>
      <c r="C83" s="9">
        <f t="shared" si="2"/>
        <v>0.777</v>
      </c>
      <c r="D83" s="5">
        <v>0.777</v>
      </c>
      <c r="E83" s="5"/>
      <c r="F83" s="5"/>
      <c r="G83" s="5"/>
      <c r="I83" s="5"/>
      <c r="J83" s="5"/>
      <c r="K83" s="5"/>
      <c r="L83" s="5"/>
    </row>
    <row r="84" spans="1:12" ht="12.75">
      <c r="A84" s="5">
        <v>4</v>
      </c>
      <c r="B84" s="5" t="s">
        <v>479</v>
      </c>
      <c r="C84" s="9">
        <f t="shared" si="2"/>
        <v>0.586</v>
      </c>
      <c r="D84" s="5">
        <v>0.586</v>
      </c>
      <c r="E84" s="5"/>
      <c r="F84" s="5"/>
      <c r="G84" s="5"/>
      <c r="I84" s="5"/>
      <c r="J84" s="5"/>
      <c r="K84" s="5"/>
      <c r="L84" s="5"/>
    </row>
    <row r="85" spans="1:12" ht="12.75">
      <c r="A85" s="5">
        <v>5</v>
      </c>
      <c r="B85" s="5" t="s">
        <v>480</v>
      </c>
      <c r="C85" s="9">
        <f t="shared" si="2"/>
        <v>0.596</v>
      </c>
      <c r="D85" s="5">
        <v>0.596</v>
      </c>
      <c r="E85" s="5"/>
      <c r="F85" s="5"/>
      <c r="G85" s="5"/>
      <c r="I85" s="5"/>
      <c r="J85" s="5"/>
      <c r="K85" s="5"/>
      <c r="L85" s="5"/>
    </row>
    <row r="86" spans="1:12" ht="12.75">
      <c r="A86" s="5">
        <v>6</v>
      </c>
      <c r="B86" s="5" t="s">
        <v>481</v>
      </c>
      <c r="C86" s="9">
        <f t="shared" si="2"/>
        <v>0.754</v>
      </c>
      <c r="D86" s="5">
        <v>0.754</v>
      </c>
      <c r="E86" s="5"/>
      <c r="F86" s="5"/>
      <c r="G86" s="5"/>
      <c r="I86" s="5"/>
      <c r="J86" s="5"/>
      <c r="K86" s="5"/>
      <c r="L86" s="5"/>
    </row>
    <row r="87" spans="1:12" ht="12.75">
      <c r="A87" s="5">
        <v>7</v>
      </c>
      <c r="B87" s="5" t="s">
        <v>482</v>
      </c>
      <c r="C87" s="9">
        <f t="shared" si="2"/>
        <v>0.946</v>
      </c>
      <c r="D87" s="5">
        <v>0.946</v>
      </c>
      <c r="E87" s="5"/>
      <c r="F87" s="5"/>
      <c r="G87" s="5"/>
      <c r="I87" s="5"/>
      <c r="J87" s="5"/>
      <c r="K87" s="5"/>
      <c r="L87" s="5"/>
    </row>
    <row r="88" spans="1:12" ht="12.75">
      <c r="A88" s="5">
        <v>8</v>
      </c>
      <c r="B88" s="5" t="s">
        <v>483</v>
      </c>
      <c r="C88" s="9">
        <f t="shared" si="2"/>
        <v>0.22</v>
      </c>
      <c r="D88" s="5">
        <v>0.22</v>
      </c>
      <c r="E88" s="5"/>
      <c r="F88" s="5"/>
      <c r="G88" s="5"/>
      <c r="I88" s="5"/>
      <c r="J88" s="5"/>
      <c r="K88" s="5"/>
      <c r="L88" s="5"/>
    </row>
    <row r="89" spans="1:12" ht="15.75">
      <c r="A89" s="41">
        <v>15</v>
      </c>
      <c r="B89" s="7" t="s">
        <v>30</v>
      </c>
      <c r="C89" s="13">
        <f t="shared" si="2"/>
        <v>0</v>
      </c>
      <c r="D89" s="5"/>
      <c r="E89" s="5"/>
      <c r="F89" s="5"/>
      <c r="G89" s="5"/>
      <c r="H89" s="5"/>
      <c r="I89" s="5"/>
      <c r="J89" s="5"/>
      <c r="K89" s="5"/>
      <c r="L89" s="5"/>
    </row>
    <row r="90" spans="1:12" ht="15.75">
      <c r="A90" s="41">
        <v>16</v>
      </c>
      <c r="B90" s="7" t="s">
        <v>31</v>
      </c>
      <c r="C90" s="13">
        <f t="shared" si="2"/>
        <v>0</v>
      </c>
      <c r="D90" s="5"/>
      <c r="E90" s="5"/>
      <c r="F90" s="5"/>
      <c r="G90" s="5"/>
      <c r="H90" s="5"/>
      <c r="I90" s="5"/>
      <c r="J90" s="5"/>
      <c r="K90" s="5"/>
      <c r="L90" s="5"/>
    </row>
    <row r="91" spans="1:12" ht="15.75">
      <c r="A91" s="37">
        <v>17</v>
      </c>
      <c r="B91" s="7" t="s">
        <v>32</v>
      </c>
      <c r="C91" s="13">
        <f t="shared" si="2"/>
        <v>0</v>
      </c>
      <c r="D91" s="13">
        <f>SUM(D92:D94)</f>
        <v>0</v>
      </c>
      <c r="E91" s="13">
        <f>SUM(E92:E94)</f>
        <v>0</v>
      </c>
      <c r="F91" s="13">
        <f>SUM(F92:F94)</f>
        <v>0</v>
      </c>
      <c r="G91" s="13">
        <f>SUM(G92:G94)</f>
        <v>0</v>
      </c>
      <c r="H91" s="5"/>
      <c r="I91" s="5"/>
      <c r="J91" s="5"/>
      <c r="K91" s="5"/>
      <c r="L91" s="5"/>
    </row>
    <row r="92" spans="1:12" ht="12.75">
      <c r="A92" s="5">
        <v>1</v>
      </c>
      <c r="B92" s="5" t="s">
        <v>484</v>
      </c>
      <c r="C92" s="9">
        <f t="shared" si="2"/>
        <v>0</v>
      </c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5">
        <v>2</v>
      </c>
      <c r="B93" s="5" t="s">
        <v>485</v>
      </c>
      <c r="C93" s="9">
        <f t="shared" si="2"/>
        <v>0</v>
      </c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5">
        <v>3</v>
      </c>
      <c r="B94" s="9" t="s">
        <v>486</v>
      </c>
      <c r="C94" s="9">
        <f t="shared" si="2"/>
        <v>0</v>
      </c>
      <c r="D94" s="1"/>
      <c r="E94" s="1"/>
      <c r="F94" s="1"/>
      <c r="G94" s="1"/>
      <c r="H94" s="1"/>
      <c r="I94" s="1"/>
      <c r="J94" s="1"/>
      <c r="K94" s="1"/>
      <c r="L94" s="1"/>
    </row>
    <row r="95" spans="1:12" ht="15.75">
      <c r="A95" s="41">
        <v>19</v>
      </c>
      <c r="B95" s="15" t="s">
        <v>495</v>
      </c>
      <c r="C95" s="15">
        <f>C91+C90+C89+C80+C78+C74+C69+C66+C64+C46+C44+C43+C24+C23+C12+C10+C6</f>
        <v>5252.581099999999</v>
      </c>
      <c r="D95" s="15">
        <f>D91+D90+D89+D80+D78+D74+D69+D66+D64+D46+D44+D43+D24+D23+D12+D10+D6</f>
        <v>3777.8881999999994</v>
      </c>
      <c r="E95" s="15">
        <f>E91+E90+E89+E80+E78+E74+E69+E66+E64+E46+E44+E43+E24+E23+E12+E10+E6</f>
        <v>1241.68</v>
      </c>
      <c r="F95" s="15">
        <f>F91+F90+F89+F80+F78+F74+F69+F66+F64+F46+F44+F43+F24+F23+F12+F10+F6</f>
        <v>233.0129</v>
      </c>
      <c r="G95" s="15">
        <f>G91+G90+G89+G80+G78+G74+G69+G66+G64+G46+G44+G43+G24+G23+G12+G10+G6</f>
        <v>0</v>
      </c>
      <c r="H95" s="1"/>
      <c r="I95" s="1"/>
      <c r="J95" s="1"/>
      <c r="K95" s="1"/>
      <c r="L95" s="1"/>
    </row>
    <row r="96" spans="1:12" ht="12.75">
      <c r="A96" s="1"/>
      <c r="B96" s="1">
        <v>5397.5</v>
      </c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>
        <f>B96-C95</f>
        <v>144.91890000000058</v>
      </c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</sheetData>
  <mergeCells count="10">
    <mergeCell ref="A1:L1"/>
    <mergeCell ref="A3:A4"/>
    <mergeCell ref="B3:B4"/>
    <mergeCell ref="C3:C4"/>
    <mergeCell ref="D3:G3"/>
    <mergeCell ref="H3:H4"/>
    <mergeCell ref="I3:I4"/>
    <mergeCell ref="J3:J4"/>
    <mergeCell ref="K3:K4"/>
    <mergeCell ref="L3:L4"/>
  </mergeCells>
  <printOptions/>
  <pageMargins left="0.75" right="0.75" top="1" bottom="1" header="0.5" footer="0.5"/>
  <pageSetup fitToHeight="1" fitToWidth="1" horizontalDpi="600" verticalDpi="600" orientation="portrait" paperSize="9" scale="47" r:id="rId1"/>
  <ignoredErrors>
    <ignoredError sqref="D24:G2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120"/>
  <sheetViews>
    <sheetView workbookViewId="0" topLeftCell="C1">
      <pane ySplit="4" topLeftCell="BM53" activePane="bottomLeft" state="frozen"/>
      <selection pane="topLeft" activeCell="A1" sqref="A1"/>
      <selection pane="bottomLeft" activeCell="C58" sqref="C58"/>
    </sheetView>
  </sheetViews>
  <sheetFormatPr defaultColWidth="9.00390625" defaultRowHeight="12.75"/>
  <cols>
    <col min="1" max="1" width="4.125" style="0" customWidth="1"/>
    <col min="2" max="2" width="48.125" style="0" customWidth="1"/>
    <col min="3" max="3" width="19.875" style="0" bestFit="1" customWidth="1"/>
    <col min="4" max="4" width="8.25390625" style="0" customWidth="1"/>
    <col min="5" max="5" width="10.375" style="0" customWidth="1"/>
    <col min="6" max="6" width="7.375" style="0" customWidth="1"/>
    <col min="7" max="7" width="7.875" style="0" customWidth="1"/>
    <col min="8" max="8" width="10.75390625" style="0" customWidth="1"/>
    <col min="9" max="9" width="8.625" style="0" customWidth="1"/>
    <col min="10" max="10" width="10.875" style="0" customWidth="1"/>
    <col min="12" max="12" width="8.75390625" style="0" customWidth="1"/>
  </cols>
  <sheetData>
    <row r="1" spans="1:12" s="2" customFormat="1" ht="30" customHeight="1">
      <c r="A1" s="70" t="s">
        <v>11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="2" customFormat="1" ht="12.75"/>
    <row r="3" spans="1:12" s="2" customFormat="1" ht="24" customHeight="1">
      <c r="A3" s="80" t="s">
        <v>0</v>
      </c>
      <c r="B3" s="80" t="s">
        <v>1</v>
      </c>
      <c r="C3" s="80" t="s">
        <v>2</v>
      </c>
      <c r="D3" s="73" t="s">
        <v>3</v>
      </c>
      <c r="E3" s="73"/>
      <c r="F3" s="73"/>
      <c r="G3" s="73"/>
      <c r="H3" s="74" t="s">
        <v>35</v>
      </c>
      <c r="I3" s="74" t="s">
        <v>6</v>
      </c>
      <c r="J3" s="74" t="s">
        <v>7</v>
      </c>
      <c r="K3" s="74" t="s">
        <v>9</v>
      </c>
      <c r="L3" s="74" t="s">
        <v>10</v>
      </c>
    </row>
    <row r="4" spans="1:12" s="2" customFormat="1" ht="40.5" customHeight="1">
      <c r="A4" s="73"/>
      <c r="B4" s="73"/>
      <c r="C4" s="73"/>
      <c r="D4" s="3" t="s">
        <v>36</v>
      </c>
      <c r="E4" s="3" t="s">
        <v>4</v>
      </c>
      <c r="F4" s="3" t="s">
        <v>5</v>
      </c>
      <c r="G4" s="3" t="s">
        <v>8</v>
      </c>
      <c r="H4" s="74"/>
      <c r="I4" s="74"/>
      <c r="J4" s="74"/>
      <c r="K4" s="74"/>
      <c r="L4" s="74"/>
    </row>
    <row r="5" spans="1:12" s="2" customFormat="1" ht="12.75">
      <c r="A5" s="4">
        <v>1</v>
      </c>
      <c r="B5" s="4">
        <v>2</v>
      </c>
      <c r="C5" s="4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</row>
    <row r="6" spans="1:12" s="2" customFormat="1" ht="12.75">
      <c r="A6" s="5"/>
      <c r="B6" s="6" t="s">
        <v>27</v>
      </c>
      <c r="C6" s="14">
        <f>SUM(D6:H6)</f>
        <v>2910</v>
      </c>
      <c r="D6" s="13">
        <f>D7+D10</f>
        <v>1709.19</v>
      </c>
      <c r="E6" s="13">
        <f>SUM(E7:E10)</f>
        <v>1200.81</v>
      </c>
      <c r="F6" s="13">
        <f>SUM(F7:F10)</f>
        <v>0</v>
      </c>
      <c r="G6" s="13">
        <f>SUM(G7:G10)</f>
        <v>0</v>
      </c>
      <c r="H6" s="13">
        <f>SUM(H7:H10)</f>
        <v>0</v>
      </c>
      <c r="I6" s="5"/>
      <c r="J6" s="5"/>
      <c r="K6" s="5"/>
      <c r="L6" s="5"/>
    </row>
    <row r="7" spans="1:12" s="2" customFormat="1" ht="12.75">
      <c r="A7" s="5">
        <v>1</v>
      </c>
      <c r="B7" s="5" t="s">
        <v>325</v>
      </c>
      <c r="C7" s="16">
        <f>SUM(D7:H7)</f>
        <v>1014.81</v>
      </c>
      <c r="D7" s="5"/>
      <c r="E7" s="5">
        <v>1014.81</v>
      </c>
      <c r="F7" s="5"/>
      <c r="G7" s="5"/>
      <c r="H7" s="5"/>
      <c r="I7" s="5"/>
      <c r="J7" s="5"/>
      <c r="K7" s="5"/>
      <c r="L7" s="5"/>
    </row>
    <row r="8" spans="1:12" s="2" customFormat="1" ht="12.75">
      <c r="A8" s="5"/>
      <c r="B8" s="5"/>
      <c r="C8" s="16"/>
      <c r="D8" s="5"/>
      <c r="E8" s="5"/>
      <c r="F8" s="5"/>
      <c r="G8" s="5"/>
      <c r="H8" s="5"/>
      <c r="I8" s="5"/>
      <c r="J8" s="5"/>
      <c r="K8" s="5"/>
      <c r="L8" s="5"/>
    </row>
    <row r="9" spans="1:12" s="2" customFormat="1" ht="12.75">
      <c r="A9" s="5"/>
      <c r="B9" s="5" t="s">
        <v>326</v>
      </c>
      <c r="C9" s="16">
        <f>SUM(D9:H9)</f>
        <v>186</v>
      </c>
      <c r="D9" s="5"/>
      <c r="E9" s="5">
        <v>186</v>
      </c>
      <c r="F9" s="5"/>
      <c r="G9" s="5"/>
      <c r="H9" s="5"/>
      <c r="I9" s="5"/>
      <c r="J9" s="5"/>
      <c r="K9" s="5"/>
      <c r="L9" s="5"/>
    </row>
    <row r="10" spans="1:12" s="2" customFormat="1" ht="12.75">
      <c r="A10" s="5"/>
      <c r="B10" s="5" t="s">
        <v>95</v>
      </c>
      <c r="C10" s="16">
        <f>SUM(D10:H10)</f>
        <v>1709.19</v>
      </c>
      <c r="D10" s="5">
        <v>1709.19</v>
      </c>
      <c r="E10" s="5"/>
      <c r="F10" s="5"/>
      <c r="G10" s="5"/>
      <c r="H10" s="5"/>
      <c r="I10" s="5"/>
      <c r="J10" s="5"/>
      <c r="K10" s="5"/>
      <c r="L10" s="5"/>
    </row>
    <row r="11" spans="1:12" s="2" customFormat="1" ht="12.75">
      <c r="A11" s="5"/>
      <c r="B11" s="7" t="s">
        <v>33</v>
      </c>
      <c r="C11" s="14">
        <f>SUM(D11:H11)</f>
        <v>102.05</v>
      </c>
      <c r="D11" s="13">
        <f>SUM(D12:D22)</f>
        <v>102.05</v>
      </c>
      <c r="E11" s="13">
        <f>SUM(E12:E22)</f>
        <v>0</v>
      </c>
      <c r="F11" s="13">
        <f>SUM(F12:F22)</f>
        <v>0</v>
      </c>
      <c r="G11" s="13">
        <f>SUM(G12:G22)</f>
        <v>0</v>
      </c>
      <c r="H11" s="13">
        <f>SUM(H12:H22)</f>
        <v>0</v>
      </c>
      <c r="I11" s="5"/>
      <c r="J11" s="5"/>
      <c r="K11" s="5"/>
      <c r="L11" s="5"/>
    </row>
    <row r="12" spans="1:12" s="2" customFormat="1" ht="12.75">
      <c r="A12" s="5"/>
      <c r="B12" s="1" t="s">
        <v>327</v>
      </c>
      <c r="C12" s="16">
        <f aca="true" t="shared" si="0" ref="C12:C29">SUM(D12:H12)</f>
        <v>3</v>
      </c>
      <c r="D12" s="1">
        <v>3</v>
      </c>
      <c r="E12" s="13"/>
      <c r="F12" s="13"/>
      <c r="G12" s="13"/>
      <c r="H12" s="5"/>
      <c r="I12" s="5"/>
      <c r="J12" s="5"/>
      <c r="K12" s="5"/>
      <c r="L12" s="5"/>
    </row>
    <row r="13" spans="1:12" s="2" customFormat="1" ht="12.75">
      <c r="A13" s="5"/>
      <c r="B13" s="1" t="s">
        <v>328</v>
      </c>
      <c r="C13" s="16">
        <f t="shared" si="0"/>
        <v>3.15</v>
      </c>
      <c r="D13" s="1">
        <v>3.15</v>
      </c>
      <c r="E13" s="13"/>
      <c r="F13" s="13"/>
      <c r="G13" s="13"/>
      <c r="H13" s="5"/>
      <c r="I13" s="5"/>
      <c r="J13" s="5"/>
      <c r="K13" s="5"/>
      <c r="L13" s="5"/>
    </row>
    <row r="14" spans="1:12" s="2" customFormat="1" ht="12.75">
      <c r="A14" s="5"/>
      <c r="B14" s="1" t="s">
        <v>329</v>
      </c>
      <c r="C14" s="16">
        <f t="shared" si="0"/>
        <v>27.16</v>
      </c>
      <c r="D14" s="1">
        <v>27.16</v>
      </c>
      <c r="E14" s="13"/>
      <c r="F14" s="13"/>
      <c r="G14" s="13"/>
      <c r="H14" s="5"/>
      <c r="I14" s="5"/>
      <c r="J14" s="5"/>
      <c r="K14" s="5"/>
      <c r="L14" s="5"/>
    </row>
    <row r="15" spans="1:12" s="2" customFormat="1" ht="12.75">
      <c r="A15" s="5"/>
      <c r="B15" s="1" t="s">
        <v>330</v>
      </c>
      <c r="C15" s="16">
        <f t="shared" si="0"/>
        <v>21.65</v>
      </c>
      <c r="D15" s="1">
        <v>21.65</v>
      </c>
      <c r="E15" s="5"/>
      <c r="F15" s="5"/>
      <c r="G15" s="5"/>
      <c r="H15" s="5"/>
      <c r="I15" s="5"/>
      <c r="J15" s="5"/>
      <c r="K15" s="5"/>
      <c r="L15" s="5"/>
    </row>
    <row r="16" spans="1:12" s="2" customFormat="1" ht="12.75">
      <c r="A16" s="20"/>
      <c r="B16" s="29" t="s">
        <v>331</v>
      </c>
      <c r="C16" s="16">
        <f t="shared" si="0"/>
        <v>11.85</v>
      </c>
      <c r="D16" s="29">
        <v>11.85</v>
      </c>
      <c r="E16" s="20"/>
      <c r="F16" s="20"/>
      <c r="G16" s="20"/>
      <c r="H16" s="20"/>
      <c r="I16" s="20"/>
      <c r="J16" s="20"/>
      <c r="K16" s="20"/>
      <c r="L16" s="20"/>
    </row>
    <row r="17" spans="1:12" s="2" customFormat="1" ht="12.75">
      <c r="A17" s="20"/>
      <c r="B17" s="29" t="s">
        <v>332</v>
      </c>
      <c r="C17" s="16">
        <f t="shared" si="0"/>
        <v>12</v>
      </c>
      <c r="D17" s="29">
        <v>12</v>
      </c>
      <c r="E17" s="20"/>
      <c r="F17" s="20"/>
      <c r="G17" s="20"/>
      <c r="H17" s="20"/>
      <c r="I17" s="20"/>
      <c r="J17" s="20"/>
      <c r="K17" s="20"/>
      <c r="L17" s="20"/>
    </row>
    <row r="18" spans="2:3" ht="12.75">
      <c r="B18" s="29" t="s">
        <v>333</v>
      </c>
      <c r="C18" s="16">
        <f t="shared" si="0"/>
        <v>0</v>
      </c>
    </row>
    <row r="19" spans="2:4" ht="12.75">
      <c r="B19" s="29" t="s">
        <v>334</v>
      </c>
      <c r="C19" s="16">
        <f t="shared" si="0"/>
        <v>4</v>
      </c>
      <c r="D19">
        <v>4</v>
      </c>
    </row>
    <row r="20" spans="2:4" ht="12.75">
      <c r="B20" s="29" t="s">
        <v>335</v>
      </c>
      <c r="C20" s="16">
        <f t="shared" si="0"/>
        <v>13.69</v>
      </c>
      <c r="D20">
        <v>13.69</v>
      </c>
    </row>
    <row r="21" spans="2:4" ht="12.75">
      <c r="B21" s="29" t="s">
        <v>336</v>
      </c>
      <c r="C21" s="16">
        <f t="shared" si="0"/>
        <v>4</v>
      </c>
      <c r="D21">
        <v>4</v>
      </c>
    </row>
    <row r="22" spans="1:12" s="2" customFormat="1" ht="12.75">
      <c r="A22" s="5"/>
      <c r="B22" s="1" t="s">
        <v>337</v>
      </c>
      <c r="C22" s="16">
        <f t="shared" si="0"/>
        <v>1.55</v>
      </c>
      <c r="D22" s="1">
        <v>1.55</v>
      </c>
      <c r="E22" s="5"/>
      <c r="F22" s="5"/>
      <c r="G22" s="5"/>
      <c r="H22" s="5"/>
      <c r="I22" s="5"/>
      <c r="J22" s="5"/>
      <c r="K22" s="5"/>
      <c r="L22" s="5"/>
    </row>
    <row r="23" spans="1:12" s="2" customFormat="1" ht="12.75">
      <c r="A23" s="5"/>
      <c r="B23" s="6" t="s">
        <v>28</v>
      </c>
      <c r="C23" s="14">
        <f t="shared" si="0"/>
        <v>52.24</v>
      </c>
      <c r="D23" s="13">
        <f>SUM(D24:D28)</f>
        <v>52.24</v>
      </c>
      <c r="E23" s="13">
        <f>SUM(E24:E28)</f>
        <v>0</v>
      </c>
      <c r="F23" s="13">
        <f>SUM(F24:F28)</f>
        <v>0</v>
      </c>
      <c r="G23" s="13">
        <f>SUM(G24:G28)</f>
        <v>0</v>
      </c>
      <c r="H23" s="13">
        <f>SUM(H24:H28)</f>
        <v>0</v>
      </c>
      <c r="I23" s="5"/>
      <c r="J23" s="5"/>
      <c r="K23" s="5"/>
      <c r="L23" s="5"/>
    </row>
    <row r="24" spans="1:12" s="23" customFormat="1" ht="12.75">
      <c r="A24" s="9"/>
      <c r="B24" s="17" t="s">
        <v>338</v>
      </c>
      <c r="C24" s="16">
        <f t="shared" si="0"/>
        <v>4.26</v>
      </c>
      <c r="D24" s="9">
        <v>4.26</v>
      </c>
      <c r="E24" s="9"/>
      <c r="F24" s="9"/>
      <c r="G24" s="9"/>
      <c r="H24" s="9"/>
      <c r="I24" s="9"/>
      <c r="J24" s="9"/>
      <c r="K24" s="9"/>
      <c r="L24" s="9"/>
    </row>
    <row r="25" spans="1:12" s="23" customFormat="1" ht="12.75">
      <c r="A25" s="9"/>
      <c r="B25" s="17" t="s">
        <v>339</v>
      </c>
      <c r="C25" s="16">
        <f t="shared" si="0"/>
        <v>0</v>
      </c>
      <c r="D25" s="9">
        <v>0</v>
      </c>
      <c r="E25" s="9"/>
      <c r="F25" s="9"/>
      <c r="G25" s="9"/>
      <c r="H25" s="9"/>
      <c r="I25" s="9"/>
      <c r="J25" s="9"/>
      <c r="K25" s="9"/>
      <c r="L25" s="9"/>
    </row>
    <row r="26" spans="1:12" s="23" customFormat="1" ht="12.75">
      <c r="A26" s="9"/>
      <c r="B26" s="17" t="s">
        <v>340</v>
      </c>
      <c r="C26" s="16">
        <f t="shared" si="0"/>
        <v>3.14</v>
      </c>
      <c r="D26" s="9">
        <v>3.14</v>
      </c>
      <c r="E26" s="9"/>
      <c r="F26" s="9"/>
      <c r="G26" s="9"/>
      <c r="H26" s="9"/>
      <c r="I26" s="9"/>
      <c r="J26" s="9"/>
      <c r="K26" s="9"/>
      <c r="L26" s="9"/>
    </row>
    <row r="27" spans="1:12" s="23" customFormat="1" ht="12.75">
      <c r="A27" s="9"/>
      <c r="B27" s="17" t="s">
        <v>342</v>
      </c>
      <c r="C27" s="16">
        <f t="shared" si="0"/>
        <v>2.84</v>
      </c>
      <c r="D27" s="9">
        <v>2.84</v>
      </c>
      <c r="E27" s="9"/>
      <c r="F27" s="9"/>
      <c r="G27" s="9"/>
      <c r="H27" s="9"/>
      <c r="I27" s="9"/>
      <c r="J27" s="9"/>
      <c r="K27" s="9"/>
      <c r="L27" s="9"/>
    </row>
    <row r="28" spans="1:12" s="23" customFormat="1" ht="12.75">
      <c r="A28" s="9"/>
      <c r="B28" s="30" t="s">
        <v>341</v>
      </c>
      <c r="C28" s="16">
        <f t="shared" si="0"/>
        <v>42</v>
      </c>
      <c r="D28" s="9">
        <v>42</v>
      </c>
      <c r="E28" s="9"/>
      <c r="F28" s="9"/>
      <c r="G28" s="9"/>
      <c r="H28" s="9"/>
      <c r="I28" s="9"/>
      <c r="J28" s="9"/>
      <c r="K28" s="9"/>
      <c r="L28" s="9"/>
    </row>
    <row r="29" spans="1:12" s="2" customFormat="1" ht="12.75">
      <c r="A29" s="5"/>
      <c r="B29" s="6" t="s">
        <v>29</v>
      </c>
      <c r="C29" s="16">
        <f t="shared" si="0"/>
        <v>0</v>
      </c>
      <c r="D29" s="13"/>
      <c r="E29" s="5"/>
      <c r="F29" s="5"/>
      <c r="G29" s="5"/>
      <c r="H29" s="5"/>
      <c r="I29" s="5"/>
      <c r="J29" s="5"/>
      <c r="K29" s="5"/>
      <c r="L29" s="5"/>
    </row>
    <row r="30" spans="1:12" s="2" customFormat="1" ht="12.75">
      <c r="A30" s="5"/>
      <c r="B30" s="6" t="s">
        <v>250</v>
      </c>
      <c r="C30" s="14">
        <f aca="true" t="shared" si="1" ref="C30:C101">SUM(D30:H30)</f>
        <v>2463.2000000000003</v>
      </c>
      <c r="D30" s="12">
        <f>SUM(D31:D54)</f>
        <v>1619.2000000000003</v>
      </c>
      <c r="E30" s="12">
        <f>SUM(E31:E54)</f>
        <v>0</v>
      </c>
      <c r="F30" s="12">
        <f>SUM(F31:F54)</f>
        <v>844</v>
      </c>
      <c r="G30" s="12">
        <f>SUM(G31:G54)</f>
        <v>0</v>
      </c>
      <c r="H30" s="12">
        <f>SUM(H31:H54)</f>
        <v>0</v>
      </c>
      <c r="I30" s="5"/>
      <c r="J30" s="5"/>
      <c r="K30" s="5"/>
      <c r="L30" s="5"/>
    </row>
    <row r="31" spans="1:12" s="2" customFormat="1" ht="12.75" customHeight="1">
      <c r="A31" s="5">
        <v>9</v>
      </c>
      <c r="B31" s="5" t="s">
        <v>39</v>
      </c>
      <c r="C31" s="16">
        <f t="shared" si="1"/>
        <v>917</v>
      </c>
      <c r="D31" s="8">
        <v>917</v>
      </c>
      <c r="E31" s="5"/>
      <c r="F31" s="5"/>
      <c r="G31" s="5"/>
      <c r="H31" s="5"/>
      <c r="I31" s="5"/>
      <c r="J31" s="5"/>
      <c r="K31" s="5"/>
      <c r="L31" s="5"/>
    </row>
    <row r="32" spans="1:12" s="2" customFormat="1" ht="12.75">
      <c r="A32" s="5"/>
      <c r="B32" s="5" t="s">
        <v>40</v>
      </c>
      <c r="C32" s="16">
        <f t="shared" si="1"/>
        <v>377</v>
      </c>
      <c r="D32" s="5">
        <v>377</v>
      </c>
      <c r="E32" s="5"/>
      <c r="F32" s="5"/>
      <c r="G32" s="5"/>
      <c r="H32" s="5"/>
      <c r="I32" s="5"/>
      <c r="J32" s="5"/>
      <c r="K32" s="5"/>
      <c r="L32" s="5"/>
    </row>
    <row r="33" spans="1:12" s="2" customFormat="1" ht="12.75">
      <c r="A33" s="5"/>
      <c r="B33" s="5" t="s">
        <v>41</v>
      </c>
      <c r="C33" s="16">
        <f t="shared" si="1"/>
        <v>844</v>
      </c>
      <c r="D33" s="8">
        <v>0</v>
      </c>
      <c r="E33" s="5"/>
      <c r="F33" s="8">
        <v>844</v>
      </c>
      <c r="G33" s="5"/>
      <c r="H33" s="5"/>
      <c r="I33" s="5"/>
      <c r="J33" s="5"/>
      <c r="K33" s="5"/>
      <c r="L33" s="5"/>
    </row>
    <row r="34" spans="1:12" s="2" customFormat="1" ht="12.75">
      <c r="A34" s="5"/>
      <c r="B34" s="5" t="s">
        <v>34</v>
      </c>
      <c r="C34" s="16">
        <f t="shared" si="1"/>
        <v>0</v>
      </c>
      <c r="D34" s="5"/>
      <c r="E34" s="1"/>
      <c r="F34" s="5"/>
      <c r="G34" s="5"/>
      <c r="H34" s="5"/>
      <c r="I34" s="5"/>
      <c r="J34" s="5"/>
      <c r="K34" s="5"/>
      <c r="L34" s="5"/>
    </row>
    <row r="35" spans="1:12" s="2" customFormat="1" ht="12.75">
      <c r="A35" s="5">
        <v>10</v>
      </c>
      <c r="B35" s="5" t="s">
        <v>343</v>
      </c>
      <c r="C35" s="16">
        <f t="shared" si="1"/>
        <v>2.21</v>
      </c>
      <c r="D35" s="5">
        <v>2.21</v>
      </c>
      <c r="E35" s="1"/>
      <c r="F35" s="5"/>
      <c r="G35" s="5"/>
      <c r="H35" s="5"/>
      <c r="I35" s="5"/>
      <c r="J35" s="5"/>
      <c r="K35" s="5"/>
      <c r="L35" s="5"/>
    </row>
    <row r="36" spans="1:12" s="2" customFormat="1" ht="12.75">
      <c r="A36" s="5"/>
      <c r="B36" s="5" t="s">
        <v>344</v>
      </c>
      <c r="C36" s="16">
        <f t="shared" si="1"/>
        <v>1.2</v>
      </c>
      <c r="D36" s="5">
        <v>1.2</v>
      </c>
      <c r="E36" s="1"/>
      <c r="F36" s="5"/>
      <c r="G36" s="5"/>
      <c r="H36" s="5"/>
      <c r="I36" s="5"/>
      <c r="J36" s="5"/>
      <c r="K36" s="5"/>
      <c r="L36" s="5"/>
    </row>
    <row r="37" spans="1:12" s="2" customFormat="1" ht="12.75">
      <c r="A37" s="5"/>
      <c r="B37" s="5" t="s">
        <v>345</v>
      </c>
      <c r="C37" s="16">
        <f t="shared" si="1"/>
        <v>1.3</v>
      </c>
      <c r="D37" s="5">
        <v>1.3</v>
      </c>
      <c r="E37" s="1"/>
      <c r="F37" s="5"/>
      <c r="G37" s="5"/>
      <c r="H37" s="5"/>
      <c r="I37" s="5"/>
      <c r="J37" s="5"/>
      <c r="K37" s="5"/>
      <c r="L37" s="5"/>
    </row>
    <row r="38" spans="1:12" s="2" customFormat="1" ht="12.75">
      <c r="A38" s="5"/>
      <c r="B38" s="5" t="s">
        <v>346</v>
      </c>
      <c r="C38" s="16">
        <f t="shared" si="1"/>
        <v>0.7</v>
      </c>
      <c r="D38" s="5">
        <v>0.7</v>
      </c>
      <c r="E38" s="1"/>
      <c r="F38" s="5"/>
      <c r="G38" s="5"/>
      <c r="H38" s="5"/>
      <c r="I38" s="5"/>
      <c r="J38" s="5"/>
      <c r="K38" s="5"/>
      <c r="L38" s="5"/>
    </row>
    <row r="39" spans="1:12" s="2" customFormat="1" ht="12.75">
      <c r="A39" s="5"/>
      <c r="B39" s="5" t="s">
        <v>347</v>
      </c>
      <c r="C39" s="16">
        <f t="shared" si="1"/>
        <v>2.2</v>
      </c>
      <c r="D39" s="5">
        <v>2.2</v>
      </c>
      <c r="E39" s="1"/>
      <c r="F39" s="5"/>
      <c r="G39" s="5"/>
      <c r="H39" s="5"/>
      <c r="I39" s="5"/>
      <c r="J39" s="5"/>
      <c r="K39" s="5"/>
      <c r="L39" s="5"/>
    </row>
    <row r="40" spans="1:12" s="2" customFormat="1" ht="12.75">
      <c r="A40" s="5"/>
      <c r="B40" s="5" t="s">
        <v>348</v>
      </c>
      <c r="C40" s="16">
        <f t="shared" si="1"/>
        <v>0.1</v>
      </c>
      <c r="D40" s="5">
        <v>0.1</v>
      </c>
      <c r="E40" s="1"/>
      <c r="F40" s="5"/>
      <c r="G40" s="5"/>
      <c r="H40" s="5"/>
      <c r="I40" s="5"/>
      <c r="J40" s="5"/>
      <c r="K40" s="5"/>
      <c r="L40" s="5"/>
    </row>
    <row r="41" spans="1:12" s="2" customFormat="1" ht="12.75">
      <c r="A41" s="5"/>
      <c r="B41" s="5" t="s">
        <v>349</v>
      </c>
      <c r="C41" s="16">
        <f t="shared" si="1"/>
        <v>0.15</v>
      </c>
      <c r="D41" s="5">
        <v>0.15</v>
      </c>
      <c r="E41" s="1"/>
      <c r="F41" s="5"/>
      <c r="G41" s="5"/>
      <c r="H41" s="5"/>
      <c r="I41" s="5"/>
      <c r="J41" s="5"/>
      <c r="K41" s="5"/>
      <c r="L41" s="5"/>
    </row>
    <row r="42" spans="1:12" s="2" customFormat="1" ht="12.75">
      <c r="A42" s="5"/>
      <c r="B42" s="5" t="s">
        <v>43</v>
      </c>
      <c r="C42" s="16">
        <f t="shared" si="1"/>
        <v>1.4</v>
      </c>
      <c r="D42" s="5">
        <v>1.4</v>
      </c>
      <c r="E42" s="5"/>
      <c r="F42" s="5"/>
      <c r="G42" s="5"/>
      <c r="H42" s="5"/>
      <c r="I42" s="5"/>
      <c r="J42" s="5"/>
      <c r="K42" s="5"/>
      <c r="L42" s="5"/>
    </row>
    <row r="43" spans="1:12" s="2" customFormat="1" ht="12.75">
      <c r="A43" s="5"/>
      <c r="B43" s="5" t="s">
        <v>44</v>
      </c>
      <c r="C43" s="16">
        <f t="shared" si="1"/>
        <v>11.5</v>
      </c>
      <c r="D43" s="5">
        <v>11.5</v>
      </c>
      <c r="E43" s="5"/>
      <c r="F43" s="5"/>
      <c r="G43" s="5"/>
      <c r="H43" s="5"/>
      <c r="I43" s="5"/>
      <c r="J43" s="5"/>
      <c r="K43" s="5"/>
      <c r="L43" s="5"/>
    </row>
    <row r="44" spans="1:12" s="2" customFormat="1" ht="12.75">
      <c r="A44" s="5"/>
      <c r="B44" s="5" t="s">
        <v>122</v>
      </c>
      <c r="C44" s="16">
        <f t="shared" si="1"/>
        <v>0</v>
      </c>
      <c r="D44" s="5"/>
      <c r="E44" s="5"/>
      <c r="F44" s="5"/>
      <c r="G44" s="5"/>
      <c r="H44" s="5"/>
      <c r="I44" s="5"/>
      <c r="J44" s="5"/>
      <c r="K44" s="5"/>
      <c r="L44" s="5"/>
    </row>
    <row r="45" spans="1:12" s="2" customFormat="1" ht="12.75">
      <c r="A45" s="5"/>
      <c r="B45" s="5" t="s">
        <v>45</v>
      </c>
      <c r="C45" s="16">
        <f t="shared" si="1"/>
        <v>150</v>
      </c>
      <c r="D45" s="5">
        <v>150</v>
      </c>
      <c r="E45" s="5"/>
      <c r="F45" s="5"/>
      <c r="G45" s="5"/>
      <c r="H45" s="5"/>
      <c r="I45" s="5"/>
      <c r="J45" s="5"/>
      <c r="K45" s="5"/>
      <c r="L45" s="5"/>
    </row>
    <row r="46" spans="1:12" s="2" customFormat="1" ht="12.75">
      <c r="A46" s="5"/>
      <c r="B46" s="5" t="s">
        <v>98</v>
      </c>
      <c r="C46" s="16">
        <f t="shared" si="1"/>
        <v>0</v>
      </c>
      <c r="D46" s="5"/>
      <c r="E46" s="5"/>
      <c r="F46" s="5"/>
      <c r="G46" s="5"/>
      <c r="H46" s="5"/>
      <c r="I46" s="5"/>
      <c r="J46" s="5"/>
      <c r="K46" s="5"/>
      <c r="L46" s="5"/>
    </row>
    <row r="47" spans="1:12" s="2" customFormat="1" ht="12.75">
      <c r="A47" s="5"/>
      <c r="B47" s="5" t="s">
        <v>46</v>
      </c>
      <c r="C47" s="16">
        <f t="shared" si="1"/>
        <v>152.9</v>
      </c>
      <c r="D47" s="5">
        <v>152.9</v>
      </c>
      <c r="E47" s="5"/>
      <c r="F47" s="5"/>
      <c r="G47" s="5"/>
      <c r="H47" s="5"/>
      <c r="I47" s="5"/>
      <c r="J47" s="5"/>
      <c r="K47" s="5"/>
      <c r="L47" s="5"/>
    </row>
    <row r="48" spans="1:12" s="2" customFormat="1" ht="12.75">
      <c r="A48" s="5"/>
      <c r="B48" s="5" t="s">
        <v>350</v>
      </c>
      <c r="C48" s="16">
        <f t="shared" si="1"/>
        <v>0.09</v>
      </c>
      <c r="D48" s="5">
        <v>0.09</v>
      </c>
      <c r="E48" s="5"/>
      <c r="F48" s="5"/>
      <c r="G48" s="5"/>
      <c r="H48" s="5"/>
      <c r="I48" s="5"/>
      <c r="J48" s="5"/>
      <c r="K48" s="5"/>
      <c r="L48" s="5"/>
    </row>
    <row r="49" spans="1:12" s="2" customFormat="1" ht="12.75">
      <c r="A49" s="5"/>
      <c r="B49" s="5" t="s">
        <v>351</v>
      </c>
      <c r="C49" s="16">
        <f t="shared" si="1"/>
        <v>0.3</v>
      </c>
      <c r="D49" s="5">
        <v>0.3</v>
      </c>
      <c r="E49" s="5"/>
      <c r="F49" s="5"/>
      <c r="G49" s="5"/>
      <c r="H49" s="5"/>
      <c r="I49" s="5"/>
      <c r="J49" s="5"/>
      <c r="K49" s="5"/>
      <c r="L49" s="5"/>
    </row>
    <row r="50" spans="1:12" s="2" customFormat="1" ht="12.75">
      <c r="A50" s="5"/>
      <c r="B50" s="5" t="s">
        <v>352</v>
      </c>
      <c r="C50" s="16">
        <f t="shared" si="1"/>
        <v>0.45</v>
      </c>
      <c r="D50" s="5">
        <v>0.45</v>
      </c>
      <c r="E50" s="5"/>
      <c r="F50" s="5"/>
      <c r="G50" s="5"/>
      <c r="H50" s="5"/>
      <c r="I50" s="5"/>
      <c r="J50" s="5"/>
      <c r="K50" s="5"/>
      <c r="L50" s="5"/>
    </row>
    <row r="51" spans="1:12" s="2" customFormat="1" ht="12.75">
      <c r="A51" s="5"/>
      <c r="B51" s="5" t="s">
        <v>353</v>
      </c>
      <c r="C51" s="16">
        <f t="shared" si="1"/>
        <v>0.2</v>
      </c>
      <c r="D51" s="5">
        <v>0.2</v>
      </c>
      <c r="E51" s="5"/>
      <c r="F51" s="5"/>
      <c r="G51" s="5"/>
      <c r="H51" s="5"/>
      <c r="I51" s="5"/>
      <c r="J51" s="5"/>
      <c r="K51" s="5"/>
      <c r="L51" s="5"/>
    </row>
    <row r="52" spans="1:12" s="2" customFormat="1" ht="12.75">
      <c r="A52" s="5"/>
      <c r="B52" s="5" t="s">
        <v>354</v>
      </c>
      <c r="C52" s="16">
        <f t="shared" si="1"/>
        <v>0.16</v>
      </c>
      <c r="D52" s="5">
        <v>0.16</v>
      </c>
      <c r="E52" s="5"/>
      <c r="F52" s="5"/>
      <c r="G52" s="5"/>
      <c r="H52" s="5"/>
      <c r="I52" s="5"/>
      <c r="J52" s="5"/>
      <c r="K52" s="5"/>
      <c r="L52" s="5"/>
    </row>
    <row r="53" spans="1:12" s="2" customFormat="1" ht="12.75">
      <c r="A53" s="5"/>
      <c r="B53" s="5" t="s">
        <v>355</v>
      </c>
      <c r="C53" s="16">
        <f t="shared" si="1"/>
        <v>0.1</v>
      </c>
      <c r="D53" s="5">
        <v>0.1</v>
      </c>
      <c r="E53" s="5"/>
      <c r="F53" s="5"/>
      <c r="G53" s="5"/>
      <c r="H53" s="5"/>
      <c r="I53" s="5"/>
      <c r="J53" s="5"/>
      <c r="K53" s="5"/>
      <c r="L53" s="5"/>
    </row>
    <row r="54" spans="1:12" s="2" customFormat="1" ht="12.75">
      <c r="A54" s="5"/>
      <c r="B54" s="5" t="s">
        <v>356</v>
      </c>
      <c r="C54" s="16">
        <f t="shared" si="1"/>
        <v>0.24</v>
      </c>
      <c r="D54" s="5">
        <v>0.24</v>
      </c>
      <c r="E54" s="5"/>
      <c r="F54" s="5"/>
      <c r="G54" s="5"/>
      <c r="H54" s="5"/>
      <c r="I54" s="5"/>
      <c r="J54" s="5"/>
      <c r="K54" s="5"/>
      <c r="L54" s="5"/>
    </row>
    <row r="55" spans="1:12" s="2" customFormat="1" ht="12.75">
      <c r="A55" s="5"/>
      <c r="B55" s="7" t="s">
        <v>14</v>
      </c>
      <c r="C55" s="14">
        <f t="shared" si="1"/>
        <v>0</v>
      </c>
      <c r="D55" s="5"/>
      <c r="E55" s="5"/>
      <c r="F55" s="5"/>
      <c r="G55" s="5"/>
      <c r="H55" s="5"/>
      <c r="I55" s="5"/>
      <c r="J55" s="5"/>
      <c r="K55" s="5"/>
      <c r="L55" s="5"/>
    </row>
    <row r="56" spans="1:12" s="2" customFormat="1" ht="12.75">
      <c r="A56" s="5">
        <v>12</v>
      </c>
      <c r="B56" s="7" t="s">
        <v>15</v>
      </c>
      <c r="C56" s="14">
        <f>SUM(D56:G56)</f>
        <v>0.5262</v>
      </c>
      <c r="D56" s="13">
        <f>SUM(D57:D58)</f>
        <v>0.4</v>
      </c>
      <c r="E56" s="13">
        <f>SUM(E57:E58)</f>
        <v>0</v>
      </c>
      <c r="F56" s="13">
        <f>SUM(F57:F58)</f>
        <v>0.1262</v>
      </c>
      <c r="G56" s="13">
        <f>SUM(G57:G58)</f>
        <v>0</v>
      </c>
      <c r="H56" s="13">
        <f>SUM(H57:H58)</f>
        <v>0.1262</v>
      </c>
      <c r="I56" s="5"/>
      <c r="J56" s="5"/>
      <c r="K56" s="5"/>
      <c r="L56" s="5"/>
    </row>
    <row r="57" spans="1:12" s="2" customFormat="1" ht="12.75">
      <c r="A57" s="5"/>
      <c r="B57" s="9" t="s">
        <v>64</v>
      </c>
      <c r="C57" s="4">
        <f t="shared" si="1"/>
        <v>0.2524</v>
      </c>
      <c r="D57" s="5"/>
      <c r="E57" s="5"/>
      <c r="F57" s="5">
        <v>0.1262</v>
      </c>
      <c r="G57" s="5"/>
      <c r="H57" s="5">
        <f>F57</f>
        <v>0.1262</v>
      </c>
      <c r="I57" s="5"/>
      <c r="J57" s="5"/>
      <c r="K57" s="5"/>
      <c r="L57" s="5"/>
    </row>
    <row r="58" spans="1:12" s="2" customFormat="1" ht="12.75">
      <c r="A58" s="5"/>
      <c r="B58" s="9" t="s">
        <v>357</v>
      </c>
      <c r="C58" s="4">
        <f t="shared" si="1"/>
        <v>0.4</v>
      </c>
      <c r="D58" s="5">
        <v>0.4</v>
      </c>
      <c r="E58" s="5"/>
      <c r="F58" s="5"/>
      <c r="G58" s="5"/>
      <c r="H58" s="5"/>
      <c r="I58" s="5"/>
      <c r="J58" s="5"/>
      <c r="K58" s="5"/>
      <c r="L58" s="5"/>
    </row>
    <row r="59" spans="1:12" s="2" customFormat="1" ht="12.75">
      <c r="A59" s="5">
        <v>13</v>
      </c>
      <c r="B59" s="7" t="s">
        <v>16</v>
      </c>
      <c r="C59" s="14">
        <f t="shared" si="1"/>
        <v>0.2</v>
      </c>
      <c r="D59" s="13">
        <f>SUM(D60:D65)</f>
        <v>0.2</v>
      </c>
      <c r="E59" s="13">
        <f>SUM(E60:E65)</f>
        <v>0</v>
      </c>
      <c r="F59" s="13">
        <f>SUM(F60:F65)</f>
        <v>0</v>
      </c>
      <c r="G59" s="13">
        <f>SUM(G60:G65)</f>
        <v>0</v>
      </c>
      <c r="H59" s="13">
        <f>SUM(H60:H65)</f>
        <v>0</v>
      </c>
      <c r="I59" s="5"/>
      <c r="J59" s="5"/>
      <c r="K59" s="5"/>
      <c r="L59" s="5"/>
    </row>
    <row r="60" spans="1:12" ht="12.75">
      <c r="A60" s="1"/>
      <c r="B60" s="5" t="s">
        <v>358</v>
      </c>
      <c r="C60" s="4">
        <f t="shared" si="1"/>
        <v>0.04</v>
      </c>
      <c r="D60" s="5">
        <v>0.04</v>
      </c>
      <c r="E60" s="5"/>
      <c r="F60" s="5"/>
      <c r="G60" s="5"/>
      <c r="H60" s="5"/>
      <c r="I60" s="5"/>
      <c r="J60" s="5"/>
      <c r="K60" s="5"/>
      <c r="L60" s="5"/>
    </row>
    <row r="61" spans="1:12" ht="12.75">
      <c r="A61" s="1"/>
      <c r="B61" s="5" t="s">
        <v>359</v>
      </c>
      <c r="C61" s="4"/>
      <c r="D61" s="5">
        <v>0.04</v>
      </c>
      <c r="E61" s="5"/>
      <c r="F61" s="5"/>
      <c r="G61" s="5"/>
      <c r="H61" s="5"/>
      <c r="I61" s="5"/>
      <c r="J61" s="5"/>
      <c r="K61" s="5"/>
      <c r="L61" s="5"/>
    </row>
    <row r="62" spans="1:12" ht="12.75">
      <c r="A62" s="1"/>
      <c r="B62" s="5" t="s">
        <v>360</v>
      </c>
      <c r="C62" s="4"/>
      <c r="D62" s="5">
        <v>0.04</v>
      </c>
      <c r="E62" s="5"/>
      <c r="F62" s="5"/>
      <c r="G62" s="5"/>
      <c r="H62" s="5"/>
      <c r="I62" s="5"/>
      <c r="J62" s="5"/>
      <c r="K62" s="5"/>
      <c r="L62" s="5"/>
    </row>
    <row r="63" spans="1:12" ht="12.75">
      <c r="A63" s="1"/>
      <c r="B63" s="5" t="s">
        <v>361</v>
      </c>
      <c r="C63" s="4"/>
      <c r="D63" s="5">
        <v>0.04</v>
      </c>
      <c r="E63" s="5"/>
      <c r="F63" s="5"/>
      <c r="G63" s="5"/>
      <c r="H63" s="5"/>
      <c r="I63" s="5"/>
      <c r="J63" s="5"/>
      <c r="K63" s="5"/>
      <c r="L63" s="5"/>
    </row>
    <row r="64" spans="1:12" ht="12.75">
      <c r="A64" s="1"/>
      <c r="B64" s="5" t="s">
        <v>362</v>
      </c>
      <c r="C64" s="4"/>
      <c r="D64" s="5">
        <v>0.04</v>
      </c>
      <c r="E64" s="5"/>
      <c r="F64" s="5"/>
      <c r="G64" s="5"/>
      <c r="H64" s="5"/>
      <c r="I64" s="5"/>
      <c r="J64" s="5"/>
      <c r="K64" s="5"/>
      <c r="L64" s="5"/>
    </row>
    <row r="65" spans="1:12" ht="12.75">
      <c r="A65" s="1"/>
      <c r="B65" s="5"/>
      <c r="C65" s="4"/>
      <c r="D65" s="5"/>
      <c r="E65" s="5"/>
      <c r="F65" s="5"/>
      <c r="G65" s="5"/>
      <c r="H65" s="5"/>
      <c r="I65" s="5"/>
      <c r="J65" s="5"/>
      <c r="K65" s="5"/>
      <c r="L65" s="5"/>
    </row>
    <row r="66" spans="1:12" ht="12.75">
      <c r="A66" s="5">
        <v>14</v>
      </c>
      <c r="B66" s="7" t="s">
        <v>17</v>
      </c>
      <c r="C66" s="14">
        <f t="shared" si="1"/>
        <v>97.57</v>
      </c>
      <c r="D66" s="13">
        <f>SUM(D67:D68)</f>
        <v>97.57</v>
      </c>
      <c r="E66" s="13">
        <f>SUM(E67:E68)</f>
        <v>0</v>
      </c>
      <c r="F66" s="13">
        <f>SUM(F67:F68)</f>
        <v>0</v>
      </c>
      <c r="G66" s="13">
        <f>SUM(G67:G68)</f>
        <v>0</v>
      </c>
      <c r="H66" s="13">
        <f>SUM(H67:H68)</f>
        <v>0</v>
      </c>
      <c r="I66" s="5"/>
      <c r="J66" s="5"/>
      <c r="K66" s="5"/>
      <c r="L66" s="5"/>
    </row>
    <row r="67" spans="1:12" ht="12.75">
      <c r="A67" s="5"/>
      <c r="B67" s="9" t="s">
        <v>174</v>
      </c>
      <c r="C67" s="14"/>
      <c r="D67" s="9">
        <v>49.07</v>
      </c>
      <c r="E67" s="13"/>
      <c r="F67" s="13"/>
      <c r="G67" s="13"/>
      <c r="H67" s="13"/>
      <c r="I67" s="5"/>
      <c r="J67" s="5"/>
      <c r="K67" s="5"/>
      <c r="L67" s="5"/>
    </row>
    <row r="68" spans="1:12" ht="12.75">
      <c r="A68" s="1"/>
      <c r="B68" s="5" t="s">
        <v>18</v>
      </c>
      <c r="C68" s="4">
        <f t="shared" si="1"/>
        <v>48.5</v>
      </c>
      <c r="D68" s="5">
        <v>48.5</v>
      </c>
      <c r="E68" s="5"/>
      <c r="F68" s="5"/>
      <c r="G68" s="5"/>
      <c r="H68" s="5"/>
      <c r="I68" s="5"/>
      <c r="J68" s="5"/>
      <c r="K68" s="5"/>
      <c r="L68" s="5"/>
    </row>
    <row r="69" spans="1:12" ht="12.75">
      <c r="A69" s="5">
        <v>15</v>
      </c>
      <c r="B69" s="7" t="s">
        <v>19</v>
      </c>
      <c r="C69" s="14">
        <f t="shared" si="1"/>
        <v>0.17099999999999999</v>
      </c>
      <c r="D69" s="13">
        <f>D71+D70+D72</f>
        <v>0.1</v>
      </c>
      <c r="E69" s="13">
        <f>E71+E70+E72</f>
        <v>0</v>
      </c>
      <c r="F69" s="13">
        <f>F71+F70+F72</f>
        <v>0.071</v>
      </c>
      <c r="G69" s="13">
        <f>G71+G70+G72</f>
        <v>0</v>
      </c>
      <c r="H69" s="13">
        <f>H71</f>
        <v>0</v>
      </c>
      <c r="I69" s="5"/>
      <c r="J69" s="5"/>
      <c r="K69" s="5"/>
      <c r="L69" s="5"/>
    </row>
    <row r="70" spans="1:12" ht="12.75">
      <c r="A70" s="5"/>
      <c r="B70" s="9" t="s">
        <v>244</v>
      </c>
      <c r="C70" s="16">
        <f t="shared" si="1"/>
        <v>0.071</v>
      </c>
      <c r="D70" s="9"/>
      <c r="E70" s="13"/>
      <c r="F70" s="9">
        <v>0.071</v>
      </c>
      <c r="G70" s="13"/>
      <c r="H70" s="9"/>
      <c r="I70" s="5"/>
      <c r="J70" s="5"/>
      <c r="K70" s="5" t="s">
        <v>251</v>
      </c>
      <c r="L70" s="5"/>
    </row>
    <row r="71" spans="1:12" ht="12.75">
      <c r="A71" s="5"/>
      <c r="B71" s="9" t="s">
        <v>73</v>
      </c>
      <c r="C71" s="16">
        <f t="shared" si="1"/>
        <v>0.1</v>
      </c>
      <c r="D71" s="5">
        <v>0.1</v>
      </c>
      <c r="E71" s="5"/>
      <c r="F71" s="5"/>
      <c r="G71" s="5"/>
      <c r="H71" s="5"/>
      <c r="I71" s="5"/>
      <c r="J71" s="5"/>
      <c r="K71" s="5"/>
      <c r="L71" s="5"/>
    </row>
    <row r="72" spans="1:12" ht="12.75">
      <c r="A72" s="5"/>
      <c r="B72" s="9"/>
      <c r="C72" s="16">
        <f t="shared" si="1"/>
        <v>0</v>
      </c>
      <c r="D72" s="5"/>
      <c r="E72" s="5"/>
      <c r="F72" s="5"/>
      <c r="G72" s="5"/>
      <c r="H72" s="5"/>
      <c r="I72" s="5"/>
      <c r="J72" s="5"/>
      <c r="K72" s="5"/>
      <c r="L72" s="5"/>
    </row>
    <row r="73" spans="1:12" ht="12.75">
      <c r="A73" s="5">
        <v>17</v>
      </c>
      <c r="B73" s="7" t="s">
        <v>20</v>
      </c>
      <c r="C73" s="14">
        <f t="shared" si="1"/>
        <v>0.49999999999999994</v>
      </c>
      <c r="D73" s="13">
        <f>SUM(D74:D79)</f>
        <v>0.49999999999999994</v>
      </c>
      <c r="E73" s="13">
        <f>SUM(E74:E79)</f>
        <v>0</v>
      </c>
      <c r="F73" s="13">
        <f>SUM(F74:F79)</f>
        <v>0</v>
      </c>
      <c r="G73" s="13">
        <f>SUM(G74:G79)</f>
        <v>0</v>
      </c>
      <c r="H73" s="13">
        <f>SUM(H74:H79)</f>
        <v>0</v>
      </c>
      <c r="I73" s="5"/>
      <c r="J73" s="5"/>
      <c r="K73" s="5"/>
      <c r="L73" s="5"/>
    </row>
    <row r="74" spans="1:12" ht="12.75">
      <c r="A74" s="1"/>
      <c r="B74" s="5" t="s">
        <v>363</v>
      </c>
      <c r="C74" s="4">
        <f t="shared" si="1"/>
        <v>0.05</v>
      </c>
      <c r="D74" s="5">
        <v>0.05</v>
      </c>
      <c r="E74" s="5"/>
      <c r="F74" s="5"/>
      <c r="G74" s="5"/>
      <c r="H74" s="5"/>
      <c r="I74" s="5"/>
      <c r="J74" s="5"/>
      <c r="K74" s="5"/>
      <c r="L74" s="5"/>
    </row>
    <row r="75" spans="1:12" ht="12.75">
      <c r="A75" s="1"/>
      <c r="B75" s="5" t="s">
        <v>364</v>
      </c>
      <c r="C75" s="4">
        <f t="shared" si="1"/>
        <v>0.3</v>
      </c>
      <c r="D75" s="5">
        <v>0.3</v>
      </c>
      <c r="E75" s="5"/>
      <c r="F75" s="5"/>
      <c r="G75" s="5"/>
      <c r="H75" s="5"/>
      <c r="I75" s="5"/>
      <c r="J75" s="5"/>
      <c r="K75" s="5"/>
      <c r="L75" s="5"/>
    </row>
    <row r="76" spans="2:4" ht="12.75">
      <c r="B76" t="s">
        <v>365</v>
      </c>
      <c r="C76" s="4">
        <f t="shared" si="1"/>
        <v>0.11</v>
      </c>
      <c r="D76" s="10">
        <v>0.11</v>
      </c>
    </row>
    <row r="77" spans="2:4" ht="12.75">
      <c r="B77" t="s">
        <v>366</v>
      </c>
      <c r="C77" s="4">
        <f t="shared" si="1"/>
        <v>0.04</v>
      </c>
      <c r="D77" s="10">
        <v>0.04</v>
      </c>
    </row>
    <row r="78" spans="3:4" ht="12.75">
      <c r="C78" s="4"/>
      <c r="D78" s="10"/>
    </row>
    <row r="79" spans="3:4" ht="12.75">
      <c r="C79" s="4"/>
      <c r="D79" s="10"/>
    </row>
    <row r="80" spans="1:12" ht="12.75">
      <c r="A80" s="5">
        <v>18</v>
      </c>
      <c r="B80" s="7" t="s">
        <v>22</v>
      </c>
      <c r="C80" s="14">
        <f t="shared" si="1"/>
        <v>35.6862</v>
      </c>
      <c r="D80" s="13">
        <f>SUM(D81:D84)</f>
        <v>35.6862</v>
      </c>
      <c r="E80" s="13">
        <f>SUM(E81:E84)</f>
        <v>0</v>
      </c>
      <c r="F80" s="13">
        <f>SUM(F81:F84)</f>
        <v>0</v>
      </c>
      <c r="G80" s="13">
        <f>SUM(G81:G84)</f>
        <v>0</v>
      </c>
      <c r="H80" s="13">
        <f>SUM(H81:H84)</f>
        <v>0</v>
      </c>
      <c r="I80" s="5"/>
      <c r="J80" s="5"/>
      <c r="K80" s="5"/>
      <c r="L80" s="5"/>
    </row>
    <row r="81" spans="1:12" s="11" customFormat="1" ht="12.75">
      <c r="A81" s="5"/>
      <c r="B81" s="5" t="s">
        <v>367</v>
      </c>
      <c r="C81" s="4">
        <f t="shared" si="1"/>
        <v>10.3149</v>
      </c>
      <c r="D81" s="5">
        <v>10.3149</v>
      </c>
      <c r="E81" s="5"/>
      <c r="F81" s="5"/>
      <c r="G81" s="5"/>
      <c r="H81" s="5"/>
      <c r="I81" s="5"/>
      <c r="J81" s="5"/>
      <c r="K81" s="5"/>
      <c r="L81" s="5"/>
    </row>
    <row r="82" spans="1:12" s="11" customFormat="1" ht="12.75">
      <c r="A82" s="5"/>
      <c r="B82" s="5" t="s">
        <v>368</v>
      </c>
      <c r="C82" s="4">
        <f t="shared" si="1"/>
        <v>9.6403</v>
      </c>
      <c r="D82" s="31">
        <v>9.6403</v>
      </c>
      <c r="E82" s="5"/>
      <c r="F82" s="5"/>
      <c r="G82" s="5"/>
      <c r="H82" s="5"/>
      <c r="I82" s="5"/>
      <c r="J82" s="5"/>
      <c r="K82" s="5"/>
      <c r="L82" s="5"/>
    </row>
    <row r="83" spans="1:12" s="11" customFormat="1" ht="12.75">
      <c r="A83" s="5"/>
      <c r="B83" s="5" t="s">
        <v>369</v>
      </c>
      <c r="C83" s="4">
        <f t="shared" si="1"/>
        <v>1.0254</v>
      </c>
      <c r="D83" s="31">
        <v>1.0254</v>
      </c>
      <c r="E83" s="5"/>
      <c r="F83" s="5"/>
      <c r="G83" s="5"/>
      <c r="H83" s="5"/>
      <c r="I83" s="5"/>
      <c r="J83" s="5"/>
      <c r="K83" s="5"/>
      <c r="L83" s="5"/>
    </row>
    <row r="84" spans="1:12" s="11" customFormat="1" ht="12.75">
      <c r="A84" s="5"/>
      <c r="B84" s="5" t="s">
        <v>370</v>
      </c>
      <c r="C84" s="4">
        <f t="shared" si="1"/>
        <v>14.7056</v>
      </c>
      <c r="D84" s="31">
        <v>14.7056</v>
      </c>
      <c r="E84" s="5"/>
      <c r="F84" s="5"/>
      <c r="G84" s="5"/>
      <c r="H84" s="5"/>
      <c r="I84" s="5"/>
      <c r="J84" s="5"/>
      <c r="K84" s="5"/>
      <c r="L84" s="5"/>
    </row>
    <row r="85" spans="1:12" ht="12.75">
      <c r="A85" s="5"/>
      <c r="B85" s="7" t="s">
        <v>24</v>
      </c>
      <c r="C85" s="14">
        <f t="shared" si="1"/>
        <v>0.04</v>
      </c>
      <c r="D85" s="13">
        <f>D86</f>
        <v>0.04</v>
      </c>
      <c r="E85" s="13">
        <f>E86</f>
        <v>0</v>
      </c>
      <c r="F85" s="13">
        <f>F86</f>
        <v>0</v>
      </c>
      <c r="G85" s="13">
        <f>G86</f>
        <v>0</v>
      </c>
      <c r="H85" s="5"/>
      <c r="I85" s="5"/>
      <c r="J85" s="5"/>
      <c r="K85" s="5"/>
      <c r="L85" s="5"/>
    </row>
    <row r="86" spans="1:12" ht="12.75">
      <c r="A86" s="5"/>
      <c r="B86" s="9" t="s">
        <v>371</v>
      </c>
      <c r="C86" s="4">
        <f t="shared" si="1"/>
        <v>0.04</v>
      </c>
      <c r="D86" s="5">
        <v>0.04</v>
      </c>
      <c r="E86" s="5"/>
      <c r="F86" s="5"/>
      <c r="G86" s="5"/>
      <c r="H86" s="5"/>
      <c r="I86" s="5"/>
      <c r="J86" s="5"/>
      <c r="K86" s="5"/>
      <c r="L86" s="5"/>
    </row>
    <row r="87" spans="1:12" ht="12.75">
      <c r="A87" s="5">
        <v>20</v>
      </c>
      <c r="B87" s="7" t="s">
        <v>26</v>
      </c>
      <c r="C87" s="14">
        <f t="shared" si="1"/>
        <v>0.8</v>
      </c>
      <c r="D87" s="13">
        <f>SUM(D88:D95)</f>
        <v>0.8</v>
      </c>
      <c r="E87" s="13">
        <f>SUM(E88:E95)</f>
        <v>0</v>
      </c>
      <c r="F87" s="13">
        <f>SUM(F88:F95)</f>
        <v>0</v>
      </c>
      <c r="G87" s="13">
        <f>SUM(G88:G95)</f>
        <v>0</v>
      </c>
      <c r="H87" s="13">
        <f>SUM(H88:H95)</f>
        <v>0</v>
      </c>
      <c r="I87" s="5"/>
      <c r="J87" s="5"/>
      <c r="K87" s="5"/>
      <c r="L87" s="5"/>
    </row>
    <row r="88" spans="1:12" ht="12.75">
      <c r="A88" s="5"/>
      <c r="B88" s="9" t="s">
        <v>372</v>
      </c>
      <c r="C88" s="4">
        <f t="shared" si="1"/>
        <v>0.05</v>
      </c>
      <c r="D88" s="5">
        <v>0.05</v>
      </c>
      <c r="E88" s="5"/>
      <c r="F88" s="5"/>
      <c r="G88" s="5"/>
      <c r="H88" s="5"/>
      <c r="I88" s="5"/>
      <c r="J88" s="5"/>
      <c r="K88" s="5"/>
      <c r="L88" s="5"/>
    </row>
    <row r="89" spans="1:12" ht="12.75">
      <c r="A89" s="5"/>
      <c r="B89" s="9" t="s">
        <v>373</v>
      </c>
      <c r="C89" s="4">
        <f t="shared" si="1"/>
        <v>0.04</v>
      </c>
      <c r="D89" s="5">
        <v>0.04</v>
      </c>
      <c r="E89" s="5"/>
      <c r="F89" s="5"/>
      <c r="G89" s="5"/>
      <c r="H89" s="5"/>
      <c r="I89" s="5"/>
      <c r="J89" s="5"/>
      <c r="K89" s="5"/>
      <c r="L89" s="5"/>
    </row>
    <row r="90" spans="1:12" ht="12.75">
      <c r="A90" s="5"/>
      <c r="B90" s="9" t="s">
        <v>374</v>
      </c>
      <c r="C90" s="4">
        <f t="shared" si="1"/>
        <v>0.09</v>
      </c>
      <c r="D90" s="5">
        <v>0.09</v>
      </c>
      <c r="E90" s="5"/>
      <c r="F90" s="5"/>
      <c r="G90" s="5"/>
      <c r="H90" s="5"/>
      <c r="I90" s="5"/>
      <c r="J90" s="5"/>
      <c r="K90" s="5"/>
      <c r="L90" s="5"/>
    </row>
    <row r="91" spans="1:12" ht="12.75">
      <c r="A91" s="5"/>
      <c r="B91" s="9" t="s">
        <v>375</v>
      </c>
      <c r="C91" s="4">
        <f t="shared" si="1"/>
        <v>0.13</v>
      </c>
      <c r="D91" s="5">
        <v>0.13</v>
      </c>
      <c r="E91" s="5"/>
      <c r="F91" s="5"/>
      <c r="G91" s="5"/>
      <c r="H91" s="5"/>
      <c r="I91" s="5"/>
      <c r="J91" s="5"/>
      <c r="K91" s="5"/>
      <c r="L91" s="5"/>
    </row>
    <row r="92" spans="1:12" ht="12.75">
      <c r="A92" s="5"/>
      <c r="B92" s="9" t="s">
        <v>376</v>
      </c>
      <c r="C92" s="4">
        <f t="shared" si="1"/>
        <v>0.05</v>
      </c>
      <c r="D92" s="5">
        <v>0.05</v>
      </c>
      <c r="E92" s="5"/>
      <c r="F92" s="5"/>
      <c r="G92" s="5"/>
      <c r="H92" s="5"/>
      <c r="I92" s="5"/>
      <c r="J92" s="5"/>
      <c r="K92" s="5"/>
      <c r="L92" s="5"/>
    </row>
    <row r="93" spans="1:12" ht="12.75">
      <c r="A93" s="5"/>
      <c r="B93" s="9" t="s">
        <v>377</v>
      </c>
      <c r="C93" s="4">
        <f t="shared" si="1"/>
        <v>0.06</v>
      </c>
      <c r="D93" s="5">
        <v>0.06</v>
      </c>
      <c r="E93" s="5"/>
      <c r="F93" s="5"/>
      <c r="G93" s="5"/>
      <c r="H93" s="5"/>
      <c r="I93" s="5"/>
      <c r="J93" s="5"/>
      <c r="K93" s="5"/>
      <c r="L93" s="5"/>
    </row>
    <row r="94" spans="1:12" ht="12.75">
      <c r="A94" s="5"/>
      <c r="B94" s="9" t="s">
        <v>378</v>
      </c>
      <c r="C94" s="4">
        <f t="shared" si="1"/>
        <v>0.33</v>
      </c>
      <c r="D94" s="5">
        <v>0.33</v>
      </c>
      <c r="E94" s="5"/>
      <c r="F94" s="5"/>
      <c r="G94" s="5"/>
      <c r="H94" s="5"/>
      <c r="I94" s="5"/>
      <c r="J94" s="5"/>
      <c r="K94" s="5"/>
      <c r="L94" s="5"/>
    </row>
    <row r="95" spans="1:12" ht="12.75">
      <c r="A95" s="5"/>
      <c r="B95" s="9" t="s">
        <v>379</v>
      </c>
      <c r="C95" s="4">
        <f t="shared" si="1"/>
        <v>0.05</v>
      </c>
      <c r="D95" s="5">
        <v>0.05</v>
      </c>
      <c r="E95" s="5"/>
      <c r="F95" s="5"/>
      <c r="G95" s="5"/>
      <c r="H95" s="5"/>
      <c r="I95" s="5"/>
      <c r="J95" s="5"/>
      <c r="K95" s="5"/>
      <c r="L95" s="5"/>
    </row>
    <row r="96" spans="1:12" s="33" customFormat="1" ht="12.75">
      <c r="A96" s="7">
        <v>22</v>
      </c>
      <c r="B96" s="7" t="s">
        <v>30</v>
      </c>
      <c r="C96" s="32">
        <f t="shared" si="1"/>
        <v>0.09</v>
      </c>
      <c r="D96" s="7">
        <f>SUM(D97)</f>
        <v>0.09</v>
      </c>
      <c r="E96" s="7">
        <f>SUM(E97)</f>
        <v>0</v>
      </c>
      <c r="F96" s="7">
        <f>SUM(F97)</f>
        <v>0</v>
      </c>
      <c r="G96" s="7">
        <f>SUM(G97)</f>
        <v>0</v>
      </c>
      <c r="H96" s="7">
        <f>SUM(H97)</f>
        <v>0</v>
      </c>
      <c r="I96" s="7"/>
      <c r="J96" s="7"/>
      <c r="K96" s="7"/>
      <c r="L96" s="7"/>
    </row>
    <row r="97" spans="1:12" ht="12.75">
      <c r="A97" s="5"/>
      <c r="B97" s="9" t="s">
        <v>380</v>
      </c>
      <c r="C97" s="4"/>
      <c r="D97" s="5">
        <v>0.09</v>
      </c>
      <c r="E97" s="5"/>
      <c r="F97" s="5"/>
      <c r="G97" s="5"/>
      <c r="H97" s="5"/>
      <c r="I97" s="5"/>
      <c r="J97" s="5"/>
      <c r="K97" s="5"/>
      <c r="L97" s="5"/>
    </row>
    <row r="98" spans="1:12" ht="12.75">
      <c r="A98" s="5">
        <v>23</v>
      </c>
      <c r="B98" s="7" t="s">
        <v>31</v>
      </c>
      <c r="C98" s="14">
        <f t="shared" si="1"/>
        <v>3</v>
      </c>
      <c r="D98" s="13">
        <f>D99</f>
        <v>3</v>
      </c>
      <c r="E98" s="13">
        <f>E99</f>
        <v>0</v>
      </c>
      <c r="F98" s="13">
        <f>F99</f>
        <v>0</v>
      </c>
      <c r="G98" s="13">
        <f>G99</f>
        <v>0</v>
      </c>
      <c r="H98" s="5"/>
      <c r="I98" s="5"/>
      <c r="J98" s="5"/>
      <c r="K98" s="5"/>
      <c r="L98" s="5"/>
    </row>
    <row r="99" spans="1:12" ht="12.75">
      <c r="A99" s="5"/>
      <c r="B99" s="9" t="s">
        <v>381</v>
      </c>
      <c r="C99" s="4"/>
      <c r="D99" s="5">
        <v>3</v>
      </c>
      <c r="E99" s="5"/>
      <c r="F99" s="5"/>
      <c r="G99" s="5"/>
      <c r="H99" s="5"/>
      <c r="I99" s="5"/>
      <c r="J99" s="5"/>
      <c r="K99" s="5"/>
      <c r="L99" s="5"/>
    </row>
    <row r="100" spans="1:12" ht="12.75">
      <c r="A100" s="5">
        <v>24</v>
      </c>
      <c r="B100" s="7" t="s">
        <v>32</v>
      </c>
      <c r="C100" s="4">
        <f t="shared" si="1"/>
        <v>0</v>
      </c>
      <c r="D100" s="5"/>
      <c r="E100" s="5"/>
      <c r="F100" s="5"/>
      <c r="G100" s="5"/>
      <c r="H100" s="5"/>
      <c r="I100" s="5"/>
      <c r="J100" s="5"/>
      <c r="K100" s="5"/>
      <c r="L100" s="5"/>
    </row>
    <row r="101" spans="1:12" ht="12.75">
      <c r="A101" s="5"/>
      <c r="B101" s="1"/>
      <c r="C101" s="4">
        <f t="shared" si="1"/>
        <v>0</v>
      </c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5" t="s">
        <v>68</v>
      </c>
      <c r="C102" s="14">
        <f>C87+C80+C73+C69+C66+C59+C56+C30+C29+C6+C85+C55+C11+C98</f>
        <v>5613.7434</v>
      </c>
      <c r="D102" s="14">
        <f>D87+D80+D73+D69+D66+D59+D56+D30+D29+D6+D85+D55+D11+D98</f>
        <v>3568.7362000000003</v>
      </c>
      <c r="E102" s="14">
        <f>E87+E80+E73+E69+E66+E59+E56+E30+E29+E6+E85+E55+E11+E98</f>
        <v>1200.81</v>
      </c>
      <c r="F102" s="14">
        <f>F87+F80+F73+F69+F66+F59+F56+F30+F29+F6+F85+F55+F11+F98</f>
        <v>844.1972</v>
      </c>
      <c r="G102" s="14">
        <f>G87+G80+G73+G69+G66+G59+G56+G30+G29+G6+G85+G55+G11+G98</f>
        <v>0</v>
      </c>
      <c r="H102" s="1"/>
      <c r="I102" s="1"/>
      <c r="J102" s="1"/>
      <c r="K102" s="1"/>
      <c r="L102" s="1"/>
    </row>
    <row r="103" spans="1:12" ht="12.75">
      <c r="A103" s="1"/>
      <c r="B103" s="1">
        <v>7012.8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>
        <f>C102</f>
        <v>5613.7434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>
        <f>B103-B104</f>
        <v>1399.0566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C120" s="1"/>
      <c r="I120" s="1"/>
      <c r="J120" s="1"/>
      <c r="K120" s="1"/>
      <c r="L120" s="1"/>
    </row>
  </sheetData>
  <mergeCells count="10">
    <mergeCell ref="A1:L1"/>
    <mergeCell ref="A3:A4"/>
    <mergeCell ref="B3:B4"/>
    <mergeCell ref="C3:C4"/>
    <mergeCell ref="D3:G3"/>
    <mergeCell ref="H3:H4"/>
    <mergeCell ref="I3:I4"/>
    <mergeCell ref="J3:J4"/>
    <mergeCell ref="K3:K4"/>
    <mergeCell ref="L3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09"/>
  <sheetViews>
    <sheetView workbookViewId="0" topLeftCell="B34">
      <selection activeCell="F46" sqref="F46"/>
    </sheetView>
  </sheetViews>
  <sheetFormatPr defaultColWidth="9.00390625" defaultRowHeight="12.75"/>
  <cols>
    <col min="1" max="1" width="4.125" style="0" customWidth="1"/>
    <col min="2" max="2" width="37.75390625" style="0" customWidth="1"/>
    <col min="3" max="3" width="19.875" style="0" bestFit="1" customWidth="1"/>
    <col min="4" max="4" width="8.25390625" style="0" customWidth="1"/>
    <col min="5" max="5" width="10.375" style="0" customWidth="1"/>
    <col min="6" max="6" width="7.375" style="0" customWidth="1"/>
    <col min="7" max="7" width="7.875" style="0" customWidth="1"/>
    <col min="8" max="8" width="10.75390625" style="0" customWidth="1"/>
    <col min="9" max="9" width="8.625" style="0" customWidth="1"/>
    <col min="10" max="10" width="10.875" style="0" customWidth="1"/>
    <col min="12" max="12" width="8.75390625" style="0" customWidth="1"/>
  </cols>
  <sheetData>
    <row r="1" spans="1:12" s="2" customFormat="1" ht="30" customHeight="1">
      <c r="A1" s="70" t="s">
        <v>11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="2" customFormat="1" ht="12.75"/>
    <row r="3" spans="1:12" s="2" customFormat="1" ht="24" customHeight="1">
      <c r="A3" s="80" t="s">
        <v>0</v>
      </c>
      <c r="B3" s="80" t="s">
        <v>1</v>
      </c>
      <c r="C3" s="80" t="s">
        <v>2</v>
      </c>
      <c r="D3" s="73" t="s">
        <v>3</v>
      </c>
      <c r="E3" s="73"/>
      <c r="F3" s="73"/>
      <c r="G3" s="73"/>
      <c r="H3" s="74" t="s">
        <v>35</v>
      </c>
      <c r="I3" s="74" t="s">
        <v>6</v>
      </c>
      <c r="J3" s="74" t="s">
        <v>7</v>
      </c>
      <c r="K3" s="74" t="s">
        <v>9</v>
      </c>
      <c r="L3" s="74" t="s">
        <v>10</v>
      </c>
    </row>
    <row r="4" spans="1:12" s="2" customFormat="1" ht="40.5" customHeight="1">
      <c r="A4" s="73"/>
      <c r="B4" s="73"/>
      <c r="C4" s="73"/>
      <c r="D4" s="3" t="s">
        <v>36</v>
      </c>
      <c r="E4" s="3" t="s">
        <v>4</v>
      </c>
      <c r="F4" s="3" t="s">
        <v>5</v>
      </c>
      <c r="G4" s="3" t="s">
        <v>8</v>
      </c>
      <c r="H4" s="74"/>
      <c r="I4" s="74"/>
      <c r="J4" s="74"/>
      <c r="K4" s="74"/>
      <c r="L4" s="74"/>
    </row>
    <row r="5" spans="1:12" s="2" customFormat="1" ht="12.75">
      <c r="A5" s="4">
        <v>1</v>
      </c>
      <c r="B5" s="4">
        <v>2</v>
      </c>
      <c r="C5" s="4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</row>
    <row r="6" spans="1:12" s="2" customFormat="1" ht="25.5">
      <c r="A6" s="5"/>
      <c r="B6" s="6" t="s">
        <v>27</v>
      </c>
      <c r="C6" s="14">
        <f>SUM(D6:H6)</f>
        <v>2481</v>
      </c>
      <c r="D6" s="13">
        <f>SUM(D7:D8)</f>
        <v>0</v>
      </c>
      <c r="E6" s="13">
        <f>SUM(E7:E8)</f>
        <v>2481</v>
      </c>
      <c r="F6" s="13">
        <f>SUM(F7:F8)</f>
        <v>0</v>
      </c>
      <c r="G6" s="13">
        <f>SUM(G7:G8)</f>
        <v>0</v>
      </c>
      <c r="H6" s="13">
        <f>SUM(H7:H8)</f>
        <v>0</v>
      </c>
      <c r="I6" s="5"/>
      <c r="J6" s="5"/>
      <c r="K6" s="5"/>
      <c r="L6" s="5"/>
    </row>
    <row r="7" spans="1:12" s="2" customFormat="1" ht="12.75">
      <c r="A7" s="5">
        <v>1</v>
      </c>
      <c r="B7" s="5" t="s">
        <v>279</v>
      </c>
      <c r="C7" s="16">
        <f aca="true" t="shared" si="0" ref="C7:C16">SUM(D7:H7)</f>
        <v>2481</v>
      </c>
      <c r="D7" s="4"/>
      <c r="E7" s="4">
        <v>2481</v>
      </c>
      <c r="F7" s="4"/>
      <c r="G7" s="4"/>
      <c r="H7" s="4"/>
      <c r="I7" s="4"/>
      <c r="J7" s="4"/>
      <c r="K7" s="4"/>
      <c r="L7" s="5"/>
    </row>
    <row r="8" spans="1:12" s="2" customFormat="1" ht="12.75">
      <c r="A8" s="5"/>
      <c r="B8" s="5" t="s">
        <v>223</v>
      </c>
      <c r="C8" s="16">
        <f t="shared" si="0"/>
        <v>0</v>
      </c>
      <c r="D8" s="5"/>
      <c r="E8" s="5"/>
      <c r="F8" s="5"/>
      <c r="G8" s="5"/>
      <c r="H8" s="5"/>
      <c r="I8" s="5"/>
      <c r="J8" s="5"/>
      <c r="K8" s="5"/>
      <c r="L8" s="5"/>
    </row>
    <row r="9" spans="1:12" s="2" customFormat="1" ht="12.75">
      <c r="A9" s="5"/>
      <c r="B9" s="7" t="s">
        <v>33</v>
      </c>
      <c r="C9" s="14">
        <f t="shared" si="0"/>
        <v>0</v>
      </c>
      <c r="D9" s="13">
        <f>SUM(D10:D12)</f>
        <v>0</v>
      </c>
      <c r="E9" s="13">
        <f>SUM(E10:E12)</f>
        <v>0</v>
      </c>
      <c r="F9" s="13">
        <f>SUM(F10:F12)</f>
        <v>0</v>
      </c>
      <c r="G9" s="13">
        <f>SUM(G10:G12)</f>
        <v>0</v>
      </c>
      <c r="H9" s="5"/>
      <c r="I9" s="5"/>
      <c r="J9" s="5"/>
      <c r="K9" s="5"/>
      <c r="L9" s="5"/>
    </row>
    <row r="10" spans="1:12" s="2" customFormat="1" ht="12.75">
      <c r="A10" s="5"/>
      <c r="B10" s="9"/>
      <c r="C10" s="16">
        <f t="shared" si="0"/>
        <v>0</v>
      </c>
      <c r="D10" s="5"/>
      <c r="E10" s="5"/>
      <c r="F10" s="5"/>
      <c r="G10" s="5"/>
      <c r="H10" s="5"/>
      <c r="I10" s="5"/>
      <c r="J10" s="5"/>
      <c r="K10" s="5"/>
      <c r="L10" s="5"/>
    </row>
    <row r="11" spans="1:12" s="2" customFormat="1" ht="12.75">
      <c r="A11" s="5"/>
      <c r="B11" s="9"/>
      <c r="C11" s="16">
        <f t="shared" si="0"/>
        <v>0</v>
      </c>
      <c r="D11" s="5"/>
      <c r="E11" s="5"/>
      <c r="F11" s="5"/>
      <c r="G11" s="5"/>
      <c r="H11" s="5"/>
      <c r="I11" s="5"/>
      <c r="J11" s="5"/>
      <c r="K11" s="5"/>
      <c r="L11" s="5"/>
    </row>
    <row r="12" spans="1:12" s="2" customFormat="1" ht="12.75">
      <c r="A12" s="5"/>
      <c r="B12" s="9"/>
      <c r="C12" s="16">
        <f t="shared" si="0"/>
        <v>0</v>
      </c>
      <c r="D12" s="5"/>
      <c r="E12" s="5"/>
      <c r="F12" s="5"/>
      <c r="G12" s="5"/>
      <c r="H12" s="5"/>
      <c r="I12" s="5"/>
      <c r="J12" s="5"/>
      <c r="K12" s="5"/>
      <c r="L12" s="5"/>
    </row>
    <row r="13" spans="1:12" s="2" customFormat="1" ht="12.75">
      <c r="A13" s="5"/>
      <c r="B13" s="6" t="s">
        <v>28</v>
      </c>
      <c r="C13" s="14">
        <f t="shared" si="0"/>
        <v>0.4</v>
      </c>
      <c r="D13" s="13">
        <f>D14</f>
        <v>0.4</v>
      </c>
      <c r="E13" s="13"/>
      <c r="F13" s="13"/>
      <c r="G13" s="13"/>
      <c r="H13" s="13"/>
      <c r="I13" s="5"/>
      <c r="J13" s="5"/>
      <c r="K13" s="5"/>
      <c r="L13" s="5"/>
    </row>
    <row r="14" spans="1:12" s="2" customFormat="1" ht="12.75">
      <c r="A14" s="5">
        <v>6</v>
      </c>
      <c r="B14" s="5" t="s">
        <v>280</v>
      </c>
      <c r="C14" s="4">
        <f t="shared" si="0"/>
        <v>0.4</v>
      </c>
      <c r="D14" s="4">
        <v>0.4</v>
      </c>
      <c r="E14" s="4"/>
      <c r="F14" s="4"/>
      <c r="G14" s="4"/>
      <c r="H14" s="4"/>
      <c r="I14" s="4"/>
      <c r="J14" s="4"/>
      <c r="K14" s="4"/>
      <c r="L14" s="5"/>
    </row>
    <row r="15" spans="1:12" s="2" customFormat="1" ht="25.5">
      <c r="A15" s="5"/>
      <c r="B15" s="6" t="s">
        <v>29</v>
      </c>
      <c r="C15" s="14">
        <f t="shared" si="0"/>
        <v>0.5</v>
      </c>
      <c r="D15" s="13">
        <f>D16</f>
        <v>0.5</v>
      </c>
      <c r="E15" s="13"/>
      <c r="F15" s="13"/>
      <c r="G15" s="13"/>
      <c r="H15" s="13"/>
      <c r="I15" s="5"/>
      <c r="J15" s="5"/>
      <c r="K15" s="5"/>
      <c r="L15" s="5"/>
    </row>
    <row r="16" spans="1:12" s="2" customFormat="1" ht="12.75">
      <c r="A16" s="5">
        <v>7</v>
      </c>
      <c r="B16" s="5" t="s">
        <v>281</v>
      </c>
      <c r="C16" s="4">
        <f t="shared" si="0"/>
        <v>0.5</v>
      </c>
      <c r="D16" s="4">
        <v>0.5</v>
      </c>
      <c r="E16" s="4"/>
      <c r="F16" s="4"/>
      <c r="G16" s="4"/>
      <c r="H16" s="4"/>
      <c r="I16" s="4"/>
      <c r="J16" s="4"/>
      <c r="K16" s="4"/>
      <c r="L16" s="5"/>
    </row>
    <row r="17" spans="1:12" s="2" customFormat="1" ht="12.75">
      <c r="A17" s="5"/>
      <c r="B17" s="6" t="s">
        <v>13</v>
      </c>
      <c r="C17" s="14">
        <f aca="true" t="shared" si="1" ref="C17:C90">SUM(D17:H17)</f>
        <v>29.8</v>
      </c>
      <c r="D17" s="12">
        <f>SUM(D18:D34)</f>
        <v>29.8</v>
      </c>
      <c r="E17" s="12">
        <f>SUM(E18:E34)</f>
        <v>0</v>
      </c>
      <c r="F17" s="12">
        <f>SUM(F18:F34)</f>
        <v>0</v>
      </c>
      <c r="G17" s="12">
        <f>SUM(G18:G34)</f>
        <v>0</v>
      </c>
      <c r="H17" s="12">
        <f>SUM(H18:H34)</f>
        <v>0</v>
      </c>
      <c r="I17" s="5"/>
      <c r="J17" s="5"/>
      <c r="K17" s="5"/>
      <c r="L17" s="5"/>
    </row>
    <row r="18" spans="1:12" s="2" customFormat="1" ht="12.75" customHeight="1">
      <c r="A18" s="5">
        <v>9</v>
      </c>
      <c r="B18" s="5" t="s">
        <v>39</v>
      </c>
      <c r="C18" s="16">
        <f t="shared" si="1"/>
        <v>0</v>
      </c>
      <c r="D18" s="8"/>
      <c r="E18" s="5"/>
      <c r="F18" s="5"/>
      <c r="G18" s="5"/>
      <c r="H18" s="5"/>
      <c r="I18" s="5"/>
      <c r="J18" s="5"/>
      <c r="K18" s="5"/>
      <c r="L18" s="5"/>
    </row>
    <row r="19" spans="1:12" s="2" customFormat="1" ht="12.75">
      <c r="A19" s="5"/>
      <c r="B19" s="5" t="s">
        <v>40</v>
      </c>
      <c r="C19" s="16">
        <f t="shared" si="1"/>
        <v>0</v>
      </c>
      <c r="D19" s="5"/>
      <c r="E19" s="5"/>
      <c r="F19" s="5"/>
      <c r="G19" s="5"/>
      <c r="H19" s="5"/>
      <c r="I19" s="5"/>
      <c r="J19" s="5"/>
      <c r="K19" s="5"/>
      <c r="L19" s="5"/>
    </row>
    <row r="20" spans="1:12" s="2" customFormat="1" ht="12.75">
      <c r="A20" s="5"/>
      <c r="B20" s="5" t="s">
        <v>41</v>
      </c>
      <c r="C20" s="16">
        <f t="shared" si="1"/>
        <v>0</v>
      </c>
      <c r="D20" s="8"/>
      <c r="E20" s="5"/>
      <c r="F20" s="8"/>
      <c r="G20" s="5"/>
      <c r="H20" s="5"/>
      <c r="I20" s="5"/>
      <c r="J20" s="5"/>
      <c r="K20" s="5"/>
      <c r="L20" s="5"/>
    </row>
    <row r="21" spans="1:12" s="2" customFormat="1" ht="12.75">
      <c r="A21" s="5"/>
      <c r="B21" s="5" t="s">
        <v>34</v>
      </c>
      <c r="C21" s="16">
        <f t="shared" si="1"/>
        <v>0</v>
      </c>
      <c r="D21" s="5"/>
      <c r="E21" s="5"/>
      <c r="F21" s="5"/>
      <c r="G21" s="5"/>
      <c r="H21" s="5"/>
      <c r="I21" s="5"/>
      <c r="J21" s="5"/>
      <c r="K21" s="5"/>
      <c r="L21" s="5"/>
    </row>
    <row r="22" spans="1:23" ht="12.75">
      <c r="A22" s="1"/>
      <c r="B22" s="9" t="s">
        <v>282</v>
      </c>
      <c r="C22" s="4">
        <f t="shared" si="1"/>
        <v>1.5</v>
      </c>
      <c r="D22" s="16">
        <v>1.5</v>
      </c>
      <c r="E22" s="16"/>
      <c r="F22" s="16"/>
      <c r="G22" s="16"/>
      <c r="H22" s="16"/>
      <c r="I22" s="16"/>
      <c r="J22" s="22"/>
      <c r="K22" s="22"/>
      <c r="L22" s="9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12.75">
      <c r="A23" s="1"/>
      <c r="B23" s="9" t="s">
        <v>283</v>
      </c>
      <c r="C23" s="4">
        <f t="shared" si="1"/>
        <v>0.5</v>
      </c>
      <c r="D23" s="16">
        <v>0.5</v>
      </c>
      <c r="E23" s="16"/>
      <c r="F23" s="16"/>
      <c r="G23" s="16"/>
      <c r="H23" s="16"/>
      <c r="I23" s="16"/>
      <c r="J23" s="16"/>
      <c r="K23" s="16"/>
      <c r="L23" s="9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ht="12.75">
      <c r="A24" s="1"/>
      <c r="B24" s="9" t="s">
        <v>284</v>
      </c>
      <c r="C24" s="4">
        <f t="shared" si="1"/>
        <v>0</v>
      </c>
      <c r="D24" s="16"/>
      <c r="E24" s="16"/>
      <c r="F24" s="16"/>
      <c r="G24" s="16"/>
      <c r="H24" s="16"/>
      <c r="I24" s="16"/>
      <c r="J24" s="16"/>
      <c r="K24" s="16"/>
      <c r="L24" s="9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12.75">
      <c r="A25" s="1"/>
      <c r="B25" s="9" t="s">
        <v>285</v>
      </c>
      <c r="C25" s="4">
        <f t="shared" si="1"/>
        <v>0</v>
      </c>
      <c r="D25" s="16"/>
      <c r="E25" s="16"/>
      <c r="F25" s="16"/>
      <c r="G25" s="16"/>
      <c r="H25" s="16"/>
      <c r="I25" s="16"/>
      <c r="J25" s="16"/>
      <c r="K25" s="16"/>
      <c r="L25" s="9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12" s="2" customFormat="1" ht="12.75" customHeight="1">
      <c r="A26" s="5"/>
      <c r="B26" s="5" t="s">
        <v>286</v>
      </c>
      <c r="C26" s="4">
        <f t="shared" si="1"/>
        <v>1</v>
      </c>
      <c r="D26" s="4">
        <v>1</v>
      </c>
      <c r="E26" s="4"/>
      <c r="F26" s="4"/>
      <c r="G26" s="4"/>
      <c r="H26" s="4"/>
      <c r="I26" s="4"/>
      <c r="J26" s="4"/>
      <c r="K26" s="4"/>
      <c r="L26" s="5"/>
    </row>
    <row r="27" spans="1:12" s="2" customFormat="1" ht="12.75" customHeight="1">
      <c r="A27" s="5"/>
      <c r="B27" s="5" t="s">
        <v>287</v>
      </c>
      <c r="C27" s="4">
        <f t="shared" si="1"/>
        <v>0.45</v>
      </c>
      <c r="D27" s="4">
        <v>0.45</v>
      </c>
      <c r="E27" s="4"/>
      <c r="F27" s="4"/>
      <c r="G27" s="4"/>
      <c r="H27" s="4"/>
      <c r="I27" s="4"/>
      <c r="J27" s="4"/>
      <c r="K27" s="4"/>
      <c r="L27" s="5"/>
    </row>
    <row r="28" spans="1:12" s="2" customFormat="1" ht="12.75">
      <c r="A28" s="5"/>
      <c r="B28" s="5" t="s">
        <v>43</v>
      </c>
      <c r="C28" s="16">
        <f t="shared" si="1"/>
        <v>0</v>
      </c>
      <c r="D28" s="5"/>
      <c r="E28" s="5"/>
      <c r="F28" s="5"/>
      <c r="G28" s="5"/>
      <c r="H28" s="5"/>
      <c r="I28" s="5"/>
      <c r="J28" s="5"/>
      <c r="K28" s="5"/>
      <c r="L28" s="5"/>
    </row>
    <row r="29" spans="1:12" s="2" customFormat="1" ht="12.75">
      <c r="A29" s="5"/>
      <c r="B29" s="5" t="s">
        <v>288</v>
      </c>
      <c r="C29" s="4">
        <f t="shared" si="1"/>
        <v>26.35</v>
      </c>
      <c r="D29" s="4">
        <v>26.35</v>
      </c>
      <c r="E29" s="4"/>
      <c r="F29" s="4"/>
      <c r="G29" s="4"/>
      <c r="H29" s="4"/>
      <c r="I29" s="4"/>
      <c r="J29" s="4"/>
      <c r="K29" s="4"/>
      <c r="L29" s="5"/>
    </row>
    <row r="30" spans="1:12" s="2" customFormat="1" ht="12.75">
      <c r="A30" s="5"/>
      <c r="B30" s="5" t="s">
        <v>44</v>
      </c>
      <c r="C30" s="16">
        <f t="shared" si="1"/>
        <v>0</v>
      </c>
      <c r="D30" s="5"/>
      <c r="E30" s="5"/>
      <c r="F30" s="5"/>
      <c r="G30" s="5"/>
      <c r="H30" s="5"/>
      <c r="I30" s="5"/>
      <c r="J30" s="5"/>
      <c r="K30" s="5"/>
      <c r="L30" s="5"/>
    </row>
    <row r="31" spans="1:12" s="2" customFormat="1" ht="12.75">
      <c r="A31" s="5"/>
      <c r="B31" s="5" t="s">
        <v>45</v>
      </c>
      <c r="C31" s="16">
        <f t="shared" si="1"/>
        <v>0</v>
      </c>
      <c r="D31" s="5"/>
      <c r="E31" s="5"/>
      <c r="F31" s="5"/>
      <c r="G31" s="5"/>
      <c r="H31" s="5"/>
      <c r="I31" s="5"/>
      <c r="J31" s="5"/>
      <c r="K31" s="5"/>
      <c r="L31" s="5"/>
    </row>
    <row r="32" spans="1:12" s="2" customFormat="1" ht="12.75">
      <c r="A32" s="5"/>
      <c r="B32" s="5"/>
      <c r="C32" s="16">
        <f t="shared" si="1"/>
        <v>0</v>
      </c>
      <c r="D32" s="5"/>
      <c r="E32" s="5"/>
      <c r="F32" s="5"/>
      <c r="G32" s="5"/>
      <c r="H32" s="5"/>
      <c r="I32" s="5"/>
      <c r="J32" s="5"/>
      <c r="K32" s="5"/>
      <c r="L32" s="5"/>
    </row>
    <row r="33" spans="1:12" s="2" customFormat="1" ht="12.75">
      <c r="A33" s="5"/>
      <c r="B33" s="5"/>
      <c r="C33" s="16">
        <f t="shared" si="1"/>
        <v>0</v>
      </c>
      <c r="D33" s="5"/>
      <c r="E33" s="5"/>
      <c r="F33" s="5"/>
      <c r="G33" s="5"/>
      <c r="H33" s="5"/>
      <c r="I33" s="5"/>
      <c r="J33" s="5"/>
      <c r="K33" s="5"/>
      <c r="L33" s="5"/>
    </row>
    <row r="34" spans="1:12" s="2" customFormat="1" ht="12.75">
      <c r="A34" s="5"/>
      <c r="B34" s="5"/>
      <c r="C34" s="16">
        <f t="shared" si="1"/>
        <v>0</v>
      </c>
      <c r="D34" s="5"/>
      <c r="E34" s="5"/>
      <c r="F34" s="5"/>
      <c r="G34" s="5"/>
      <c r="H34" s="5"/>
      <c r="I34" s="5"/>
      <c r="J34" s="5"/>
      <c r="K34" s="5"/>
      <c r="L34" s="5"/>
    </row>
    <row r="35" spans="1:12" s="2" customFormat="1" ht="12.75">
      <c r="A35" s="5"/>
      <c r="B35" s="7" t="s">
        <v>14</v>
      </c>
      <c r="C35" s="14">
        <f t="shared" si="1"/>
        <v>16</v>
      </c>
      <c r="D35" s="13">
        <f>SUM(D36:D42)</f>
        <v>16</v>
      </c>
      <c r="E35" s="13">
        <f>SUM(E36:E42)</f>
        <v>0</v>
      </c>
      <c r="F35" s="13">
        <f>SUM(F36:F42)</f>
        <v>0</v>
      </c>
      <c r="G35" s="13">
        <f>SUM(G36:G42)</f>
        <v>0</v>
      </c>
      <c r="H35" s="5"/>
      <c r="I35" s="5"/>
      <c r="J35" s="5"/>
      <c r="K35" s="5"/>
      <c r="L35" s="5"/>
    </row>
    <row r="36" spans="1:12" s="2" customFormat="1" ht="12.75">
      <c r="A36" s="5"/>
      <c r="B36" s="9" t="s">
        <v>289</v>
      </c>
      <c r="C36" s="4">
        <f t="shared" si="1"/>
        <v>1.8</v>
      </c>
      <c r="D36" s="4">
        <v>1.8</v>
      </c>
      <c r="E36" s="4"/>
      <c r="F36" s="4"/>
      <c r="G36" s="4"/>
      <c r="H36" s="4"/>
      <c r="I36" s="24"/>
      <c r="J36" s="25">
        <v>38427</v>
      </c>
      <c r="K36" s="25">
        <v>39072</v>
      </c>
      <c r="L36" s="5"/>
    </row>
    <row r="37" spans="1:12" s="2" customFormat="1" ht="12.75">
      <c r="A37" s="5"/>
      <c r="B37" s="9" t="s">
        <v>290</v>
      </c>
      <c r="C37" s="4">
        <f t="shared" si="1"/>
        <v>10</v>
      </c>
      <c r="D37" s="4">
        <v>10</v>
      </c>
      <c r="E37" s="4"/>
      <c r="F37" s="4"/>
      <c r="G37" s="4"/>
      <c r="H37" s="4"/>
      <c r="I37" s="24"/>
      <c r="J37" s="25"/>
      <c r="K37" s="25"/>
      <c r="L37" s="5"/>
    </row>
    <row r="38" spans="1:12" s="2" customFormat="1" ht="12.75">
      <c r="A38" s="5"/>
      <c r="B38" s="9" t="s">
        <v>291</v>
      </c>
      <c r="C38" s="4">
        <f t="shared" si="1"/>
        <v>1.52</v>
      </c>
      <c r="D38" s="4">
        <v>1.52</v>
      </c>
      <c r="E38" s="4"/>
      <c r="F38" s="4"/>
      <c r="G38" s="4"/>
      <c r="H38" s="4"/>
      <c r="I38" s="24"/>
      <c r="J38" s="25"/>
      <c r="K38" s="25"/>
      <c r="L38" s="5"/>
    </row>
    <row r="39" spans="1:12" s="2" customFormat="1" ht="12.75">
      <c r="A39" s="5"/>
      <c r="B39" s="9" t="s">
        <v>292</v>
      </c>
      <c r="C39" s="4">
        <f t="shared" si="1"/>
        <v>0.45</v>
      </c>
      <c r="D39" s="4">
        <v>0.45</v>
      </c>
      <c r="E39" s="4"/>
      <c r="F39" s="4"/>
      <c r="G39" s="4"/>
      <c r="H39" s="4"/>
      <c r="I39" s="4"/>
      <c r="J39" s="4"/>
      <c r="K39" s="4"/>
      <c r="L39" s="5"/>
    </row>
    <row r="40" spans="1:12" s="2" customFormat="1" ht="12.75">
      <c r="A40" s="5"/>
      <c r="B40" s="9" t="s">
        <v>293</v>
      </c>
      <c r="C40" s="4">
        <f t="shared" si="1"/>
        <v>1</v>
      </c>
      <c r="D40" s="4">
        <v>1</v>
      </c>
      <c r="E40" s="4"/>
      <c r="F40" s="4"/>
      <c r="G40" s="4"/>
      <c r="H40" s="4"/>
      <c r="I40" s="4"/>
      <c r="J40" s="4"/>
      <c r="K40" s="4"/>
      <c r="L40" s="5"/>
    </row>
    <row r="41" spans="1:12" s="2" customFormat="1" ht="12.75">
      <c r="A41" s="5"/>
      <c r="B41" s="9" t="s">
        <v>294</v>
      </c>
      <c r="C41" s="4">
        <f t="shared" si="1"/>
        <v>0</v>
      </c>
      <c r="D41" s="4"/>
      <c r="E41" s="4"/>
      <c r="F41" s="4"/>
      <c r="G41" s="4"/>
      <c r="H41" s="4"/>
      <c r="I41" s="4"/>
      <c r="J41" s="4"/>
      <c r="K41" s="4"/>
      <c r="L41" s="5"/>
    </row>
    <row r="42" spans="1:12" s="2" customFormat="1" ht="12.75">
      <c r="A42" s="5"/>
      <c r="B42" s="9" t="s">
        <v>295</v>
      </c>
      <c r="C42" s="4">
        <f t="shared" si="1"/>
        <v>1.23</v>
      </c>
      <c r="D42" s="4">
        <v>1.23</v>
      </c>
      <c r="E42" s="4"/>
      <c r="F42" s="4"/>
      <c r="G42" s="4"/>
      <c r="H42" s="4"/>
      <c r="I42" s="4"/>
      <c r="J42" s="4"/>
      <c r="K42" s="4"/>
      <c r="L42" s="5"/>
    </row>
    <row r="43" spans="1:12" s="2" customFormat="1" ht="12.75">
      <c r="A43" s="5">
        <v>12</v>
      </c>
      <c r="B43" s="7" t="s">
        <v>15</v>
      </c>
      <c r="C43" s="14">
        <f t="shared" si="1"/>
        <v>2.081</v>
      </c>
      <c r="D43" s="13">
        <f>SUM(D44:D46)</f>
        <v>0</v>
      </c>
      <c r="E43" s="13">
        <f>SUM(E44:E46)</f>
        <v>0</v>
      </c>
      <c r="F43" s="13">
        <f>SUM(F44:F46)</f>
        <v>1.0405</v>
      </c>
      <c r="G43" s="13">
        <f>SUM(G44:G46)</f>
        <v>0</v>
      </c>
      <c r="H43" s="13">
        <f>SUM(H44:H46)</f>
        <v>1.0405</v>
      </c>
      <c r="I43" s="5"/>
      <c r="J43" s="5"/>
      <c r="K43" s="5"/>
      <c r="L43" s="5"/>
    </row>
    <row r="44" spans="1:12" s="2" customFormat="1" ht="12.75">
      <c r="A44" s="5"/>
      <c r="B44" s="9" t="s">
        <v>220</v>
      </c>
      <c r="C44" s="4">
        <f t="shared" si="1"/>
        <v>0</v>
      </c>
      <c r="D44" s="5"/>
      <c r="E44" s="5"/>
      <c r="F44" s="5"/>
      <c r="G44" s="5"/>
      <c r="H44" s="5"/>
      <c r="I44" s="5"/>
      <c r="J44" s="5"/>
      <c r="K44" s="5"/>
      <c r="L44" s="5"/>
    </row>
    <row r="45" spans="1:12" s="2" customFormat="1" ht="12.75">
      <c r="A45" s="5"/>
      <c r="B45" s="9" t="s">
        <v>573</v>
      </c>
      <c r="C45" s="4"/>
      <c r="D45" s="5"/>
      <c r="E45" s="5"/>
      <c r="F45" s="5">
        <v>0.2511</v>
      </c>
      <c r="G45" s="5"/>
      <c r="H45" s="5">
        <f>F45</f>
        <v>0.2511</v>
      </c>
      <c r="I45" s="5"/>
      <c r="J45" s="5"/>
      <c r="K45" s="5"/>
      <c r="L45" s="5"/>
    </row>
    <row r="46" spans="1:12" s="2" customFormat="1" ht="12.75">
      <c r="A46" s="5"/>
      <c r="B46" s="9" t="s">
        <v>572</v>
      </c>
      <c r="C46" s="4"/>
      <c r="D46" s="5"/>
      <c r="E46" s="5"/>
      <c r="F46" s="5">
        <v>0.7894</v>
      </c>
      <c r="G46" s="5"/>
      <c r="H46" s="5">
        <v>0.7894</v>
      </c>
      <c r="I46" s="5"/>
      <c r="J46" s="5"/>
      <c r="K46" s="5"/>
      <c r="L46" s="5"/>
    </row>
    <row r="47" spans="1:12" s="2" customFormat="1" ht="12.75">
      <c r="A47" s="5">
        <v>13</v>
      </c>
      <c r="B47" s="7" t="s">
        <v>16</v>
      </c>
      <c r="C47" s="14">
        <f t="shared" si="1"/>
        <v>0</v>
      </c>
      <c r="D47" s="13">
        <f>D48</f>
        <v>0</v>
      </c>
      <c r="E47" s="13">
        <f>E48</f>
        <v>0</v>
      </c>
      <c r="F47" s="13">
        <f>F48</f>
        <v>0</v>
      </c>
      <c r="G47" s="13">
        <f>G48</f>
        <v>0</v>
      </c>
      <c r="H47" s="13">
        <f>H48</f>
        <v>0</v>
      </c>
      <c r="I47" s="5"/>
      <c r="J47" s="5"/>
      <c r="K47" s="5"/>
      <c r="L47" s="5"/>
    </row>
    <row r="48" spans="1:12" ht="12.75">
      <c r="A48" s="1"/>
      <c r="B48" s="5" t="s">
        <v>221</v>
      </c>
      <c r="C48" s="4">
        <f t="shared" si="1"/>
        <v>0</v>
      </c>
      <c r="D48" s="5"/>
      <c r="E48" s="5"/>
      <c r="F48" s="5"/>
      <c r="G48" s="5"/>
      <c r="H48" s="5"/>
      <c r="I48" s="5"/>
      <c r="J48" s="5"/>
      <c r="K48" s="5"/>
      <c r="L48" s="5"/>
    </row>
    <row r="49" spans="1:12" ht="12.75">
      <c r="A49" s="5">
        <v>14</v>
      </c>
      <c r="B49" s="7" t="s">
        <v>17</v>
      </c>
      <c r="C49" s="14">
        <f t="shared" si="1"/>
        <v>16.987299999999998</v>
      </c>
      <c r="D49" s="13">
        <f>SUM(D50:D51)</f>
        <v>16.987299999999998</v>
      </c>
      <c r="E49" s="13">
        <f>SUM(E50:E51)</f>
        <v>0</v>
      </c>
      <c r="F49" s="13">
        <f>SUM(F50:F51)</f>
        <v>0</v>
      </c>
      <c r="G49" s="13">
        <f>SUM(G50:G51)</f>
        <v>0</v>
      </c>
      <c r="H49" s="13">
        <f>SUM(H50:H51)</f>
        <v>0</v>
      </c>
      <c r="I49" s="5"/>
      <c r="J49" s="5"/>
      <c r="K49" s="5"/>
      <c r="L49" s="5"/>
    </row>
    <row r="50" spans="1:12" ht="12.75">
      <c r="A50" s="1"/>
      <c r="B50" s="9" t="s">
        <v>296</v>
      </c>
      <c r="C50" s="4">
        <f t="shared" si="1"/>
        <v>0.1973</v>
      </c>
      <c r="D50" s="4">
        <v>0.1973</v>
      </c>
      <c r="E50" s="4"/>
      <c r="F50" s="4"/>
      <c r="G50" s="4"/>
      <c r="H50" s="4"/>
      <c r="I50" s="4"/>
      <c r="J50" s="4"/>
      <c r="K50" s="4"/>
      <c r="L50" s="5"/>
    </row>
    <row r="51" spans="1:12" ht="12.75">
      <c r="A51" s="5">
        <v>15</v>
      </c>
      <c r="B51" s="5" t="s">
        <v>18</v>
      </c>
      <c r="C51" s="4">
        <f t="shared" si="1"/>
        <v>16.79</v>
      </c>
      <c r="D51" s="4">
        <v>16.79</v>
      </c>
      <c r="E51" s="4"/>
      <c r="F51" s="4"/>
      <c r="G51" s="4"/>
      <c r="H51" s="4"/>
      <c r="I51" s="4"/>
      <c r="J51" s="4"/>
      <c r="K51" s="4"/>
      <c r="L51" s="5"/>
    </row>
    <row r="52" spans="1:12" ht="12.75">
      <c r="A52" s="5">
        <v>15</v>
      </c>
      <c r="B52" s="7" t="s">
        <v>19</v>
      </c>
      <c r="C52" s="14">
        <f t="shared" si="1"/>
        <v>0.0738</v>
      </c>
      <c r="D52" s="13">
        <f>SUM(D53:D57)</f>
        <v>0</v>
      </c>
      <c r="E52" s="13">
        <f>SUM(E53:E57)</f>
        <v>0</v>
      </c>
      <c r="F52" s="13">
        <f>SUM(F53:F57)</f>
        <v>0.0738</v>
      </c>
      <c r="G52" s="13">
        <f>SUM(G53:G57)</f>
        <v>0</v>
      </c>
      <c r="H52" s="13">
        <f>SUM(H53:H57)</f>
        <v>0</v>
      </c>
      <c r="I52" s="5"/>
      <c r="J52" s="5"/>
      <c r="K52" s="5"/>
      <c r="L52" s="5"/>
    </row>
    <row r="53" spans="1:12" ht="12.75">
      <c r="A53" s="5"/>
      <c r="B53" s="9" t="s">
        <v>72</v>
      </c>
      <c r="C53" s="16">
        <f t="shared" si="1"/>
        <v>0</v>
      </c>
      <c r="D53" s="9"/>
      <c r="E53" s="13"/>
      <c r="F53" s="13"/>
      <c r="G53" s="13"/>
      <c r="H53" s="13"/>
      <c r="I53" s="5"/>
      <c r="J53" s="5"/>
      <c r="K53" s="5"/>
      <c r="L53" s="5"/>
    </row>
    <row r="54" spans="1:12" ht="12.75">
      <c r="A54" s="5"/>
      <c r="B54" s="9" t="s">
        <v>73</v>
      </c>
      <c r="C54" s="16">
        <f t="shared" si="1"/>
        <v>0</v>
      </c>
      <c r="D54" s="5"/>
      <c r="E54" s="5"/>
      <c r="F54" s="5"/>
      <c r="G54" s="5"/>
      <c r="H54" s="5"/>
      <c r="I54" s="5"/>
      <c r="J54" s="5"/>
      <c r="K54" s="5"/>
      <c r="L54" s="5"/>
    </row>
    <row r="55" spans="1:12" ht="12.75">
      <c r="A55" s="5"/>
      <c r="B55" s="9" t="s">
        <v>259</v>
      </c>
      <c r="C55" s="16">
        <f t="shared" si="1"/>
        <v>0.0528</v>
      </c>
      <c r="D55" s="5"/>
      <c r="E55" s="5"/>
      <c r="F55" s="5">
        <v>0.0528</v>
      </c>
      <c r="G55" s="5"/>
      <c r="H55" s="5"/>
      <c r="I55" s="5"/>
      <c r="J55" s="5"/>
      <c r="K55" s="5" t="s">
        <v>260</v>
      </c>
      <c r="L55" s="5"/>
    </row>
    <row r="56" spans="1:12" ht="12.75">
      <c r="A56" s="5"/>
      <c r="B56" s="9" t="s">
        <v>261</v>
      </c>
      <c r="C56" s="16">
        <f t="shared" si="1"/>
        <v>0.0166</v>
      </c>
      <c r="D56" s="5"/>
      <c r="E56" s="5"/>
      <c r="F56" s="5">
        <v>0.0166</v>
      </c>
      <c r="G56" s="5"/>
      <c r="H56" s="5"/>
      <c r="I56" s="5"/>
      <c r="J56" s="5"/>
      <c r="K56" s="5" t="s">
        <v>262</v>
      </c>
      <c r="L56" s="5"/>
    </row>
    <row r="57" spans="1:12" ht="12.75">
      <c r="A57" s="5"/>
      <c r="B57" s="9" t="s">
        <v>263</v>
      </c>
      <c r="C57" s="16">
        <f t="shared" si="1"/>
        <v>0.0044</v>
      </c>
      <c r="D57" s="5"/>
      <c r="E57" s="5"/>
      <c r="F57" s="5">
        <v>0.0044</v>
      </c>
      <c r="G57" s="5"/>
      <c r="H57" s="5"/>
      <c r="I57" s="5"/>
      <c r="J57" s="5"/>
      <c r="K57" s="5" t="s">
        <v>264</v>
      </c>
      <c r="L57" s="5"/>
    </row>
    <row r="58" spans="1:12" ht="12.75">
      <c r="A58" s="5">
        <v>17</v>
      </c>
      <c r="B58" s="7" t="s">
        <v>20</v>
      </c>
      <c r="C58" s="14">
        <f t="shared" si="1"/>
        <v>3.8000000000000003</v>
      </c>
      <c r="D58" s="13">
        <f>SUM(D59:D61)</f>
        <v>3.8000000000000003</v>
      </c>
      <c r="E58" s="13">
        <f>SUM(E59:E61)</f>
        <v>0</v>
      </c>
      <c r="F58" s="13">
        <f>SUM(F59:F61)</f>
        <v>0</v>
      </c>
      <c r="G58" s="13">
        <f>SUM(G59:G61)</f>
        <v>0</v>
      </c>
      <c r="H58" s="13">
        <f>SUM(H59:H61)</f>
        <v>0</v>
      </c>
      <c r="I58" s="5"/>
      <c r="J58" s="5"/>
      <c r="K58" s="5"/>
      <c r="L58" s="5"/>
    </row>
    <row r="59" spans="1:12" ht="12.75">
      <c r="A59" s="1"/>
      <c r="B59" s="9" t="s">
        <v>297</v>
      </c>
      <c r="C59" s="4">
        <f t="shared" si="1"/>
        <v>3.7</v>
      </c>
      <c r="D59" s="4">
        <v>3.7</v>
      </c>
      <c r="E59" s="4"/>
      <c r="F59" s="4"/>
      <c r="G59" s="4"/>
      <c r="H59" s="4"/>
      <c r="I59" s="4"/>
      <c r="J59" s="4"/>
      <c r="K59" s="4"/>
      <c r="L59" s="5"/>
    </row>
    <row r="60" spans="1:12" ht="12.75">
      <c r="A60" s="1"/>
      <c r="B60" s="5" t="s">
        <v>298</v>
      </c>
      <c r="C60" s="4">
        <f t="shared" si="1"/>
        <v>0</v>
      </c>
      <c r="D60" s="4"/>
      <c r="E60" s="4"/>
      <c r="F60" s="4"/>
      <c r="G60" s="4"/>
      <c r="H60" s="4"/>
      <c r="I60" s="4"/>
      <c r="J60" s="4"/>
      <c r="K60" s="4"/>
      <c r="L60" s="5"/>
    </row>
    <row r="61" spans="1:12" ht="12.75">
      <c r="A61" s="5">
        <v>18</v>
      </c>
      <c r="B61" s="10" t="s">
        <v>299</v>
      </c>
      <c r="C61" s="4">
        <f t="shared" si="1"/>
        <v>0.1</v>
      </c>
      <c r="D61" s="4">
        <v>0.1</v>
      </c>
      <c r="E61" s="4"/>
      <c r="F61" s="4"/>
      <c r="G61" s="4"/>
      <c r="H61" s="4"/>
      <c r="I61" s="4"/>
      <c r="J61" s="4"/>
      <c r="K61" s="4"/>
      <c r="L61" s="5"/>
    </row>
    <row r="62" spans="1:12" ht="12.75">
      <c r="A62" s="5">
        <v>18</v>
      </c>
      <c r="B62" s="7" t="s">
        <v>22</v>
      </c>
      <c r="C62" s="14">
        <f t="shared" si="1"/>
        <v>6.4347</v>
      </c>
      <c r="D62" s="13">
        <f>SUM(D63:D67)</f>
        <v>0</v>
      </c>
      <c r="E62" s="13">
        <f>SUM(E63:E67)</f>
        <v>6.4347</v>
      </c>
      <c r="F62" s="13">
        <f>SUM(F63:F67)</f>
        <v>0</v>
      </c>
      <c r="G62" s="13">
        <f>SUM(G63:G67)</f>
        <v>0</v>
      </c>
      <c r="H62" s="13">
        <f>SUM(H63:H67)</f>
        <v>0</v>
      </c>
      <c r="I62" s="5"/>
      <c r="J62" s="5"/>
      <c r="K62" s="5"/>
      <c r="L62" s="5"/>
    </row>
    <row r="63" spans="1:12" ht="12.75">
      <c r="A63" s="5">
        <v>19</v>
      </c>
      <c r="B63" s="5" t="s">
        <v>300</v>
      </c>
      <c r="C63" s="4">
        <f t="shared" si="1"/>
        <v>3.5619</v>
      </c>
      <c r="D63" s="4"/>
      <c r="E63" s="4">
        <v>3.5619</v>
      </c>
      <c r="F63" s="4"/>
      <c r="G63" s="4"/>
      <c r="H63" s="4"/>
      <c r="I63" s="4"/>
      <c r="J63" s="4"/>
      <c r="K63" s="4"/>
      <c r="L63" s="5"/>
    </row>
    <row r="64" spans="1:12" ht="12.75">
      <c r="A64" s="5"/>
      <c r="B64" s="5" t="s">
        <v>301</v>
      </c>
      <c r="C64" s="4">
        <f t="shared" si="1"/>
        <v>1.19</v>
      </c>
      <c r="D64" s="4"/>
      <c r="E64" s="4">
        <v>1.19</v>
      </c>
      <c r="F64" s="4"/>
      <c r="G64" s="4"/>
      <c r="H64" s="4"/>
      <c r="I64" s="4"/>
      <c r="J64" s="4"/>
      <c r="K64" s="4"/>
      <c r="L64" s="5"/>
    </row>
    <row r="65" spans="1:12" ht="12.75">
      <c r="A65" s="5"/>
      <c r="B65" s="5" t="s">
        <v>302</v>
      </c>
      <c r="C65" s="4">
        <f t="shared" si="1"/>
        <v>0.7713</v>
      </c>
      <c r="D65" s="4"/>
      <c r="E65" s="4">
        <v>0.7713</v>
      </c>
      <c r="F65" s="4"/>
      <c r="G65" s="4"/>
      <c r="H65" s="4"/>
      <c r="I65" s="4"/>
      <c r="J65" s="4"/>
      <c r="K65" s="4"/>
      <c r="L65" s="5"/>
    </row>
    <row r="66" spans="1:12" ht="12.75">
      <c r="A66" s="5"/>
      <c r="B66" s="5" t="s">
        <v>303</v>
      </c>
      <c r="C66" s="4">
        <f t="shared" si="1"/>
        <v>0.5384</v>
      </c>
      <c r="D66" s="4"/>
      <c r="E66" s="4">
        <v>0.5384</v>
      </c>
      <c r="F66" s="4"/>
      <c r="G66" s="4"/>
      <c r="H66" s="4"/>
      <c r="I66" s="4"/>
      <c r="J66" s="4"/>
      <c r="K66" s="4"/>
      <c r="L66" s="5"/>
    </row>
    <row r="67" spans="1:12" ht="12.75">
      <c r="A67" s="5"/>
      <c r="B67" s="5" t="s">
        <v>304</v>
      </c>
      <c r="C67" s="4">
        <f t="shared" si="1"/>
        <v>0.3731</v>
      </c>
      <c r="D67" s="4"/>
      <c r="E67" s="4">
        <v>0.3731</v>
      </c>
      <c r="F67" s="4"/>
      <c r="G67" s="4"/>
      <c r="H67" s="4"/>
      <c r="I67" s="4"/>
      <c r="J67" s="4"/>
      <c r="K67" s="4"/>
      <c r="L67" s="5"/>
    </row>
    <row r="68" spans="1:12" ht="12.75">
      <c r="A68" s="5"/>
      <c r="B68" s="7" t="s">
        <v>24</v>
      </c>
      <c r="C68" s="14">
        <f t="shared" si="1"/>
        <v>1.1</v>
      </c>
      <c r="D68" s="13">
        <f>SUM(D69)</f>
        <v>1.1</v>
      </c>
      <c r="E68" s="13">
        <f>SUM(E69)</f>
        <v>0</v>
      </c>
      <c r="F68" s="13">
        <f>SUM(F69)</f>
        <v>0</v>
      </c>
      <c r="G68" s="13">
        <f>SUM(G69)</f>
        <v>0</v>
      </c>
      <c r="H68" s="5"/>
      <c r="I68" s="5"/>
      <c r="J68" s="5"/>
      <c r="K68" s="5"/>
      <c r="L68" s="5"/>
    </row>
    <row r="69" spans="1:12" ht="12.75">
      <c r="A69" s="5">
        <v>20</v>
      </c>
      <c r="B69" s="5" t="s">
        <v>305</v>
      </c>
      <c r="C69" s="4">
        <f t="shared" si="1"/>
        <v>1.1</v>
      </c>
      <c r="D69" s="4">
        <v>1.1</v>
      </c>
      <c r="E69" s="4"/>
      <c r="F69" s="4"/>
      <c r="G69" s="4"/>
      <c r="H69" s="4"/>
      <c r="I69" s="4"/>
      <c r="J69" s="4"/>
      <c r="K69" s="4"/>
      <c r="L69" s="5"/>
    </row>
    <row r="70" spans="1:12" ht="12.75">
      <c r="A70" s="5">
        <v>20</v>
      </c>
      <c r="B70" s="7" t="s">
        <v>26</v>
      </c>
      <c r="C70" s="14">
        <f t="shared" si="1"/>
        <v>3.0238</v>
      </c>
      <c r="D70" s="13">
        <f>SUM(D71:D72)</f>
        <v>3.0238</v>
      </c>
      <c r="E70" s="13">
        <f>SUM(E71:E72)</f>
        <v>0</v>
      </c>
      <c r="F70" s="13">
        <f>SUM(F71:F72)</f>
        <v>0</v>
      </c>
      <c r="G70" s="13">
        <f>SUM(G71:G72)</f>
        <v>0</v>
      </c>
      <c r="H70" s="13"/>
      <c r="I70" s="5"/>
      <c r="J70" s="5"/>
      <c r="K70" s="5"/>
      <c r="L70" s="5"/>
    </row>
    <row r="71" spans="1:12" ht="12.75">
      <c r="A71" s="5">
        <v>21</v>
      </c>
      <c r="B71" s="5" t="s">
        <v>306</v>
      </c>
      <c r="C71" s="4">
        <f t="shared" si="1"/>
        <v>2.9238</v>
      </c>
      <c r="D71" s="4">
        <f>(450+2097+8450+8450+4812+762+560+3295+362)/10000</f>
        <v>2.9238</v>
      </c>
      <c r="E71" s="4"/>
      <c r="F71" s="4"/>
      <c r="G71" s="4"/>
      <c r="H71" s="4"/>
      <c r="I71" s="24"/>
      <c r="J71" s="4"/>
      <c r="K71" s="4"/>
      <c r="L71" s="5"/>
    </row>
    <row r="72" spans="1:12" ht="12.75">
      <c r="A72" s="5">
        <v>22</v>
      </c>
      <c r="B72" s="5" t="s">
        <v>307</v>
      </c>
      <c r="C72" s="4">
        <f t="shared" si="1"/>
        <v>0.1</v>
      </c>
      <c r="D72" s="4">
        <v>0.1</v>
      </c>
      <c r="E72" s="4"/>
      <c r="F72" s="4"/>
      <c r="G72" s="4"/>
      <c r="H72" s="4"/>
      <c r="I72" s="4"/>
      <c r="J72" s="4"/>
      <c r="K72" s="25">
        <v>38698</v>
      </c>
      <c r="L72" s="5"/>
    </row>
    <row r="73" spans="1:12" ht="12.75">
      <c r="A73" s="5">
        <v>22</v>
      </c>
      <c r="B73" s="7" t="s">
        <v>30</v>
      </c>
      <c r="C73" s="14">
        <f t="shared" si="1"/>
        <v>0</v>
      </c>
      <c r="D73" s="13"/>
      <c r="E73" s="13"/>
      <c r="F73" s="13"/>
      <c r="G73" s="13"/>
      <c r="H73" s="5"/>
      <c r="I73" s="5"/>
      <c r="J73" s="5"/>
      <c r="K73" s="5"/>
      <c r="L73" s="5"/>
    </row>
    <row r="74" spans="1:12" ht="12.75">
      <c r="A74" s="5">
        <v>23</v>
      </c>
      <c r="B74" s="7" t="s">
        <v>31</v>
      </c>
      <c r="C74" s="14">
        <f t="shared" si="1"/>
        <v>0</v>
      </c>
      <c r="D74" s="13">
        <f>D75</f>
        <v>0</v>
      </c>
      <c r="E74" s="13">
        <f>E75</f>
        <v>0</v>
      </c>
      <c r="F74" s="13">
        <f>F75</f>
        <v>0</v>
      </c>
      <c r="G74" s="13">
        <f>G75</f>
        <v>0</v>
      </c>
      <c r="H74" s="5"/>
      <c r="I74" s="5"/>
      <c r="J74" s="5"/>
      <c r="K74" s="5"/>
      <c r="L74" s="5"/>
    </row>
    <row r="75" spans="1:12" ht="12.75">
      <c r="A75" s="5">
        <v>24</v>
      </c>
      <c r="B75" s="5" t="s">
        <v>308</v>
      </c>
      <c r="C75" s="4">
        <f t="shared" si="1"/>
        <v>0</v>
      </c>
      <c r="D75" s="4"/>
      <c r="E75" s="4"/>
      <c r="F75" s="4"/>
      <c r="G75" s="4"/>
      <c r="H75" s="4"/>
      <c r="I75" s="4"/>
      <c r="J75" s="4"/>
      <c r="K75" s="4"/>
      <c r="L75" s="5"/>
    </row>
    <row r="76" spans="1:12" ht="12.75">
      <c r="A76" s="5">
        <v>24</v>
      </c>
      <c r="B76" s="7" t="s">
        <v>32</v>
      </c>
      <c r="C76" s="14">
        <f t="shared" si="1"/>
        <v>0.42</v>
      </c>
      <c r="D76" s="13">
        <f>SUM(D77:D78)</f>
        <v>0.42</v>
      </c>
      <c r="E76" s="13">
        <f>SUM(E77:E78)</f>
        <v>0</v>
      </c>
      <c r="F76" s="13">
        <f>SUM(F77:F78)</f>
        <v>0</v>
      </c>
      <c r="G76" s="13">
        <f>SUM(G77:G78)</f>
        <v>0</v>
      </c>
      <c r="H76" s="5"/>
      <c r="I76" s="5"/>
      <c r="J76" s="5"/>
      <c r="K76" s="5"/>
      <c r="L76" s="5"/>
    </row>
    <row r="77" spans="1:12" ht="12.75">
      <c r="A77" s="5">
        <v>26</v>
      </c>
      <c r="B77" s="5" t="s">
        <v>309</v>
      </c>
      <c r="C77" s="4">
        <f t="shared" si="1"/>
        <v>0.12</v>
      </c>
      <c r="D77" s="26">
        <v>0.12</v>
      </c>
      <c r="E77" s="26"/>
      <c r="F77" s="26"/>
      <c r="G77" s="26"/>
      <c r="H77" s="26"/>
      <c r="I77" s="26"/>
      <c r="J77" s="26"/>
      <c r="K77" s="26"/>
      <c r="L77" s="1"/>
    </row>
    <row r="78" spans="1:12" ht="12.75">
      <c r="A78" s="5"/>
      <c r="B78" s="5" t="s">
        <v>310</v>
      </c>
      <c r="C78" s="4">
        <f t="shared" si="1"/>
        <v>0.3</v>
      </c>
      <c r="D78" s="26">
        <v>0.3</v>
      </c>
      <c r="E78" s="26"/>
      <c r="F78" s="26"/>
      <c r="G78" s="26"/>
      <c r="H78" s="26"/>
      <c r="I78" s="26"/>
      <c r="J78" s="26"/>
      <c r="K78" s="26"/>
      <c r="L78" s="1"/>
    </row>
    <row r="79" spans="1:12" ht="12.75">
      <c r="A79" s="1"/>
      <c r="B79" s="13" t="s">
        <v>311</v>
      </c>
      <c r="C79" s="14">
        <f t="shared" si="1"/>
        <v>1.5646</v>
      </c>
      <c r="D79" s="27">
        <f>SUM(D80:D90)</f>
        <v>1.5646</v>
      </c>
      <c r="E79" s="27">
        <f>SUM(E80:E90)</f>
        <v>0</v>
      </c>
      <c r="F79" s="27">
        <f>SUM(F80:F90)</f>
        <v>0</v>
      </c>
      <c r="G79" s="27">
        <f>SUM(G80:G90)</f>
        <v>0</v>
      </c>
      <c r="H79" s="26"/>
      <c r="I79" s="26"/>
      <c r="J79" s="26"/>
      <c r="K79" s="26"/>
      <c r="L79" s="1"/>
    </row>
    <row r="80" spans="1:23" ht="12.75">
      <c r="A80" s="1"/>
      <c r="B80" s="9" t="s">
        <v>312</v>
      </c>
      <c r="C80" s="4">
        <f t="shared" si="1"/>
        <v>0.2177</v>
      </c>
      <c r="D80" s="16">
        <v>0.2177</v>
      </c>
      <c r="E80" s="16"/>
      <c r="F80" s="16"/>
      <c r="G80" s="16"/>
      <c r="H80" s="16"/>
      <c r="I80" s="16"/>
      <c r="J80" s="22">
        <v>38994</v>
      </c>
      <c r="K80" s="16"/>
      <c r="L80" s="9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</row>
    <row r="81" spans="1:23" ht="12.75">
      <c r="A81" s="1"/>
      <c r="B81" s="9" t="s">
        <v>313</v>
      </c>
      <c r="C81" s="4">
        <f t="shared" si="1"/>
        <v>0.25</v>
      </c>
      <c r="D81" s="16">
        <v>0.25</v>
      </c>
      <c r="E81" s="16"/>
      <c r="F81" s="16"/>
      <c r="G81" s="16"/>
      <c r="H81" s="16"/>
      <c r="I81" s="16"/>
      <c r="J81" s="16"/>
      <c r="K81" s="16"/>
      <c r="L81" s="9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</row>
    <row r="82" spans="1:23" ht="12.75">
      <c r="A82" s="1"/>
      <c r="B82" s="9" t="s">
        <v>314</v>
      </c>
      <c r="C82" s="4">
        <f t="shared" si="1"/>
        <v>0</v>
      </c>
      <c r="D82" s="16"/>
      <c r="E82" s="16"/>
      <c r="F82" s="16"/>
      <c r="G82" s="16"/>
      <c r="H82" s="16"/>
      <c r="I82" s="16"/>
      <c r="J82" s="16"/>
      <c r="K82" s="16"/>
      <c r="L82" s="9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</row>
    <row r="83" spans="1:23" ht="12.75">
      <c r="A83" s="1"/>
      <c r="B83" s="9" t="s">
        <v>315</v>
      </c>
      <c r="C83" s="4">
        <f t="shared" si="1"/>
        <v>0.1149</v>
      </c>
      <c r="D83" s="16">
        <v>0.1149</v>
      </c>
      <c r="E83" s="16"/>
      <c r="F83" s="16"/>
      <c r="G83" s="16"/>
      <c r="H83" s="16">
        <v>0</v>
      </c>
      <c r="I83" s="16"/>
      <c r="J83" s="22">
        <v>37867</v>
      </c>
      <c r="K83" s="22">
        <v>39052</v>
      </c>
      <c r="L83" s="9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</row>
    <row r="84" spans="1:23" ht="12.75">
      <c r="A84" s="1"/>
      <c r="B84" s="9" t="s">
        <v>316</v>
      </c>
      <c r="C84" s="4">
        <f t="shared" si="1"/>
        <v>0.22</v>
      </c>
      <c r="D84" s="16">
        <v>0.22</v>
      </c>
      <c r="E84" s="16"/>
      <c r="F84" s="16"/>
      <c r="G84" s="16"/>
      <c r="H84" s="16"/>
      <c r="I84" s="16"/>
      <c r="J84" s="16"/>
      <c r="K84" s="16"/>
      <c r="L84" s="9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</row>
    <row r="85" spans="1:23" ht="12.75">
      <c r="A85" s="1"/>
      <c r="B85" s="9" t="s">
        <v>317</v>
      </c>
      <c r="C85" s="4">
        <f t="shared" si="1"/>
        <v>0</v>
      </c>
      <c r="D85" s="16"/>
      <c r="E85" s="16"/>
      <c r="F85" s="16"/>
      <c r="G85" s="16"/>
      <c r="H85" s="16"/>
      <c r="I85" s="16"/>
      <c r="J85" s="16"/>
      <c r="K85" s="16"/>
      <c r="L85" s="9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</row>
    <row r="86" spans="1:23" ht="12.75">
      <c r="A86" s="1"/>
      <c r="B86" s="9" t="s">
        <v>318</v>
      </c>
      <c r="C86" s="4">
        <f t="shared" si="1"/>
        <v>0.1</v>
      </c>
      <c r="D86" s="16">
        <v>0.1</v>
      </c>
      <c r="E86" s="16"/>
      <c r="F86" s="16"/>
      <c r="G86" s="16"/>
      <c r="H86" s="16"/>
      <c r="I86" s="16"/>
      <c r="J86" s="16"/>
      <c r="K86" s="16"/>
      <c r="L86" s="9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</row>
    <row r="87" spans="1:23" ht="12.75">
      <c r="A87" s="1"/>
      <c r="B87" s="9" t="s">
        <v>319</v>
      </c>
      <c r="C87" s="4">
        <f t="shared" si="1"/>
        <v>0.242</v>
      </c>
      <c r="D87" s="16">
        <v>0.242</v>
      </c>
      <c r="E87" s="16"/>
      <c r="F87" s="16"/>
      <c r="G87" s="16"/>
      <c r="H87" s="16">
        <v>0</v>
      </c>
      <c r="I87" s="16"/>
      <c r="J87" s="22">
        <v>38342</v>
      </c>
      <c r="K87" s="22">
        <v>38972</v>
      </c>
      <c r="L87" s="9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</row>
    <row r="88" spans="1:23" ht="12.75">
      <c r="A88" s="1"/>
      <c r="B88" s="9" t="s">
        <v>320</v>
      </c>
      <c r="C88" s="4">
        <f t="shared" si="1"/>
        <v>0</v>
      </c>
      <c r="D88" s="16"/>
      <c r="E88" s="16"/>
      <c r="F88" s="16"/>
      <c r="G88" s="16"/>
      <c r="H88" s="16"/>
      <c r="I88" s="16"/>
      <c r="J88" s="22">
        <v>38288</v>
      </c>
      <c r="K88" s="22">
        <v>38561</v>
      </c>
      <c r="L88" s="9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</row>
    <row r="89" spans="1:23" ht="12.75">
      <c r="A89" s="1"/>
      <c r="B89" s="9" t="s">
        <v>321</v>
      </c>
      <c r="C89" s="4">
        <f t="shared" si="1"/>
        <v>0.42</v>
      </c>
      <c r="D89" s="16">
        <v>0.42</v>
      </c>
      <c r="E89" s="16"/>
      <c r="F89" s="16"/>
      <c r="G89" s="16"/>
      <c r="H89" s="16"/>
      <c r="I89" s="16"/>
      <c r="J89" s="16"/>
      <c r="K89" s="16"/>
      <c r="L89" s="9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</row>
    <row r="90" spans="1:12" ht="12.75">
      <c r="A90" s="1"/>
      <c r="B90" s="1" t="s">
        <v>322</v>
      </c>
      <c r="C90" s="4">
        <f t="shared" si="1"/>
        <v>0</v>
      </c>
      <c r="D90" s="26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5" t="s">
        <v>68</v>
      </c>
      <c r="C91" s="14">
        <f>C70+C62+C58+C52+C49+C47+C43+C17+C15+C6+C68+C35+C9+C74+C13+C73+C76+C79</f>
        <v>2563.1852000000003</v>
      </c>
      <c r="D91" s="14">
        <f>D70+D62+D58+D52+D49+D47+D43+D17+D15+D6+D68+D35+D9+D74+D13+D73+D76+D79</f>
        <v>73.5957</v>
      </c>
      <c r="E91" s="14">
        <f>E70+E62+E58+E52+E49+E47+E43+E17+E15+E6+E68+E35+E9+E74+E13+E73+E76+E79</f>
        <v>2487.4347</v>
      </c>
      <c r="F91" s="14">
        <f>F70+F62+F58+F52+F49+F47+F43+F17+F15+F6+F68+F35+F9+F74+F13+F73+F76+F79</f>
        <v>1.1143</v>
      </c>
      <c r="G91" s="14">
        <f>G70+G62+G58+G52+G49+G47+G43+G17+G15+G6+G68+G35+G9+G74+G13+G73+G76+G79</f>
        <v>0</v>
      </c>
      <c r="H91" s="1"/>
      <c r="I91" s="1"/>
      <c r="J91" s="1"/>
      <c r="K91" s="1"/>
      <c r="L91" s="1"/>
    </row>
    <row r="92" spans="1:12" ht="12.75">
      <c r="A92" s="1"/>
      <c r="B92" s="1">
        <v>3121.6</v>
      </c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>
        <f>C91</f>
        <v>2563.1852000000003</v>
      </c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>
        <f>B92-B93</f>
        <v>558.4147999999996</v>
      </c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C109" s="1"/>
      <c r="I109" s="1"/>
      <c r="J109" s="1"/>
      <c r="K109" s="1"/>
      <c r="L109" s="1"/>
    </row>
  </sheetData>
  <mergeCells count="10">
    <mergeCell ref="A1:L1"/>
    <mergeCell ref="A3:A4"/>
    <mergeCell ref="B3:B4"/>
    <mergeCell ref="C3:C4"/>
    <mergeCell ref="D3:G3"/>
    <mergeCell ref="H3:H4"/>
    <mergeCell ref="I3:I4"/>
    <mergeCell ref="J3:J4"/>
    <mergeCell ref="K3:K4"/>
    <mergeCell ref="L3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6"/>
  <sheetViews>
    <sheetView workbookViewId="0" topLeftCell="A1">
      <selection activeCell="B7" sqref="B7"/>
    </sheetView>
  </sheetViews>
  <sheetFormatPr defaultColWidth="9.00390625" defaultRowHeight="12.75"/>
  <cols>
    <col min="1" max="1" width="4.125" style="0" customWidth="1"/>
    <col min="2" max="2" width="43.875" style="0" customWidth="1"/>
    <col min="3" max="3" width="19.875" style="0" bestFit="1" customWidth="1"/>
    <col min="4" max="4" width="8.25390625" style="0" customWidth="1"/>
    <col min="5" max="5" width="10.375" style="0" customWidth="1"/>
    <col min="6" max="6" width="7.375" style="0" customWidth="1"/>
    <col min="7" max="7" width="7.875" style="0" customWidth="1"/>
    <col min="8" max="8" width="10.75390625" style="0" customWidth="1"/>
    <col min="9" max="9" width="8.625" style="0" customWidth="1"/>
    <col min="10" max="10" width="10.875" style="0" customWidth="1"/>
    <col min="12" max="12" width="8.75390625" style="0" customWidth="1"/>
  </cols>
  <sheetData>
    <row r="1" spans="1:12" s="2" customFormat="1" ht="30" customHeight="1">
      <c r="A1" s="70" t="s">
        <v>219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="2" customFormat="1" ht="12.75"/>
    <row r="3" spans="1:12" s="2" customFormat="1" ht="24" customHeight="1">
      <c r="A3" s="80" t="s">
        <v>0</v>
      </c>
      <c r="B3" s="80" t="s">
        <v>1</v>
      </c>
      <c r="C3" s="80" t="s">
        <v>2</v>
      </c>
      <c r="D3" s="73" t="s">
        <v>3</v>
      </c>
      <c r="E3" s="73"/>
      <c r="F3" s="73"/>
      <c r="G3" s="73"/>
      <c r="H3" s="74" t="s">
        <v>35</v>
      </c>
      <c r="I3" s="74" t="s">
        <v>6</v>
      </c>
      <c r="J3" s="74" t="s">
        <v>7</v>
      </c>
      <c r="K3" s="74" t="s">
        <v>9</v>
      </c>
      <c r="L3" s="74" t="s">
        <v>10</v>
      </c>
    </row>
    <row r="4" spans="1:12" s="2" customFormat="1" ht="40.5" customHeight="1">
      <c r="A4" s="73"/>
      <c r="B4" s="73"/>
      <c r="C4" s="73"/>
      <c r="D4" s="3" t="s">
        <v>36</v>
      </c>
      <c r="E4" s="3" t="s">
        <v>4</v>
      </c>
      <c r="F4" s="3" t="s">
        <v>5</v>
      </c>
      <c r="G4" s="3" t="s">
        <v>8</v>
      </c>
      <c r="H4" s="74"/>
      <c r="I4" s="74"/>
      <c r="J4" s="74"/>
      <c r="K4" s="74"/>
      <c r="L4" s="74"/>
    </row>
    <row r="5" spans="1:12" s="2" customFormat="1" ht="12.75">
      <c r="A5" s="4">
        <v>1</v>
      </c>
      <c r="B5" s="4">
        <v>2</v>
      </c>
      <c r="C5" s="4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</row>
    <row r="6" spans="1:12" s="2" customFormat="1" ht="25.5">
      <c r="A6" s="5"/>
      <c r="B6" s="6" t="s">
        <v>27</v>
      </c>
      <c r="C6" s="14">
        <f aca="true" t="shared" si="0" ref="C6:C79">SUM(D6:H6)</f>
        <v>2690</v>
      </c>
      <c r="D6" s="13">
        <f>D7+D8</f>
        <v>0</v>
      </c>
      <c r="E6" s="13">
        <f>SUM(E7:E8)</f>
        <v>2690</v>
      </c>
      <c r="F6" s="13">
        <f>SUM(F7:F8)</f>
        <v>0</v>
      </c>
      <c r="G6" s="13">
        <f>SUM(G7:G8)</f>
        <v>0</v>
      </c>
      <c r="H6" s="13">
        <f>SUM(H7:H8)</f>
        <v>0</v>
      </c>
      <c r="I6" s="5"/>
      <c r="J6" s="5"/>
      <c r="K6" s="5"/>
      <c r="L6" s="5"/>
    </row>
    <row r="7" spans="1:12" s="2" customFormat="1" ht="12.75">
      <c r="A7" s="5">
        <v>1</v>
      </c>
      <c r="B7" s="5"/>
      <c r="C7" s="16">
        <f t="shared" si="0"/>
        <v>2690</v>
      </c>
      <c r="D7" s="5"/>
      <c r="E7" s="5">
        <v>2690</v>
      </c>
      <c r="F7" s="5"/>
      <c r="G7" s="5"/>
      <c r="H7" s="5"/>
      <c r="I7" s="5"/>
      <c r="J7" s="5"/>
      <c r="K7" s="5"/>
      <c r="L7" s="5"/>
    </row>
    <row r="8" spans="1:12" s="2" customFormat="1" ht="12.75">
      <c r="A8" s="5"/>
      <c r="B8" s="5"/>
      <c r="C8" s="16">
        <f t="shared" si="0"/>
        <v>0</v>
      </c>
      <c r="D8" s="5"/>
      <c r="E8" s="5"/>
      <c r="F8" s="5"/>
      <c r="G8" s="5"/>
      <c r="H8" s="5"/>
      <c r="I8" s="5"/>
      <c r="J8" s="5"/>
      <c r="K8" s="5"/>
      <c r="L8" s="5"/>
    </row>
    <row r="9" spans="1:12" s="2" customFormat="1" ht="12.75">
      <c r="A9" s="5"/>
      <c r="B9" s="7" t="s">
        <v>33</v>
      </c>
      <c r="C9" s="14">
        <f t="shared" si="0"/>
        <v>203.05000000000004</v>
      </c>
      <c r="D9" s="13">
        <f>SUM(D10:D22)</f>
        <v>203.05000000000004</v>
      </c>
      <c r="E9" s="13">
        <f>SUM(E10:E22)</f>
        <v>0</v>
      </c>
      <c r="F9" s="13">
        <f>SUM(F10:F22)</f>
        <v>0</v>
      </c>
      <c r="G9" s="13">
        <f>SUM(G10:G22)</f>
        <v>0</v>
      </c>
      <c r="H9" s="5"/>
      <c r="I9" s="5"/>
      <c r="J9" s="5"/>
      <c r="K9" s="5"/>
      <c r="L9" s="5"/>
    </row>
    <row r="10" spans="1:12" s="2" customFormat="1" ht="12.75">
      <c r="A10" s="5"/>
      <c r="B10" s="9" t="s">
        <v>205</v>
      </c>
      <c r="C10" s="16">
        <f t="shared" si="0"/>
        <v>7.5</v>
      </c>
      <c r="D10" s="9">
        <v>7.5</v>
      </c>
      <c r="E10" s="13"/>
      <c r="F10" s="13"/>
      <c r="G10" s="13"/>
      <c r="H10" s="5"/>
      <c r="I10" s="5"/>
      <c r="J10" s="5"/>
      <c r="K10" s="5"/>
      <c r="L10" s="5"/>
    </row>
    <row r="11" spans="1:12" s="2" customFormat="1" ht="12.75">
      <c r="A11" s="5"/>
      <c r="B11" s="9" t="s">
        <v>206</v>
      </c>
      <c r="C11" s="16">
        <f t="shared" si="0"/>
        <v>17</v>
      </c>
      <c r="D11" s="9">
        <v>17</v>
      </c>
      <c r="E11" s="13"/>
      <c r="F11" s="13"/>
      <c r="G11" s="13"/>
      <c r="H11" s="5"/>
      <c r="I11" s="5"/>
      <c r="J11" s="5"/>
      <c r="K11" s="5"/>
      <c r="L11" s="5"/>
    </row>
    <row r="12" spans="1:12" s="2" customFormat="1" ht="12.75">
      <c r="A12" s="5"/>
      <c r="B12" s="9" t="s">
        <v>207</v>
      </c>
      <c r="C12" s="16">
        <f t="shared" si="0"/>
        <v>39.82</v>
      </c>
      <c r="D12" s="9">
        <v>39.82</v>
      </c>
      <c r="E12" s="13"/>
      <c r="F12" s="13"/>
      <c r="G12" s="13"/>
      <c r="H12" s="5"/>
      <c r="I12" s="5"/>
      <c r="J12" s="5"/>
      <c r="K12" s="5"/>
      <c r="L12" s="5"/>
    </row>
    <row r="13" spans="1:12" s="2" customFormat="1" ht="12.75">
      <c r="A13" s="5"/>
      <c r="B13" s="9" t="s">
        <v>196</v>
      </c>
      <c r="C13" s="16">
        <f t="shared" si="0"/>
        <v>20</v>
      </c>
      <c r="D13" s="5">
        <v>20</v>
      </c>
      <c r="E13" s="5"/>
      <c r="F13" s="5"/>
      <c r="G13" s="5"/>
      <c r="H13" s="5"/>
      <c r="I13" s="5"/>
      <c r="J13" s="5"/>
      <c r="K13" s="5"/>
      <c r="L13" s="5"/>
    </row>
    <row r="14" spans="1:12" s="2" customFormat="1" ht="12.75">
      <c r="A14" s="5"/>
      <c r="B14" s="9" t="s">
        <v>197</v>
      </c>
      <c r="C14" s="16">
        <f t="shared" si="0"/>
        <v>6</v>
      </c>
      <c r="D14" s="5">
        <v>6</v>
      </c>
      <c r="E14" s="5"/>
      <c r="F14" s="5"/>
      <c r="G14" s="5"/>
      <c r="H14" s="5"/>
      <c r="I14" s="5"/>
      <c r="J14" s="5"/>
      <c r="K14" s="5"/>
      <c r="L14" s="5"/>
    </row>
    <row r="15" spans="1:12" s="2" customFormat="1" ht="12.75">
      <c r="A15" s="5"/>
      <c r="B15" s="9" t="s">
        <v>198</v>
      </c>
      <c r="C15" s="16">
        <f t="shared" si="0"/>
        <v>8</v>
      </c>
      <c r="D15" s="5">
        <v>8</v>
      </c>
      <c r="E15" s="5"/>
      <c r="F15" s="5"/>
      <c r="G15" s="5"/>
      <c r="H15" s="5"/>
      <c r="I15" s="5"/>
      <c r="J15" s="5"/>
      <c r="K15" s="5"/>
      <c r="L15" s="5"/>
    </row>
    <row r="16" spans="1:12" s="2" customFormat="1" ht="12.75">
      <c r="A16" s="5"/>
      <c r="B16" s="9" t="s">
        <v>199</v>
      </c>
      <c r="C16" s="16">
        <f t="shared" si="0"/>
        <v>6.23</v>
      </c>
      <c r="D16" s="5">
        <v>6.23</v>
      </c>
      <c r="E16" s="5"/>
      <c r="F16" s="5"/>
      <c r="G16" s="5"/>
      <c r="H16" s="5"/>
      <c r="I16" s="5"/>
      <c r="J16" s="5"/>
      <c r="K16" s="5"/>
      <c r="L16" s="5"/>
    </row>
    <row r="17" spans="1:12" s="2" customFormat="1" ht="12.75">
      <c r="A17" s="5"/>
      <c r="B17" s="9" t="s">
        <v>200</v>
      </c>
      <c r="C17" s="16">
        <f t="shared" si="0"/>
        <v>35</v>
      </c>
      <c r="D17" s="5">
        <v>35</v>
      </c>
      <c r="E17" s="5"/>
      <c r="F17" s="5"/>
      <c r="G17" s="5"/>
      <c r="H17" s="5"/>
      <c r="I17" s="5"/>
      <c r="J17" s="5"/>
      <c r="K17" s="5"/>
      <c r="L17" s="5"/>
    </row>
    <row r="18" spans="1:12" s="2" customFormat="1" ht="12.75">
      <c r="A18" s="5"/>
      <c r="B18" s="9" t="s">
        <v>201</v>
      </c>
      <c r="C18" s="16">
        <f t="shared" si="0"/>
        <v>9.5</v>
      </c>
      <c r="D18" s="5">
        <v>9.5</v>
      </c>
      <c r="E18" s="5"/>
      <c r="F18" s="5"/>
      <c r="G18" s="5"/>
      <c r="H18" s="5"/>
      <c r="I18" s="5"/>
      <c r="J18" s="5"/>
      <c r="K18" s="5"/>
      <c r="L18" s="5"/>
    </row>
    <row r="19" spans="1:12" s="2" customFormat="1" ht="12.75">
      <c r="A19" s="5"/>
      <c r="B19" s="9" t="s">
        <v>265</v>
      </c>
      <c r="C19" s="16">
        <f t="shared" si="0"/>
        <v>25.4</v>
      </c>
      <c r="D19" s="5">
        <v>25.4</v>
      </c>
      <c r="E19" s="5"/>
      <c r="F19" s="5"/>
      <c r="G19" s="5"/>
      <c r="H19" s="5"/>
      <c r="I19" s="5"/>
      <c r="J19" s="5"/>
      <c r="K19" s="5"/>
      <c r="L19" s="5"/>
    </row>
    <row r="20" spans="1:12" s="2" customFormat="1" ht="12.75">
      <c r="A20" s="5"/>
      <c r="B20" s="9" t="s">
        <v>202</v>
      </c>
      <c r="C20" s="16">
        <f t="shared" si="0"/>
        <v>4.8</v>
      </c>
      <c r="D20" s="5">
        <v>4.8</v>
      </c>
      <c r="E20" s="5"/>
      <c r="F20" s="5"/>
      <c r="G20" s="5"/>
      <c r="H20" s="5"/>
      <c r="I20" s="5"/>
      <c r="J20" s="5"/>
      <c r="K20" s="5"/>
      <c r="L20" s="5"/>
    </row>
    <row r="21" spans="1:12" s="2" customFormat="1" ht="12.75">
      <c r="A21" s="5"/>
      <c r="B21" s="9" t="s">
        <v>203</v>
      </c>
      <c r="C21" s="16">
        <f t="shared" si="0"/>
        <v>4.8</v>
      </c>
      <c r="D21" s="5">
        <v>4.8</v>
      </c>
      <c r="E21" s="5"/>
      <c r="F21" s="5"/>
      <c r="G21" s="5"/>
      <c r="H21" s="5"/>
      <c r="I21" s="5"/>
      <c r="J21" s="5"/>
      <c r="K21" s="5"/>
      <c r="L21" s="5"/>
    </row>
    <row r="22" spans="1:12" s="2" customFormat="1" ht="12.75">
      <c r="A22" s="5"/>
      <c r="B22" s="9" t="s">
        <v>204</v>
      </c>
      <c r="C22" s="16">
        <f t="shared" si="0"/>
        <v>19</v>
      </c>
      <c r="D22" s="5">
        <v>19</v>
      </c>
      <c r="E22" s="5"/>
      <c r="F22" s="5"/>
      <c r="G22" s="5"/>
      <c r="H22" s="5"/>
      <c r="I22" s="5"/>
      <c r="J22" s="5"/>
      <c r="K22" s="5"/>
      <c r="L22" s="5"/>
    </row>
    <row r="23" spans="1:12" s="2" customFormat="1" ht="12.75">
      <c r="A23" s="5"/>
      <c r="B23" s="6" t="s">
        <v>28</v>
      </c>
      <c r="C23" s="14">
        <f t="shared" si="0"/>
        <v>31.4</v>
      </c>
      <c r="D23" s="13">
        <f>SUM(D24:D25)</f>
        <v>31.4</v>
      </c>
      <c r="E23" s="13">
        <f>SUM(E24:E25)</f>
        <v>0</v>
      </c>
      <c r="F23" s="13">
        <f>SUM(F24:F25)</f>
        <v>0</v>
      </c>
      <c r="G23" s="13">
        <f>SUM(G24:G25)</f>
        <v>0</v>
      </c>
      <c r="H23" s="5"/>
      <c r="I23" s="5"/>
      <c r="J23" s="5"/>
      <c r="K23" s="5"/>
      <c r="L23" s="5"/>
    </row>
    <row r="24" spans="1:12" s="2" customFormat="1" ht="12.75">
      <c r="A24" s="5"/>
      <c r="B24" s="17" t="s">
        <v>208</v>
      </c>
      <c r="C24" s="16">
        <f t="shared" si="0"/>
        <v>31.4</v>
      </c>
      <c r="D24" s="5">
        <v>31.4</v>
      </c>
      <c r="E24" s="5"/>
      <c r="F24" s="5"/>
      <c r="G24" s="5"/>
      <c r="H24" s="5"/>
      <c r="I24" s="5"/>
      <c r="J24" s="5"/>
      <c r="K24" s="5"/>
      <c r="L24" s="5"/>
    </row>
    <row r="25" spans="1:12" s="2" customFormat="1" ht="12.75">
      <c r="A25" s="5"/>
      <c r="B25" s="17"/>
      <c r="C25" s="16">
        <f t="shared" si="0"/>
        <v>0</v>
      </c>
      <c r="D25" s="5"/>
      <c r="E25" s="5"/>
      <c r="F25" s="5"/>
      <c r="G25" s="5"/>
      <c r="H25" s="5"/>
      <c r="I25" s="5"/>
      <c r="J25" s="5"/>
      <c r="K25" s="5"/>
      <c r="L25" s="5"/>
    </row>
    <row r="26" spans="1:12" s="2" customFormat="1" ht="25.5">
      <c r="A26" s="5"/>
      <c r="B26" s="6" t="s">
        <v>29</v>
      </c>
      <c r="C26" s="14">
        <f t="shared" si="0"/>
        <v>0</v>
      </c>
      <c r="D26" s="13">
        <f>D27</f>
        <v>0</v>
      </c>
      <c r="E26" s="13">
        <f>E27</f>
        <v>0</v>
      </c>
      <c r="F26" s="13">
        <f>F27</f>
        <v>0</v>
      </c>
      <c r="G26" s="13">
        <f>G27</f>
        <v>0</v>
      </c>
      <c r="H26" s="5"/>
      <c r="I26" s="5"/>
      <c r="J26" s="5"/>
      <c r="K26" s="5"/>
      <c r="L26" s="5"/>
    </row>
    <row r="27" spans="1:12" s="2" customFormat="1" ht="12.75">
      <c r="A27" s="5"/>
      <c r="B27" s="17"/>
      <c r="C27" s="16">
        <f t="shared" si="0"/>
        <v>0</v>
      </c>
      <c r="D27" s="9"/>
      <c r="E27" s="5"/>
      <c r="F27" s="5"/>
      <c r="G27" s="5"/>
      <c r="H27" s="5"/>
      <c r="I27" s="5"/>
      <c r="J27" s="5"/>
      <c r="K27" s="5"/>
      <c r="L27" s="5"/>
    </row>
    <row r="28" spans="1:12" s="2" customFormat="1" ht="12.75">
      <c r="A28" s="5"/>
      <c r="B28" s="6" t="s">
        <v>13</v>
      </c>
      <c r="C28" s="14">
        <f t="shared" si="0"/>
        <v>739.7</v>
      </c>
      <c r="D28" s="12">
        <f>SUM(D29:D40)</f>
        <v>739.7</v>
      </c>
      <c r="E28" s="12">
        <f>SUM(E29:E40)</f>
        <v>0</v>
      </c>
      <c r="F28" s="12">
        <f>SUM(F29:F40)</f>
        <v>0</v>
      </c>
      <c r="G28" s="12">
        <f>SUM(G29:G40)</f>
        <v>0</v>
      </c>
      <c r="H28" s="12">
        <f>SUM(H29:H40)</f>
        <v>0</v>
      </c>
      <c r="I28" s="5"/>
      <c r="J28" s="5"/>
      <c r="K28" s="5"/>
      <c r="L28" s="5"/>
    </row>
    <row r="29" spans="1:12" s="2" customFormat="1" ht="12.75" customHeight="1">
      <c r="A29" s="5">
        <v>9</v>
      </c>
      <c r="B29" s="5" t="s">
        <v>39</v>
      </c>
      <c r="C29" s="16">
        <f t="shared" si="0"/>
        <v>312.8</v>
      </c>
      <c r="D29" s="8">
        <v>312.8</v>
      </c>
      <c r="E29" s="5"/>
      <c r="F29" s="5"/>
      <c r="G29" s="5"/>
      <c r="H29" s="5"/>
      <c r="I29" s="5"/>
      <c r="J29" s="5"/>
      <c r="K29" s="5"/>
      <c r="L29" s="5"/>
    </row>
    <row r="30" spans="1:12" s="2" customFormat="1" ht="12.75">
      <c r="A30" s="5"/>
      <c r="B30" s="5" t="s">
        <v>40</v>
      </c>
      <c r="C30" s="16">
        <f t="shared" si="0"/>
        <v>184</v>
      </c>
      <c r="D30" s="5">
        <v>184</v>
      </c>
      <c r="E30" s="5"/>
      <c r="F30" s="5"/>
      <c r="G30" s="5"/>
      <c r="H30" s="5"/>
      <c r="I30" s="5"/>
      <c r="J30" s="5"/>
      <c r="K30" s="5"/>
      <c r="L30" s="5"/>
    </row>
    <row r="31" spans="1:12" s="2" customFormat="1" ht="12.75">
      <c r="A31" s="5"/>
      <c r="B31" s="5" t="s">
        <v>41</v>
      </c>
      <c r="C31" s="16">
        <f t="shared" si="0"/>
        <v>0</v>
      </c>
      <c r="D31" s="8"/>
      <c r="E31" s="5"/>
      <c r="F31" s="8"/>
      <c r="G31" s="5"/>
      <c r="H31" s="5"/>
      <c r="I31" s="5"/>
      <c r="J31" s="5"/>
      <c r="K31" s="5"/>
      <c r="L31" s="5"/>
    </row>
    <row r="32" spans="1:12" s="2" customFormat="1" ht="12.75">
      <c r="A32" s="5"/>
      <c r="B32" s="5" t="s">
        <v>34</v>
      </c>
      <c r="C32" s="16">
        <f t="shared" si="0"/>
        <v>0</v>
      </c>
      <c r="D32" s="5"/>
      <c r="E32" s="5"/>
      <c r="F32" s="5"/>
      <c r="G32" s="5"/>
      <c r="H32" s="5"/>
      <c r="I32" s="5"/>
      <c r="J32" s="5"/>
      <c r="K32" s="5"/>
      <c r="L32" s="5"/>
    </row>
    <row r="33" spans="1:12" s="2" customFormat="1" ht="12.75">
      <c r="A33" s="5">
        <v>10</v>
      </c>
      <c r="B33" s="5" t="s">
        <v>211</v>
      </c>
      <c r="C33" s="16">
        <f t="shared" si="0"/>
        <v>4</v>
      </c>
      <c r="D33" s="5">
        <v>4</v>
      </c>
      <c r="E33" s="5"/>
      <c r="F33" s="5"/>
      <c r="G33" s="5"/>
      <c r="H33" s="5"/>
      <c r="I33" s="5"/>
      <c r="J33" s="5"/>
      <c r="K33" s="5"/>
      <c r="L33" s="5"/>
    </row>
    <row r="34" spans="1:12" s="2" customFormat="1" ht="12.75">
      <c r="A34" s="5"/>
      <c r="B34" s="5" t="s">
        <v>212</v>
      </c>
      <c r="C34" s="16"/>
      <c r="D34" s="5">
        <v>0.5</v>
      </c>
      <c r="E34" s="5"/>
      <c r="F34" s="5"/>
      <c r="G34" s="5"/>
      <c r="H34" s="5"/>
      <c r="I34" s="5"/>
      <c r="J34" s="5"/>
      <c r="K34" s="5"/>
      <c r="L34" s="5"/>
    </row>
    <row r="35" spans="1:12" s="2" customFormat="1" ht="12.75">
      <c r="A35" s="5"/>
      <c r="B35" s="5" t="s">
        <v>213</v>
      </c>
      <c r="C35" s="16"/>
      <c r="D35" s="5">
        <v>0.4</v>
      </c>
      <c r="E35" s="5"/>
      <c r="F35" s="5"/>
      <c r="G35" s="5"/>
      <c r="H35" s="5"/>
      <c r="I35" s="5"/>
      <c r="J35" s="5"/>
      <c r="K35" s="5"/>
      <c r="L35" s="5"/>
    </row>
    <row r="36" spans="1:12" s="2" customFormat="1" ht="12.75">
      <c r="A36" s="5"/>
      <c r="B36" s="5" t="s">
        <v>209</v>
      </c>
      <c r="C36" s="16">
        <f t="shared" si="0"/>
        <v>0</v>
      </c>
      <c r="D36" s="5"/>
      <c r="E36" s="5"/>
      <c r="F36" s="5"/>
      <c r="G36" s="5"/>
      <c r="H36" s="5"/>
      <c r="I36" s="5"/>
      <c r="J36" s="5"/>
      <c r="K36" s="5"/>
      <c r="L36" s="5"/>
    </row>
    <row r="37" spans="1:12" s="2" customFormat="1" ht="12.75">
      <c r="A37" s="5"/>
      <c r="B37" s="5" t="s">
        <v>43</v>
      </c>
      <c r="C37" s="16">
        <f t="shared" si="0"/>
        <v>0</v>
      </c>
      <c r="D37" s="5"/>
      <c r="E37" s="5"/>
      <c r="F37" s="5"/>
      <c r="G37" s="5"/>
      <c r="H37" s="5"/>
      <c r="I37" s="5"/>
      <c r="J37" s="5"/>
      <c r="K37" s="5"/>
      <c r="L37" s="5"/>
    </row>
    <row r="38" spans="1:12" s="2" customFormat="1" ht="12.75">
      <c r="A38" s="5"/>
      <c r="B38" s="5" t="s">
        <v>152</v>
      </c>
      <c r="C38" s="16">
        <f t="shared" si="0"/>
        <v>0</v>
      </c>
      <c r="D38" s="5"/>
      <c r="E38" s="5"/>
      <c r="F38" s="5"/>
      <c r="G38" s="5"/>
      <c r="H38" s="5"/>
      <c r="I38" s="5"/>
      <c r="J38" s="5"/>
      <c r="K38" s="5"/>
      <c r="L38" s="5"/>
    </row>
    <row r="39" spans="1:12" s="2" customFormat="1" ht="12.75">
      <c r="A39" s="5"/>
      <c r="B39" s="5" t="s">
        <v>122</v>
      </c>
      <c r="C39" s="16">
        <f t="shared" si="0"/>
        <v>75</v>
      </c>
      <c r="D39" s="5">
        <v>75</v>
      </c>
      <c r="E39" s="5"/>
      <c r="F39" s="5"/>
      <c r="G39" s="5"/>
      <c r="H39" s="5"/>
      <c r="I39" s="5"/>
      <c r="J39" s="5"/>
      <c r="K39" s="5"/>
      <c r="L39" s="5"/>
    </row>
    <row r="40" spans="1:12" s="2" customFormat="1" ht="12.75">
      <c r="A40" s="5"/>
      <c r="B40" s="5" t="s">
        <v>45</v>
      </c>
      <c r="C40" s="16">
        <f t="shared" si="0"/>
        <v>163</v>
      </c>
      <c r="D40" s="5">
        <v>163</v>
      </c>
      <c r="E40" s="5"/>
      <c r="F40" s="5"/>
      <c r="G40" s="5"/>
      <c r="H40" s="5"/>
      <c r="I40" s="5"/>
      <c r="J40" s="5"/>
      <c r="K40" s="5"/>
      <c r="L40" s="5"/>
    </row>
    <row r="41" spans="1:12" s="2" customFormat="1" ht="12.75">
      <c r="A41" s="5"/>
      <c r="B41" s="7" t="s">
        <v>14</v>
      </c>
      <c r="C41" s="14">
        <f t="shared" si="0"/>
        <v>13.1375</v>
      </c>
      <c r="D41" s="13">
        <f>SUM(D42:D46)</f>
        <v>13.1375</v>
      </c>
      <c r="E41" s="13">
        <f>SUM(E42:E46)</f>
        <v>0</v>
      </c>
      <c r="F41" s="13">
        <f>SUM(F42:F46)</f>
        <v>0</v>
      </c>
      <c r="G41" s="5">
        <f>SUM(G42:G46)</f>
        <v>0</v>
      </c>
      <c r="H41" s="5">
        <f>SUM(H42:H46)</f>
        <v>0</v>
      </c>
      <c r="I41" s="5"/>
      <c r="J41" s="5"/>
      <c r="K41" s="5"/>
      <c r="L41" s="5"/>
    </row>
    <row r="42" spans="1:12" s="2" customFormat="1" ht="12.75">
      <c r="A42" s="5"/>
      <c r="B42" s="9" t="s">
        <v>217</v>
      </c>
      <c r="C42" s="4">
        <f t="shared" si="0"/>
        <v>5.1375</v>
      </c>
      <c r="D42" s="5">
        <v>5.1375</v>
      </c>
      <c r="E42" s="5"/>
      <c r="F42" s="5"/>
      <c r="G42" s="5"/>
      <c r="H42" s="5"/>
      <c r="I42" s="5"/>
      <c r="J42" s="5"/>
      <c r="K42" s="5"/>
      <c r="L42" s="5"/>
    </row>
    <row r="43" spans="1:12" s="2" customFormat="1" ht="12.75">
      <c r="A43" s="5"/>
      <c r="B43" s="9" t="s">
        <v>424</v>
      </c>
      <c r="C43" s="4">
        <f t="shared" si="0"/>
        <v>2</v>
      </c>
      <c r="D43" s="5">
        <v>2</v>
      </c>
      <c r="E43" s="5"/>
      <c r="F43" s="5"/>
      <c r="G43" s="5"/>
      <c r="H43" s="5"/>
      <c r="I43" s="5"/>
      <c r="J43" s="5"/>
      <c r="K43" s="5"/>
      <c r="L43" s="5"/>
    </row>
    <row r="44" spans="1:12" s="2" customFormat="1" ht="12.75">
      <c r="A44" s="5"/>
      <c r="B44" s="9" t="s">
        <v>425</v>
      </c>
      <c r="C44" s="4"/>
      <c r="D44" s="5">
        <v>0.5</v>
      </c>
      <c r="E44" s="5"/>
      <c r="F44" s="5"/>
      <c r="G44" s="5"/>
      <c r="H44" s="5"/>
      <c r="I44" s="5"/>
      <c r="J44" s="5"/>
      <c r="K44" s="5"/>
      <c r="L44" s="5"/>
    </row>
    <row r="45" spans="1:12" s="2" customFormat="1" ht="12.75">
      <c r="A45" s="5"/>
      <c r="B45" s="9" t="s">
        <v>426</v>
      </c>
      <c r="C45" s="4"/>
      <c r="D45" s="5">
        <v>1</v>
      </c>
      <c r="E45" s="5"/>
      <c r="F45" s="5"/>
      <c r="G45" s="5"/>
      <c r="H45" s="5"/>
      <c r="I45" s="5"/>
      <c r="J45" s="5"/>
      <c r="K45" s="5"/>
      <c r="L45" s="5"/>
    </row>
    <row r="46" spans="1:12" s="2" customFormat="1" ht="12.75">
      <c r="A46" s="5"/>
      <c r="B46" s="9" t="s">
        <v>218</v>
      </c>
      <c r="C46" s="4">
        <f t="shared" si="0"/>
        <v>4.5</v>
      </c>
      <c r="D46" s="5">
        <v>4.5</v>
      </c>
      <c r="E46" s="5"/>
      <c r="F46" s="5"/>
      <c r="G46" s="5"/>
      <c r="H46" s="5"/>
      <c r="I46" s="5"/>
      <c r="J46" s="5"/>
      <c r="K46" s="5"/>
      <c r="L46" s="5"/>
    </row>
    <row r="47" spans="1:12" s="2" customFormat="1" ht="12.75">
      <c r="A47" s="5">
        <v>12</v>
      </c>
      <c r="B47" s="7" t="s">
        <v>15</v>
      </c>
      <c r="C47" s="14">
        <f t="shared" si="0"/>
        <v>20.19</v>
      </c>
      <c r="D47" s="13">
        <f>D48</f>
        <v>20.19</v>
      </c>
      <c r="E47" s="13">
        <f>E48</f>
        <v>0</v>
      </c>
      <c r="F47" s="13">
        <f>F48</f>
        <v>0</v>
      </c>
      <c r="G47" s="13">
        <f>G48</f>
        <v>0</v>
      </c>
      <c r="H47" s="13">
        <f>H48</f>
        <v>0</v>
      </c>
      <c r="I47" s="5"/>
      <c r="J47" s="5"/>
      <c r="K47" s="5"/>
      <c r="L47" s="5"/>
    </row>
    <row r="48" spans="1:12" s="2" customFormat="1" ht="12.75">
      <c r="A48" s="5"/>
      <c r="B48" s="9" t="s">
        <v>266</v>
      </c>
      <c r="C48" s="4">
        <f t="shared" si="0"/>
        <v>20.19</v>
      </c>
      <c r="D48" s="5">
        <v>20.19</v>
      </c>
      <c r="E48" s="5"/>
      <c r="F48" s="5"/>
      <c r="G48" s="5"/>
      <c r="H48" s="5"/>
      <c r="I48" s="5"/>
      <c r="J48" s="5"/>
      <c r="K48" s="5"/>
      <c r="L48" s="5"/>
    </row>
    <row r="49" spans="1:12" s="2" customFormat="1" ht="12.75">
      <c r="A49" s="5">
        <v>13</v>
      </c>
      <c r="B49" s="7" t="s">
        <v>16</v>
      </c>
      <c r="C49" s="14">
        <f t="shared" si="0"/>
        <v>1</v>
      </c>
      <c r="D49" s="13">
        <f>SUM(D50:D51)</f>
        <v>1</v>
      </c>
      <c r="E49" s="13">
        <f>SUM(E50:E51)</f>
        <v>0</v>
      </c>
      <c r="F49" s="13">
        <f>SUM(F50:F51)</f>
        <v>0</v>
      </c>
      <c r="G49" s="13">
        <f>SUM(G50:G51)</f>
        <v>0</v>
      </c>
      <c r="H49" s="13">
        <f>SUM(H50:H51)</f>
        <v>0</v>
      </c>
      <c r="I49" s="5"/>
      <c r="J49" s="5"/>
      <c r="K49" s="5"/>
      <c r="L49" s="5"/>
    </row>
    <row r="50" spans="1:12" ht="12.75">
      <c r="A50" s="1"/>
      <c r="B50" s="5" t="s">
        <v>267</v>
      </c>
      <c r="C50" s="4">
        <f t="shared" si="0"/>
        <v>1</v>
      </c>
      <c r="D50" s="5">
        <v>1</v>
      </c>
      <c r="E50" s="5"/>
      <c r="F50" s="5"/>
      <c r="G50" s="5"/>
      <c r="H50" s="5"/>
      <c r="I50" s="5"/>
      <c r="J50" s="5"/>
      <c r="K50" s="5"/>
      <c r="L50" s="5"/>
    </row>
    <row r="51" spans="1:12" ht="12.75">
      <c r="A51" s="1"/>
      <c r="B51" s="5"/>
      <c r="C51" s="4">
        <f t="shared" si="0"/>
        <v>0</v>
      </c>
      <c r="D51" s="5">
        <v>0</v>
      </c>
      <c r="E51" s="5"/>
      <c r="F51" s="5"/>
      <c r="G51" s="5"/>
      <c r="H51" s="5"/>
      <c r="I51" s="5"/>
      <c r="J51" s="5"/>
      <c r="K51" s="5"/>
      <c r="L51" s="5"/>
    </row>
    <row r="52" spans="1:12" ht="12.75">
      <c r="A52" s="5">
        <v>14</v>
      </c>
      <c r="B52" s="7" t="s">
        <v>17</v>
      </c>
      <c r="C52" s="14">
        <f t="shared" si="0"/>
        <v>99.89999999999999</v>
      </c>
      <c r="D52" s="13">
        <f>SUM(D53:D54)</f>
        <v>99.89999999999999</v>
      </c>
      <c r="E52" s="13">
        <f>SUM(E53:E54)</f>
        <v>0</v>
      </c>
      <c r="F52" s="13">
        <f>SUM(F53:F54)</f>
        <v>0</v>
      </c>
      <c r="G52" s="13">
        <f>SUM(G53:G54)</f>
        <v>0</v>
      </c>
      <c r="H52" s="13">
        <f>H54</f>
        <v>0</v>
      </c>
      <c r="I52" s="5"/>
      <c r="J52" s="5"/>
      <c r="K52" s="5"/>
      <c r="L52" s="5"/>
    </row>
    <row r="53" spans="1:12" ht="12.75">
      <c r="A53" s="5"/>
      <c r="B53" s="9" t="s">
        <v>174</v>
      </c>
      <c r="C53" s="14"/>
      <c r="D53" s="9">
        <v>73.8</v>
      </c>
      <c r="E53" s="13"/>
      <c r="F53" s="13"/>
      <c r="G53" s="13"/>
      <c r="H53" s="13"/>
      <c r="I53" s="5"/>
      <c r="J53" s="5"/>
      <c r="K53" s="5"/>
      <c r="L53" s="5"/>
    </row>
    <row r="54" spans="1:12" ht="12.75">
      <c r="A54" s="1"/>
      <c r="B54" s="5" t="s">
        <v>18</v>
      </c>
      <c r="C54" s="4">
        <f t="shared" si="0"/>
        <v>26.099999999999998</v>
      </c>
      <c r="D54" s="5">
        <f>24.45+1.65</f>
        <v>26.099999999999998</v>
      </c>
      <c r="E54" s="5"/>
      <c r="F54" s="5"/>
      <c r="G54" s="5"/>
      <c r="H54" s="5"/>
      <c r="I54" s="5"/>
      <c r="J54" s="5"/>
      <c r="K54" s="5"/>
      <c r="L54" s="5"/>
    </row>
    <row r="55" spans="1:12" ht="12.75">
      <c r="A55" s="5">
        <v>15</v>
      </c>
      <c r="B55" s="7" t="s">
        <v>19</v>
      </c>
      <c r="C55" s="14">
        <f t="shared" si="0"/>
        <v>2.6848</v>
      </c>
      <c r="D55" s="13">
        <f>SUM(D56:D58)</f>
        <v>2.5</v>
      </c>
      <c r="E55" s="13">
        <f>SUM(E56:E58)</f>
        <v>0</v>
      </c>
      <c r="F55" s="13">
        <f>SUM(F56:F58)</f>
        <v>0.1848</v>
      </c>
      <c r="G55" s="13">
        <f>SUM(G56:G58)</f>
        <v>0</v>
      </c>
      <c r="H55" s="13">
        <f>H57</f>
        <v>0</v>
      </c>
      <c r="I55" s="5"/>
      <c r="J55" s="5"/>
      <c r="K55" s="5"/>
      <c r="L55" s="5"/>
    </row>
    <row r="56" spans="1:12" ht="12.75">
      <c r="A56" s="5"/>
      <c r="B56" s="9" t="s">
        <v>242</v>
      </c>
      <c r="C56" s="16">
        <f t="shared" si="0"/>
        <v>0.1848</v>
      </c>
      <c r="D56" s="9"/>
      <c r="E56" s="9"/>
      <c r="F56" s="9">
        <v>0.1848</v>
      </c>
      <c r="G56" s="9"/>
      <c r="H56" s="9"/>
      <c r="I56" s="5"/>
      <c r="J56" s="5"/>
      <c r="K56" s="5" t="s">
        <v>243</v>
      </c>
      <c r="L56" s="5"/>
    </row>
    <row r="57" spans="1:12" ht="12.75">
      <c r="A57" s="5"/>
      <c r="B57" s="9" t="s">
        <v>268</v>
      </c>
      <c r="C57" s="16">
        <f t="shared" si="0"/>
        <v>2.5</v>
      </c>
      <c r="D57" s="5">
        <v>2.5</v>
      </c>
      <c r="E57" s="5"/>
      <c r="F57" s="5"/>
      <c r="G57" s="5"/>
      <c r="H57" s="5"/>
      <c r="I57" s="5"/>
      <c r="J57" s="5"/>
      <c r="K57" s="5"/>
      <c r="L57" s="5"/>
    </row>
    <row r="58" spans="1:12" ht="12.75">
      <c r="A58" s="5"/>
      <c r="B58" s="9"/>
      <c r="C58" s="16">
        <f t="shared" si="0"/>
        <v>0</v>
      </c>
      <c r="D58" s="5"/>
      <c r="E58" s="5"/>
      <c r="F58" s="5"/>
      <c r="G58" s="5"/>
      <c r="H58" s="5"/>
      <c r="I58" s="5"/>
      <c r="J58" s="5"/>
      <c r="K58" s="5"/>
      <c r="L58" s="5"/>
    </row>
    <row r="59" spans="1:12" ht="12.75">
      <c r="A59" s="5">
        <v>17</v>
      </c>
      <c r="B59" s="7" t="s">
        <v>20</v>
      </c>
      <c r="C59" s="14">
        <f t="shared" si="0"/>
        <v>0.19829999999999998</v>
      </c>
      <c r="D59" s="13">
        <f>SUM(D60:D62)</f>
        <v>0.19829999999999998</v>
      </c>
      <c r="E59" s="13">
        <f>SUM(E60:E62)</f>
        <v>0</v>
      </c>
      <c r="F59" s="13">
        <f>SUM(F60:F62)</f>
        <v>0</v>
      </c>
      <c r="G59" s="13">
        <f>SUM(G60:G62)</f>
        <v>0</v>
      </c>
      <c r="H59" s="13">
        <f>SUM(H60:H62)</f>
        <v>0</v>
      </c>
      <c r="I59" s="5"/>
      <c r="J59" s="5"/>
      <c r="K59" s="5"/>
      <c r="L59" s="5"/>
    </row>
    <row r="60" spans="1:12" ht="12.75">
      <c r="A60" s="1"/>
      <c r="B60" s="5" t="s">
        <v>214</v>
      </c>
      <c r="C60" s="4">
        <f t="shared" si="0"/>
        <v>0.049</v>
      </c>
      <c r="D60" s="5">
        <v>0.049</v>
      </c>
      <c r="E60" s="5"/>
      <c r="F60" s="5"/>
      <c r="G60" s="5"/>
      <c r="H60" s="5"/>
      <c r="I60" s="5"/>
      <c r="J60" s="5"/>
      <c r="K60" s="5"/>
      <c r="L60" s="5"/>
    </row>
    <row r="61" spans="1:12" ht="12.75">
      <c r="A61" s="1"/>
      <c r="B61" s="5" t="s">
        <v>215</v>
      </c>
      <c r="C61" s="4">
        <f t="shared" si="0"/>
        <v>0.1493</v>
      </c>
      <c r="D61" s="5">
        <v>0.1493</v>
      </c>
      <c r="E61" s="5"/>
      <c r="F61" s="5"/>
      <c r="G61" s="5"/>
      <c r="H61" s="5"/>
      <c r="I61" s="5"/>
      <c r="J61" s="5"/>
      <c r="K61" s="5"/>
      <c r="L61" s="5"/>
    </row>
    <row r="62" spans="3:4" ht="12.75">
      <c r="C62" s="4">
        <f t="shared" si="0"/>
        <v>0</v>
      </c>
      <c r="D62" s="10"/>
    </row>
    <row r="63" spans="1:12" ht="12.75">
      <c r="A63" s="5">
        <v>18</v>
      </c>
      <c r="B63" s="7" t="s">
        <v>22</v>
      </c>
      <c r="C63" s="14">
        <f t="shared" si="0"/>
        <v>6.5262</v>
      </c>
      <c r="D63" s="13">
        <f>SUM(D64:D66)</f>
        <v>6.5262</v>
      </c>
      <c r="E63" s="13">
        <f>SUM(E64:E66)</f>
        <v>0</v>
      </c>
      <c r="F63" s="13">
        <f>SUM(F64:F66)</f>
        <v>0</v>
      </c>
      <c r="G63" s="13">
        <f>SUM(G64:G66)</f>
        <v>0</v>
      </c>
      <c r="H63" s="13">
        <f>SUM(H64:H66)</f>
        <v>0</v>
      </c>
      <c r="I63" s="5"/>
      <c r="J63" s="5"/>
      <c r="K63" s="5"/>
      <c r="L63" s="5"/>
    </row>
    <row r="64" spans="1:12" s="2" customFormat="1" ht="12.75">
      <c r="A64" s="5"/>
      <c r="B64" s="5" t="s">
        <v>210</v>
      </c>
      <c r="C64" s="4">
        <f t="shared" si="0"/>
        <v>5.9448</v>
      </c>
      <c r="D64" s="5">
        <f>3.03+0.5148+2.4</f>
        <v>5.9448</v>
      </c>
      <c r="E64" s="5"/>
      <c r="F64" s="5"/>
      <c r="G64" s="5"/>
      <c r="H64" s="5"/>
      <c r="I64" s="5"/>
      <c r="J64" s="5"/>
      <c r="K64" s="5"/>
      <c r="L64" s="5"/>
    </row>
    <row r="65" spans="1:12" s="2" customFormat="1" ht="12.75">
      <c r="A65" s="5"/>
      <c r="B65" s="5" t="s">
        <v>269</v>
      </c>
      <c r="C65" s="4">
        <f t="shared" si="0"/>
        <v>0.5814</v>
      </c>
      <c r="D65" s="5">
        <v>0.5814</v>
      </c>
      <c r="E65" s="5"/>
      <c r="F65" s="5"/>
      <c r="G65" s="5"/>
      <c r="H65" s="5"/>
      <c r="I65" s="5"/>
      <c r="J65" s="5"/>
      <c r="K65" s="5"/>
      <c r="L65" s="5"/>
    </row>
    <row r="66" spans="1:12" s="2" customFormat="1" ht="12.75">
      <c r="A66" s="5"/>
      <c r="B66" s="5"/>
      <c r="C66" s="4">
        <f t="shared" si="0"/>
        <v>0</v>
      </c>
      <c r="D66" s="5"/>
      <c r="E66" s="5"/>
      <c r="F66" s="5"/>
      <c r="G66" s="5"/>
      <c r="H66" s="5"/>
      <c r="I66" s="5"/>
      <c r="J66" s="5"/>
      <c r="K66" s="5"/>
      <c r="L66" s="5"/>
    </row>
    <row r="67" spans="1:12" ht="12.75">
      <c r="A67" s="5"/>
      <c r="B67" s="7" t="s">
        <v>24</v>
      </c>
      <c r="C67" s="14">
        <f t="shared" si="0"/>
        <v>0</v>
      </c>
      <c r="D67" s="13">
        <f>D68</f>
        <v>0</v>
      </c>
      <c r="E67" s="13">
        <f>E68</f>
        <v>0</v>
      </c>
      <c r="F67" s="13">
        <f>F68</f>
        <v>0</v>
      </c>
      <c r="G67" s="13">
        <f>G68</f>
        <v>0</v>
      </c>
      <c r="H67" s="5"/>
      <c r="I67" s="5"/>
      <c r="J67" s="5"/>
      <c r="K67" s="5"/>
      <c r="L67" s="5"/>
    </row>
    <row r="68" spans="1:12" ht="12.75">
      <c r="A68" s="5"/>
      <c r="B68" s="9"/>
      <c r="C68" s="4">
        <f t="shared" si="0"/>
        <v>0</v>
      </c>
      <c r="D68" s="5"/>
      <c r="E68" s="5"/>
      <c r="F68" s="5"/>
      <c r="G68" s="5"/>
      <c r="H68" s="5"/>
      <c r="I68" s="5"/>
      <c r="J68" s="5"/>
      <c r="K68" s="5"/>
      <c r="L68" s="5"/>
    </row>
    <row r="69" spans="1:12" ht="12.75">
      <c r="A69" s="5">
        <v>20</v>
      </c>
      <c r="B69" s="7" t="s">
        <v>26</v>
      </c>
      <c r="C69" s="14">
        <f t="shared" si="0"/>
        <v>0.6600000000000001</v>
      </c>
      <c r="D69" s="13">
        <f>SUM(D70:D77)</f>
        <v>0.6600000000000001</v>
      </c>
      <c r="E69" s="13">
        <f>SUM(E70:E77)</f>
        <v>0</v>
      </c>
      <c r="F69" s="13">
        <f>SUM(F70:F77)</f>
        <v>0</v>
      </c>
      <c r="G69" s="13">
        <f>SUM(G70:G77)</f>
        <v>0</v>
      </c>
      <c r="H69" s="13">
        <f>SUM(H70:H77)</f>
        <v>0</v>
      </c>
      <c r="I69" s="5"/>
      <c r="J69" s="5"/>
      <c r="K69" s="5"/>
      <c r="L69" s="5"/>
    </row>
    <row r="70" spans="1:12" ht="12.75">
      <c r="A70" s="5"/>
      <c r="B70" s="9" t="s">
        <v>270</v>
      </c>
      <c r="C70" s="4">
        <f t="shared" si="0"/>
        <v>0.1</v>
      </c>
      <c r="D70" s="5">
        <v>0.1</v>
      </c>
      <c r="E70" s="5"/>
      <c r="F70" s="5"/>
      <c r="G70" s="5"/>
      <c r="H70" s="5"/>
      <c r="I70" s="5"/>
      <c r="J70" s="5"/>
      <c r="K70" s="5"/>
      <c r="L70" s="5"/>
    </row>
    <row r="71" spans="1:12" ht="12.75">
      <c r="A71" s="5"/>
      <c r="B71" s="9" t="s">
        <v>271</v>
      </c>
      <c r="C71" s="4">
        <f t="shared" si="0"/>
        <v>0.06</v>
      </c>
      <c r="D71" s="5">
        <v>0.06</v>
      </c>
      <c r="E71" s="5"/>
      <c r="F71" s="5"/>
      <c r="G71" s="5"/>
      <c r="H71" s="5"/>
      <c r="I71" s="5"/>
      <c r="J71" s="5"/>
      <c r="K71" s="5"/>
      <c r="L71" s="5"/>
    </row>
    <row r="72" spans="1:12" ht="12.75">
      <c r="A72" s="5"/>
      <c r="B72" s="9" t="s">
        <v>272</v>
      </c>
      <c r="C72" s="4">
        <f t="shared" si="0"/>
        <v>0.4</v>
      </c>
      <c r="D72" s="5">
        <v>0.4</v>
      </c>
      <c r="E72" s="5"/>
      <c r="F72" s="5"/>
      <c r="G72" s="5"/>
      <c r="H72" s="5"/>
      <c r="I72" s="5"/>
      <c r="J72" s="5"/>
      <c r="K72" s="5"/>
      <c r="L72" s="5"/>
    </row>
    <row r="73" spans="1:12" ht="12.75">
      <c r="A73" s="5"/>
      <c r="B73" s="9" t="s">
        <v>273</v>
      </c>
      <c r="C73" s="4">
        <f t="shared" si="0"/>
        <v>0.05</v>
      </c>
      <c r="D73" s="5">
        <v>0.05</v>
      </c>
      <c r="E73" s="5"/>
      <c r="F73" s="5"/>
      <c r="G73" s="5"/>
      <c r="H73" s="5"/>
      <c r="I73" s="5"/>
      <c r="J73" s="5"/>
      <c r="K73" s="5"/>
      <c r="L73" s="5"/>
    </row>
    <row r="74" spans="1:12" ht="12.75">
      <c r="A74" s="5"/>
      <c r="B74" s="9" t="s">
        <v>274</v>
      </c>
      <c r="C74" s="4">
        <f t="shared" si="0"/>
        <v>0.05</v>
      </c>
      <c r="D74" s="5">
        <v>0.05</v>
      </c>
      <c r="E74" s="5"/>
      <c r="F74" s="5"/>
      <c r="G74" s="5"/>
      <c r="H74" s="5"/>
      <c r="I74" s="5"/>
      <c r="J74" s="5"/>
      <c r="K74" s="5"/>
      <c r="L74" s="5"/>
    </row>
    <row r="75" spans="1:12" ht="12.75">
      <c r="A75" s="5"/>
      <c r="B75" s="9" t="s">
        <v>275</v>
      </c>
      <c r="C75" s="4">
        <f t="shared" si="0"/>
        <v>0</v>
      </c>
      <c r="D75" s="5"/>
      <c r="E75" s="5"/>
      <c r="F75" s="5"/>
      <c r="G75" s="5"/>
      <c r="H75" s="5"/>
      <c r="I75" s="5"/>
      <c r="J75" s="5"/>
      <c r="K75" s="5"/>
      <c r="L75" s="5"/>
    </row>
    <row r="76" spans="1:12" ht="12.75">
      <c r="A76" s="5"/>
      <c r="B76" s="9"/>
      <c r="C76" s="4">
        <f t="shared" si="0"/>
        <v>0</v>
      </c>
      <c r="D76" s="5"/>
      <c r="E76" s="5"/>
      <c r="F76" s="5"/>
      <c r="G76" s="5"/>
      <c r="H76" s="5"/>
      <c r="I76" s="5"/>
      <c r="J76" s="5"/>
      <c r="K76" s="5"/>
      <c r="L76" s="5"/>
    </row>
    <row r="77" spans="1:12" ht="12.75">
      <c r="A77" s="5"/>
      <c r="B77" s="9"/>
      <c r="C77" s="4"/>
      <c r="D77" s="5"/>
      <c r="E77" s="5"/>
      <c r="F77" s="5"/>
      <c r="G77" s="5"/>
      <c r="H77" s="5"/>
      <c r="I77" s="5"/>
      <c r="J77" s="5"/>
      <c r="K77" s="5"/>
      <c r="L77" s="5"/>
    </row>
    <row r="78" spans="1:12" ht="12.75">
      <c r="A78" s="5">
        <v>22</v>
      </c>
      <c r="B78" s="7" t="s">
        <v>30</v>
      </c>
      <c r="C78" s="4">
        <f t="shared" si="0"/>
        <v>0</v>
      </c>
      <c r="D78" s="5"/>
      <c r="E78" s="5"/>
      <c r="F78" s="5"/>
      <c r="G78" s="5"/>
      <c r="H78" s="5"/>
      <c r="I78" s="5"/>
      <c r="J78" s="5"/>
      <c r="K78" s="5"/>
      <c r="L78" s="5"/>
    </row>
    <row r="79" spans="1:12" ht="12.75">
      <c r="A79" s="5">
        <v>23</v>
      </c>
      <c r="B79" s="7" t="s">
        <v>31</v>
      </c>
      <c r="C79" s="14">
        <f t="shared" si="0"/>
        <v>0</v>
      </c>
      <c r="D79" s="13">
        <f>D80</f>
        <v>0</v>
      </c>
      <c r="E79" s="13">
        <f>E80</f>
        <v>0</v>
      </c>
      <c r="F79" s="13">
        <f>F80</f>
        <v>0</v>
      </c>
      <c r="G79" s="13">
        <f>G80</f>
        <v>0</v>
      </c>
      <c r="H79" s="5"/>
      <c r="I79" s="5"/>
      <c r="J79" s="5"/>
      <c r="K79" s="5"/>
      <c r="L79" s="5"/>
    </row>
    <row r="80" spans="1:12" ht="12.75">
      <c r="A80" s="5"/>
      <c r="B80" s="9"/>
      <c r="C80" s="4"/>
      <c r="D80" s="5"/>
      <c r="E80" s="5"/>
      <c r="F80" s="5"/>
      <c r="G80" s="5"/>
      <c r="H80" s="5"/>
      <c r="I80" s="5"/>
      <c r="J80" s="5"/>
      <c r="K80" s="5"/>
      <c r="L80" s="5"/>
    </row>
    <row r="81" spans="1:12" ht="12.75">
      <c r="A81" s="5">
        <v>24</v>
      </c>
      <c r="B81" s="7" t="s">
        <v>32</v>
      </c>
      <c r="C81" s="14">
        <f>SUM(D81:H81)</f>
        <v>2.91</v>
      </c>
      <c r="D81" s="13">
        <f>SUM(D82:D85)</f>
        <v>2.91</v>
      </c>
      <c r="E81" s="13">
        <f>SUM(E82:E85)</f>
        <v>0</v>
      </c>
      <c r="F81" s="13">
        <f>SUM(F82:F85)</f>
        <v>0</v>
      </c>
      <c r="G81" s="13">
        <f>SUM(G82:G85)</f>
        <v>0</v>
      </c>
      <c r="H81" s="5"/>
      <c r="I81" s="5"/>
      <c r="J81" s="5"/>
      <c r="K81" s="5"/>
      <c r="L81" s="5"/>
    </row>
    <row r="82" spans="1:12" ht="12.75">
      <c r="A82" s="5"/>
      <c r="B82" s="1" t="s">
        <v>216</v>
      </c>
      <c r="C82" s="4">
        <f>SUM(D82:H82)</f>
        <v>1.45</v>
      </c>
      <c r="D82" s="1">
        <f>0.75+0.7</f>
        <v>1.45</v>
      </c>
      <c r="E82" s="1"/>
      <c r="F82" s="1"/>
      <c r="G82" s="1"/>
      <c r="H82" s="1"/>
      <c r="I82" s="1"/>
      <c r="J82" s="1"/>
      <c r="K82" s="1"/>
      <c r="L82" s="1"/>
    </row>
    <row r="83" spans="1:12" ht="12.75">
      <c r="A83" s="5"/>
      <c r="B83" s="1" t="s">
        <v>276</v>
      </c>
      <c r="C83" s="4">
        <f>SUM(D83:H83)</f>
        <v>0.7</v>
      </c>
      <c r="D83" s="1">
        <v>0.7</v>
      </c>
      <c r="E83" s="1"/>
      <c r="F83" s="1"/>
      <c r="G83" s="1"/>
      <c r="H83" s="1"/>
      <c r="I83" s="1"/>
      <c r="J83" s="1"/>
      <c r="K83" s="1"/>
      <c r="L83" s="1"/>
    </row>
    <row r="84" spans="1:12" ht="12.75">
      <c r="A84" s="5"/>
      <c r="B84" s="1" t="s">
        <v>277</v>
      </c>
      <c r="C84" s="4">
        <f>SUM(D84:H84)</f>
        <v>0.56</v>
      </c>
      <c r="D84" s="1">
        <v>0.56</v>
      </c>
      <c r="E84" s="1"/>
      <c r="F84" s="1"/>
      <c r="G84" s="1"/>
      <c r="H84" s="1"/>
      <c r="I84" s="1"/>
      <c r="J84" s="1"/>
      <c r="K84" s="1"/>
      <c r="L84" s="1"/>
    </row>
    <row r="85" spans="1:12" ht="12.75">
      <c r="A85" s="5"/>
      <c r="B85" s="1" t="s">
        <v>278</v>
      </c>
      <c r="C85" s="4">
        <f>SUM(D85:H85)</f>
        <v>0.2</v>
      </c>
      <c r="D85" s="1">
        <v>0.2</v>
      </c>
      <c r="E85" s="1"/>
      <c r="F85" s="1"/>
      <c r="G85" s="1"/>
      <c r="H85" s="1"/>
      <c r="I85" s="1"/>
      <c r="J85" s="1"/>
      <c r="K85" s="1"/>
      <c r="L85" s="1"/>
    </row>
    <row r="86" spans="1:12" ht="12.75">
      <c r="A86" s="5"/>
      <c r="B86" s="1"/>
      <c r="C86" s="4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5"/>
      <c r="B87" s="1"/>
      <c r="C87" s="4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5" t="s">
        <v>68</v>
      </c>
      <c r="C88" s="14">
        <f>C69+C63+C59+C55+C52+C49+C47+C28+C26+C6+C67+C41+C9+C79+C81+C23</f>
        <v>3811.3568</v>
      </c>
      <c r="D88" s="14">
        <f>D69+D63+D59+D55+D52+D49+D47+D28+D26+D6+D67+D41+D9+D79</f>
        <v>1086.862</v>
      </c>
      <c r="E88" s="14">
        <f>E69+E63+E59+E55+E52+E49+E47+E28+E26+E6+E67+E41+E9+E79</f>
        <v>2690</v>
      </c>
      <c r="F88" s="14">
        <f>F69+F63+F59+F55+F52+F49+F47+F28+F26+F6+F67+F41+F9+F79</f>
        <v>0.1848</v>
      </c>
      <c r="G88" s="14">
        <f>G69+G63+G59+G55+G52+G49+G47+G28+G26+G6+G67+G41+G9+G79</f>
        <v>0</v>
      </c>
      <c r="H88" s="1"/>
      <c r="I88" s="1"/>
      <c r="J88" s="1"/>
      <c r="K88" s="1"/>
      <c r="L88" s="1"/>
    </row>
    <row r="89" spans="1:12" ht="12.75">
      <c r="A89" s="1"/>
      <c r="B89" s="1">
        <v>4925.1</v>
      </c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>
        <f>B89-C88</f>
        <v>1113.7432000000003</v>
      </c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C106" s="1"/>
      <c r="I106" s="1"/>
      <c r="J106" s="1"/>
      <c r="K106" s="1"/>
      <c r="L106" s="1"/>
    </row>
  </sheetData>
  <sheetProtection/>
  <mergeCells count="10">
    <mergeCell ref="A1:L1"/>
    <mergeCell ref="A3:A4"/>
    <mergeCell ref="B3:B4"/>
    <mergeCell ref="C3:C4"/>
    <mergeCell ref="D3:G3"/>
    <mergeCell ref="H3:H4"/>
    <mergeCell ref="I3:I4"/>
    <mergeCell ref="J3:J4"/>
    <mergeCell ref="K3:K4"/>
    <mergeCell ref="L3:L4"/>
  </mergeCells>
  <printOptions/>
  <pageMargins left="0.75" right="0.75" top="1" bottom="1" header="0.5" footer="0.5"/>
  <pageSetup fitToHeight="1" fitToWidth="1"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workbookViewId="0" topLeftCell="A10">
      <selection activeCell="C9" sqref="C9"/>
    </sheetView>
  </sheetViews>
  <sheetFormatPr defaultColWidth="9.00390625" defaultRowHeight="12.75"/>
  <cols>
    <col min="1" max="1" width="4.125" style="0" customWidth="1"/>
    <col min="2" max="2" width="48.125" style="0" customWidth="1"/>
    <col min="3" max="3" width="19.875" style="0" bestFit="1" customWidth="1"/>
    <col min="4" max="4" width="8.25390625" style="0" customWidth="1"/>
    <col min="5" max="5" width="10.375" style="0" customWidth="1"/>
    <col min="6" max="6" width="7.375" style="0" customWidth="1"/>
    <col min="7" max="7" width="7.875" style="0" customWidth="1"/>
    <col min="8" max="8" width="10.75390625" style="0" customWidth="1"/>
    <col min="9" max="9" width="8.625" style="0" customWidth="1"/>
    <col min="10" max="10" width="10.875" style="0" customWidth="1"/>
    <col min="12" max="12" width="8.75390625" style="0" customWidth="1"/>
  </cols>
  <sheetData>
    <row r="1" spans="1:12" s="2" customFormat="1" ht="30" customHeight="1">
      <c r="A1" s="70" t="s">
        <v>11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="2" customFormat="1" ht="12.75"/>
    <row r="3" spans="1:12" s="2" customFormat="1" ht="24" customHeight="1">
      <c r="A3" s="80" t="s">
        <v>0</v>
      </c>
      <c r="B3" s="80" t="s">
        <v>1</v>
      </c>
      <c r="C3" s="80" t="s">
        <v>2</v>
      </c>
      <c r="D3" s="73" t="s">
        <v>3</v>
      </c>
      <c r="E3" s="73"/>
      <c r="F3" s="73"/>
      <c r="G3" s="73"/>
      <c r="H3" s="74" t="s">
        <v>35</v>
      </c>
      <c r="I3" s="74" t="s">
        <v>6</v>
      </c>
      <c r="J3" s="74" t="s">
        <v>7</v>
      </c>
      <c r="K3" s="74" t="s">
        <v>9</v>
      </c>
      <c r="L3" s="74" t="s">
        <v>10</v>
      </c>
    </row>
    <row r="4" spans="1:12" s="2" customFormat="1" ht="40.5" customHeight="1">
      <c r="A4" s="73"/>
      <c r="B4" s="73"/>
      <c r="C4" s="73"/>
      <c r="D4" s="3" t="s">
        <v>36</v>
      </c>
      <c r="E4" s="3" t="s">
        <v>4</v>
      </c>
      <c r="F4" s="3" t="s">
        <v>5</v>
      </c>
      <c r="G4" s="3" t="s">
        <v>8</v>
      </c>
      <c r="H4" s="74"/>
      <c r="I4" s="74"/>
      <c r="J4" s="74"/>
      <c r="K4" s="74"/>
      <c r="L4" s="74"/>
    </row>
    <row r="5" spans="1:12" s="2" customFormat="1" ht="12.75">
      <c r="A5" s="4">
        <v>1</v>
      </c>
      <c r="B5" s="4">
        <v>2</v>
      </c>
      <c r="C5" s="4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</row>
    <row r="6" spans="1:12" s="2" customFormat="1" ht="12.75">
      <c r="A6" s="5"/>
      <c r="B6" s="6" t="s">
        <v>27</v>
      </c>
      <c r="C6" s="14">
        <f aca="true" t="shared" si="0" ref="C6:C13">SUM(D6:H6)</f>
        <v>3216</v>
      </c>
      <c r="D6" s="13">
        <f>SUM(D7:D9)</f>
        <v>2634.5</v>
      </c>
      <c r="E6" s="13">
        <f>SUM(E7:E9)</f>
        <v>581.5</v>
      </c>
      <c r="F6" s="13">
        <f>SUM(F7:F9)</f>
        <v>0</v>
      </c>
      <c r="G6" s="13">
        <f>SUM(G7:G9)</f>
        <v>0</v>
      </c>
      <c r="H6" s="13">
        <f>H7+H8</f>
        <v>0</v>
      </c>
      <c r="I6" s="5"/>
      <c r="J6" s="5"/>
      <c r="K6" s="5"/>
      <c r="L6" s="5"/>
    </row>
    <row r="7" spans="1:12" s="2" customFormat="1" ht="12.75">
      <c r="A7" s="5">
        <v>1</v>
      </c>
      <c r="B7" s="5" t="s">
        <v>428</v>
      </c>
      <c r="C7" s="16">
        <f t="shared" si="0"/>
        <v>139.5</v>
      </c>
      <c r="D7" s="5"/>
      <c r="E7" s="5">
        <v>139.5</v>
      </c>
      <c r="F7" s="5"/>
      <c r="G7" s="5"/>
      <c r="H7" s="5"/>
      <c r="I7" s="5"/>
      <c r="J7" s="5"/>
      <c r="K7" s="5"/>
      <c r="L7" s="5"/>
    </row>
    <row r="8" spans="1:12" s="2" customFormat="1" ht="12.75">
      <c r="A8" s="5"/>
      <c r="B8" s="5" t="s">
        <v>429</v>
      </c>
      <c r="C8" s="16">
        <f t="shared" si="0"/>
        <v>442</v>
      </c>
      <c r="D8" s="5"/>
      <c r="E8" s="5">
        <v>442</v>
      </c>
      <c r="F8" s="5"/>
      <c r="G8" s="5"/>
      <c r="H8" s="5"/>
      <c r="I8" s="5"/>
      <c r="J8" s="5"/>
      <c r="K8" s="5"/>
      <c r="L8" s="5"/>
    </row>
    <row r="9" spans="1:12" s="2" customFormat="1" ht="12.75">
      <c r="A9" s="5"/>
      <c r="B9" s="5" t="s">
        <v>223</v>
      </c>
      <c r="C9" s="16">
        <f t="shared" si="0"/>
        <v>2634.5</v>
      </c>
      <c r="D9" s="5">
        <f>1915+719.5</f>
        <v>2634.5</v>
      </c>
      <c r="E9" s="5"/>
      <c r="F9" s="5"/>
      <c r="G9" s="5"/>
      <c r="H9" s="5"/>
      <c r="I9" s="5"/>
      <c r="J9" s="5"/>
      <c r="K9" s="5"/>
      <c r="L9" s="5"/>
    </row>
    <row r="10" spans="1:12" s="2" customFormat="1" ht="12.75">
      <c r="A10" s="5"/>
      <c r="B10" s="7" t="s">
        <v>33</v>
      </c>
      <c r="C10" s="14">
        <f t="shared" si="0"/>
        <v>0</v>
      </c>
      <c r="D10" s="13">
        <f>SUM(D11:D13)</f>
        <v>0</v>
      </c>
      <c r="E10" s="13">
        <f>SUM(E11:E13)</f>
        <v>0</v>
      </c>
      <c r="F10" s="13">
        <f>SUM(F11:F13)</f>
        <v>0</v>
      </c>
      <c r="G10" s="13">
        <f>SUM(G11:G13)</f>
        <v>0</v>
      </c>
      <c r="H10" s="5"/>
      <c r="I10" s="5"/>
      <c r="J10" s="5"/>
      <c r="K10" s="5"/>
      <c r="L10" s="5"/>
    </row>
    <row r="11" spans="1:12" s="2" customFormat="1" ht="12.75">
      <c r="A11" s="5"/>
      <c r="B11" s="9"/>
      <c r="C11" s="16">
        <f t="shared" si="0"/>
        <v>0</v>
      </c>
      <c r="D11" s="5"/>
      <c r="E11" s="5"/>
      <c r="F11" s="5"/>
      <c r="G11" s="5"/>
      <c r="H11" s="5"/>
      <c r="I11" s="5"/>
      <c r="J11" s="5"/>
      <c r="K11" s="5"/>
      <c r="L11" s="5"/>
    </row>
    <row r="12" spans="1:12" s="2" customFormat="1" ht="12.75">
      <c r="A12" s="5"/>
      <c r="B12" s="9"/>
      <c r="C12" s="16"/>
      <c r="D12" s="5"/>
      <c r="E12" s="5"/>
      <c r="F12" s="5"/>
      <c r="G12" s="5"/>
      <c r="H12" s="5"/>
      <c r="I12" s="5"/>
      <c r="J12" s="5"/>
      <c r="K12" s="5"/>
      <c r="L12" s="5"/>
    </row>
    <row r="13" spans="1:12" s="2" customFormat="1" ht="12.75">
      <c r="A13" s="5"/>
      <c r="B13" s="9"/>
      <c r="C13" s="16">
        <f t="shared" si="0"/>
        <v>0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s="2" customFormat="1" ht="12.75">
      <c r="A14" s="5"/>
      <c r="B14" s="6" t="s">
        <v>28</v>
      </c>
      <c r="C14" s="4"/>
      <c r="D14" s="5"/>
      <c r="E14" s="5"/>
      <c r="F14" s="5"/>
      <c r="G14" s="5"/>
      <c r="H14" s="5"/>
      <c r="I14" s="5"/>
      <c r="J14" s="5"/>
      <c r="K14" s="5"/>
      <c r="L14" s="5"/>
    </row>
    <row r="15" spans="1:12" s="2" customFormat="1" ht="12.75">
      <c r="A15" s="5"/>
      <c r="B15" s="6" t="s">
        <v>29</v>
      </c>
      <c r="C15" s="14"/>
      <c r="D15" s="13"/>
      <c r="E15" s="5"/>
      <c r="F15" s="5"/>
      <c r="G15" s="5"/>
      <c r="H15" s="5"/>
      <c r="I15" s="5"/>
      <c r="J15" s="5"/>
      <c r="K15" s="5"/>
      <c r="L15" s="5"/>
    </row>
    <row r="16" spans="1:12" s="2" customFormat="1" ht="12.75">
      <c r="A16" s="5"/>
      <c r="B16" s="6" t="s">
        <v>13</v>
      </c>
      <c r="C16" s="14">
        <f aca="true" t="shared" si="1" ref="C16:C75">SUM(D16:H16)</f>
        <v>0</v>
      </c>
      <c r="D16" s="12">
        <f>SUM(D17:D29)</f>
        <v>0</v>
      </c>
      <c r="E16" s="12">
        <f>SUM(E17:E29)</f>
        <v>0</v>
      </c>
      <c r="F16" s="12">
        <f>SUM(F17:F29)</f>
        <v>0</v>
      </c>
      <c r="G16" s="12">
        <f>SUM(G17:G29)</f>
        <v>0</v>
      </c>
      <c r="H16" s="12">
        <f>SUM(H17:H29)</f>
        <v>0</v>
      </c>
      <c r="I16" s="5"/>
      <c r="J16" s="5"/>
      <c r="K16" s="5"/>
      <c r="L16" s="5"/>
    </row>
    <row r="17" spans="1:12" s="2" customFormat="1" ht="12.75" customHeight="1">
      <c r="A17" s="5">
        <v>9</v>
      </c>
      <c r="B17" s="5" t="s">
        <v>39</v>
      </c>
      <c r="C17" s="16">
        <f t="shared" si="1"/>
        <v>0</v>
      </c>
      <c r="D17" s="8"/>
      <c r="E17" s="5"/>
      <c r="F17" s="5"/>
      <c r="G17" s="5"/>
      <c r="H17" s="5"/>
      <c r="I17" s="5"/>
      <c r="J17" s="5"/>
      <c r="K17" s="5"/>
      <c r="L17" s="5"/>
    </row>
    <row r="18" spans="1:12" s="2" customFormat="1" ht="12.75">
      <c r="A18" s="5"/>
      <c r="B18" s="5" t="s">
        <v>40</v>
      </c>
      <c r="C18" s="16">
        <f t="shared" si="1"/>
        <v>0</v>
      </c>
      <c r="D18" s="5"/>
      <c r="E18" s="5"/>
      <c r="F18" s="5"/>
      <c r="G18" s="5"/>
      <c r="H18" s="5"/>
      <c r="I18" s="5"/>
      <c r="J18" s="5"/>
      <c r="K18" s="5"/>
      <c r="L18" s="5"/>
    </row>
    <row r="19" spans="1:12" s="2" customFormat="1" ht="12.75">
      <c r="A19" s="5"/>
      <c r="B19" s="5" t="s">
        <v>41</v>
      </c>
      <c r="C19" s="16">
        <f t="shared" si="1"/>
        <v>0</v>
      </c>
      <c r="D19" s="8"/>
      <c r="E19" s="5"/>
      <c r="F19" s="8"/>
      <c r="G19" s="5"/>
      <c r="H19" s="5"/>
      <c r="I19" s="5"/>
      <c r="J19" s="5"/>
      <c r="K19" s="5"/>
      <c r="L19" s="5"/>
    </row>
    <row r="20" spans="1:12" s="2" customFormat="1" ht="12.75">
      <c r="A20" s="5"/>
      <c r="B20" s="5" t="s">
        <v>34</v>
      </c>
      <c r="C20" s="16">
        <f t="shared" si="1"/>
        <v>0</v>
      </c>
      <c r="D20" s="5"/>
      <c r="E20" s="5"/>
      <c r="F20" s="5"/>
      <c r="G20" s="5"/>
      <c r="H20" s="5"/>
      <c r="I20" s="5"/>
      <c r="J20" s="5"/>
      <c r="K20" s="5"/>
      <c r="L20" s="5"/>
    </row>
    <row r="21" spans="1:12" s="2" customFormat="1" ht="12.75">
      <c r="A21" s="5">
        <v>10</v>
      </c>
      <c r="B21" s="5" t="s">
        <v>42</v>
      </c>
      <c r="C21" s="16">
        <f t="shared" si="1"/>
        <v>0</v>
      </c>
      <c r="D21" s="5"/>
      <c r="E21" s="5"/>
      <c r="F21" s="5"/>
      <c r="G21" s="5"/>
      <c r="H21" s="5"/>
      <c r="I21" s="5"/>
      <c r="J21" s="5"/>
      <c r="K21" s="5"/>
      <c r="L21" s="5"/>
    </row>
    <row r="22" spans="1:12" s="2" customFormat="1" ht="12.75">
      <c r="A22" s="5"/>
      <c r="B22" s="5" t="s">
        <v>209</v>
      </c>
      <c r="C22" s="16">
        <f t="shared" si="1"/>
        <v>0</v>
      </c>
      <c r="D22" s="5"/>
      <c r="E22" s="5"/>
      <c r="F22" s="5"/>
      <c r="G22" s="5"/>
      <c r="H22" s="5"/>
      <c r="I22" s="5"/>
      <c r="J22" s="5"/>
      <c r="K22" s="5"/>
      <c r="L22" s="5"/>
    </row>
    <row r="23" spans="1:12" s="2" customFormat="1" ht="12.75">
      <c r="A23" s="5"/>
      <c r="B23" s="5" t="s">
        <v>43</v>
      </c>
      <c r="C23" s="16">
        <f t="shared" si="1"/>
        <v>0</v>
      </c>
      <c r="D23" s="5"/>
      <c r="E23" s="5"/>
      <c r="F23" s="5"/>
      <c r="G23" s="5"/>
      <c r="H23" s="5"/>
      <c r="I23" s="5"/>
      <c r="J23" s="5"/>
      <c r="K23" s="5"/>
      <c r="L23" s="5"/>
    </row>
    <row r="24" spans="1:12" s="2" customFormat="1" ht="12.75">
      <c r="A24" s="5"/>
      <c r="B24" s="5" t="s">
        <v>46</v>
      </c>
      <c r="C24" s="16">
        <f t="shared" si="1"/>
        <v>0</v>
      </c>
      <c r="D24" s="5"/>
      <c r="E24" s="5"/>
      <c r="F24" s="5"/>
      <c r="G24" s="5"/>
      <c r="H24" s="5"/>
      <c r="I24" s="5"/>
      <c r="J24" s="5"/>
      <c r="K24" s="5"/>
      <c r="L24" s="5"/>
    </row>
    <row r="25" spans="1:12" s="2" customFormat="1" ht="12.75">
      <c r="A25" s="5"/>
      <c r="B25" s="5" t="s">
        <v>44</v>
      </c>
      <c r="C25" s="16">
        <f t="shared" si="1"/>
        <v>0</v>
      </c>
      <c r="D25" s="5"/>
      <c r="E25" s="5"/>
      <c r="F25" s="5"/>
      <c r="G25" s="5"/>
      <c r="H25" s="5"/>
      <c r="I25" s="5"/>
      <c r="J25" s="5"/>
      <c r="K25" s="5"/>
      <c r="L25" s="5"/>
    </row>
    <row r="26" spans="1:12" s="2" customFormat="1" ht="12.75">
      <c r="A26" s="5"/>
      <c r="B26" s="5" t="s">
        <v>45</v>
      </c>
      <c r="C26" s="16">
        <f t="shared" si="1"/>
        <v>0</v>
      </c>
      <c r="D26" s="5"/>
      <c r="E26" s="5"/>
      <c r="F26" s="5"/>
      <c r="G26" s="5"/>
      <c r="H26" s="5"/>
      <c r="I26" s="5"/>
      <c r="J26" s="5"/>
      <c r="K26" s="5"/>
      <c r="L26" s="5"/>
    </row>
    <row r="27" spans="1:12" s="2" customFormat="1" ht="12.75">
      <c r="A27" s="5"/>
      <c r="B27" s="5"/>
      <c r="C27" s="16">
        <f t="shared" si="1"/>
        <v>0</v>
      </c>
      <c r="D27" s="5"/>
      <c r="E27" s="5"/>
      <c r="F27" s="5"/>
      <c r="G27" s="5"/>
      <c r="H27" s="5"/>
      <c r="I27" s="5"/>
      <c r="J27" s="5"/>
      <c r="K27" s="5"/>
      <c r="L27" s="5"/>
    </row>
    <row r="28" spans="1:12" s="2" customFormat="1" ht="12.75">
      <c r="A28" s="5"/>
      <c r="B28" s="5"/>
      <c r="C28" s="16">
        <f t="shared" si="1"/>
        <v>0</v>
      </c>
      <c r="D28" s="5"/>
      <c r="E28" s="5"/>
      <c r="F28" s="5"/>
      <c r="G28" s="5"/>
      <c r="H28" s="5"/>
      <c r="I28" s="5"/>
      <c r="J28" s="5"/>
      <c r="K28" s="5"/>
      <c r="L28" s="5"/>
    </row>
    <row r="29" spans="1:12" s="2" customFormat="1" ht="12.75">
      <c r="A29" s="5"/>
      <c r="B29" s="5"/>
      <c r="C29" s="16">
        <f t="shared" si="1"/>
        <v>0</v>
      </c>
      <c r="D29" s="5"/>
      <c r="E29" s="5"/>
      <c r="F29" s="5"/>
      <c r="G29" s="5"/>
      <c r="H29" s="5"/>
      <c r="I29" s="5"/>
      <c r="J29" s="5"/>
      <c r="K29" s="5"/>
      <c r="L29" s="5"/>
    </row>
    <row r="30" spans="1:12" s="2" customFormat="1" ht="12.75">
      <c r="A30" s="5"/>
      <c r="B30" s="7" t="s">
        <v>14</v>
      </c>
      <c r="C30" s="14">
        <f t="shared" si="1"/>
        <v>0</v>
      </c>
      <c r="D30" s="13">
        <f>SUM(D31:D36)</f>
        <v>0</v>
      </c>
      <c r="E30" s="13">
        <f>SUM(E31:E36)</f>
        <v>0</v>
      </c>
      <c r="F30" s="13">
        <f>SUM(F31:F36)</f>
        <v>0</v>
      </c>
      <c r="G30" s="13">
        <f>SUM(G31:G36)</f>
        <v>0</v>
      </c>
      <c r="H30" s="5"/>
      <c r="I30" s="5"/>
      <c r="J30" s="5"/>
      <c r="K30" s="5"/>
      <c r="L30" s="5"/>
    </row>
    <row r="31" spans="1:12" s="2" customFormat="1" ht="12.75">
      <c r="A31" s="5"/>
      <c r="B31" s="9"/>
      <c r="C31" s="4">
        <f t="shared" si="1"/>
        <v>0</v>
      </c>
      <c r="D31" s="5"/>
      <c r="E31" s="5"/>
      <c r="F31" s="5"/>
      <c r="G31" s="5"/>
      <c r="H31" s="5"/>
      <c r="I31" s="5"/>
      <c r="J31" s="5"/>
      <c r="K31" s="5"/>
      <c r="L31" s="5"/>
    </row>
    <row r="32" spans="1:12" s="2" customFormat="1" ht="12.75">
      <c r="A32" s="5"/>
      <c r="B32" s="9"/>
      <c r="C32" s="4">
        <f t="shared" si="1"/>
        <v>0</v>
      </c>
      <c r="D32" s="5"/>
      <c r="E32" s="5"/>
      <c r="F32" s="5"/>
      <c r="G32" s="5"/>
      <c r="H32" s="5"/>
      <c r="I32" s="5"/>
      <c r="J32" s="5"/>
      <c r="K32" s="5"/>
      <c r="L32" s="5"/>
    </row>
    <row r="33" spans="1:12" s="2" customFormat="1" ht="12.75">
      <c r="A33" s="5"/>
      <c r="B33" s="9"/>
      <c r="C33" s="4">
        <f t="shared" si="1"/>
        <v>0</v>
      </c>
      <c r="D33" s="5"/>
      <c r="E33" s="5"/>
      <c r="F33" s="5"/>
      <c r="G33" s="5"/>
      <c r="H33" s="5"/>
      <c r="I33" s="5"/>
      <c r="J33" s="5"/>
      <c r="K33" s="5"/>
      <c r="L33" s="5"/>
    </row>
    <row r="34" spans="1:12" s="2" customFormat="1" ht="12.75">
      <c r="A34" s="5"/>
      <c r="B34" s="9"/>
      <c r="C34" s="4">
        <f t="shared" si="1"/>
        <v>0</v>
      </c>
      <c r="D34" s="5"/>
      <c r="E34" s="5"/>
      <c r="F34" s="5"/>
      <c r="G34" s="5"/>
      <c r="H34" s="5"/>
      <c r="I34" s="5"/>
      <c r="J34" s="5"/>
      <c r="K34" s="5"/>
      <c r="L34" s="5"/>
    </row>
    <row r="35" spans="1:12" s="2" customFormat="1" ht="12.75">
      <c r="A35" s="5"/>
      <c r="B35" s="9"/>
      <c r="C35" s="4">
        <f t="shared" si="1"/>
        <v>0</v>
      </c>
      <c r="D35" s="5"/>
      <c r="E35" s="5"/>
      <c r="F35" s="5"/>
      <c r="G35" s="5"/>
      <c r="H35" s="5"/>
      <c r="I35" s="5"/>
      <c r="J35" s="5"/>
      <c r="K35" s="5"/>
      <c r="L35" s="5"/>
    </row>
    <row r="36" spans="1:12" s="2" customFormat="1" ht="12.75">
      <c r="A36" s="5"/>
      <c r="B36" s="9"/>
      <c r="C36" s="4">
        <f t="shared" si="1"/>
        <v>0</v>
      </c>
      <c r="D36" s="5"/>
      <c r="E36" s="5"/>
      <c r="F36" s="5"/>
      <c r="G36" s="5"/>
      <c r="H36" s="5"/>
      <c r="I36" s="5"/>
      <c r="J36" s="5"/>
      <c r="K36" s="5"/>
      <c r="L36" s="5"/>
    </row>
    <row r="37" spans="1:12" s="2" customFormat="1" ht="12.75">
      <c r="A37" s="5">
        <v>12</v>
      </c>
      <c r="B37" s="7" t="s">
        <v>15</v>
      </c>
      <c r="C37" s="14">
        <f t="shared" si="1"/>
        <v>0</v>
      </c>
      <c r="D37" s="13">
        <f>D38</f>
        <v>0</v>
      </c>
      <c r="E37" s="13">
        <f>E38</f>
        <v>0</v>
      </c>
      <c r="F37" s="13">
        <f>F38</f>
        <v>0</v>
      </c>
      <c r="G37" s="13">
        <f>G38</f>
        <v>0</v>
      </c>
      <c r="H37" s="13">
        <f>H38</f>
        <v>0</v>
      </c>
      <c r="I37" s="5"/>
      <c r="J37" s="5"/>
      <c r="K37" s="5"/>
      <c r="L37" s="5"/>
    </row>
    <row r="38" spans="1:12" s="2" customFormat="1" ht="12.75">
      <c r="A38" s="5"/>
      <c r="B38" s="9" t="s">
        <v>220</v>
      </c>
      <c r="C38" s="4">
        <f t="shared" si="1"/>
        <v>0</v>
      </c>
      <c r="D38" s="5"/>
      <c r="E38" s="5"/>
      <c r="F38" s="5"/>
      <c r="G38" s="5"/>
      <c r="H38" s="5"/>
      <c r="I38" s="5"/>
      <c r="J38" s="5"/>
      <c r="K38" s="5"/>
      <c r="L38" s="5"/>
    </row>
    <row r="39" spans="1:12" s="2" customFormat="1" ht="12.75">
      <c r="A39" s="5">
        <v>13</v>
      </c>
      <c r="B39" s="7" t="s">
        <v>16</v>
      </c>
      <c r="C39" s="14">
        <f t="shared" si="1"/>
        <v>0</v>
      </c>
      <c r="D39" s="13">
        <f>D40</f>
        <v>0</v>
      </c>
      <c r="E39" s="13">
        <f>E40</f>
        <v>0</v>
      </c>
      <c r="F39" s="13">
        <f>F40</f>
        <v>0</v>
      </c>
      <c r="G39" s="13">
        <f>G40</f>
        <v>0</v>
      </c>
      <c r="H39" s="13">
        <f>H40</f>
        <v>0</v>
      </c>
      <c r="I39" s="5"/>
      <c r="J39" s="5"/>
      <c r="K39" s="5"/>
      <c r="L39" s="5"/>
    </row>
    <row r="40" spans="1:12" ht="12.75">
      <c r="A40" s="1"/>
      <c r="B40" s="5" t="s">
        <v>221</v>
      </c>
      <c r="C40" s="4">
        <f t="shared" si="1"/>
        <v>0</v>
      </c>
      <c r="D40" s="5"/>
      <c r="E40" s="5"/>
      <c r="F40" s="5"/>
      <c r="G40" s="5"/>
      <c r="H40" s="5"/>
      <c r="I40" s="5"/>
      <c r="J40" s="5"/>
      <c r="K40" s="5"/>
      <c r="L40" s="5"/>
    </row>
    <row r="41" spans="1:12" ht="12.75">
      <c r="A41" s="5">
        <v>14</v>
      </c>
      <c r="B41" s="7" t="s">
        <v>17</v>
      </c>
      <c r="C41" s="14">
        <f t="shared" si="1"/>
        <v>0</v>
      </c>
      <c r="D41" s="13">
        <f>D42</f>
        <v>0</v>
      </c>
      <c r="E41" s="13">
        <f>E42</f>
        <v>0</v>
      </c>
      <c r="F41" s="13">
        <f>F42</f>
        <v>0</v>
      </c>
      <c r="G41" s="13">
        <f>G42</f>
        <v>0</v>
      </c>
      <c r="H41" s="13">
        <f>H42</f>
        <v>0</v>
      </c>
      <c r="I41" s="5"/>
      <c r="J41" s="5"/>
      <c r="K41" s="5"/>
      <c r="L41" s="5"/>
    </row>
    <row r="42" spans="1:12" ht="12.75">
      <c r="A42" s="1"/>
      <c r="B42" s="5" t="s">
        <v>18</v>
      </c>
      <c r="C42" s="4">
        <f t="shared" si="1"/>
        <v>0</v>
      </c>
      <c r="D42" s="5"/>
      <c r="E42" s="5"/>
      <c r="F42" s="5"/>
      <c r="G42" s="5"/>
      <c r="H42" s="5"/>
      <c r="I42" s="5"/>
      <c r="J42" s="5"/>
      <c r="K42" s="5"/>
      <c r="L42" s="5"/>
    </row>
    <row r="43" spans="1:12" ht="12.75">
      <c r="A43" s="5">
        <v>15</v>
      </c>
      <c r="B43" s="7" t="s">
        <v>19</v>
      </c>
      <c r="C43" s="14">
        <f t="shared" si="1"/>
        <v>0.1</v>
      </c>
      <c r="D43" s="13">
        <f>D45+D44+D46</f>
        <v>0</v>
      </c>
      <c r="E43" s="13">
        <f>E45+E44+E46</f>
        <v>0</v>
      </c>
      <c r="F43" s="13">
        <f>F45+F44+F46</f>
        <v>0.1</v>
      </c>
      <c r="G43" s="13">
        <f>G45+G44+G46</f>
        <v>0</v>
      </c>
      <c r="H43" s="13">
        <f>H45</f>
        <v>0</v>
      </c>
      <c r="I43" s="5"/>
      <c r="J43" s="5"/>
      <c r="K43" s="5"/>
      <c r="L43" s="5"/>
    </row>
    <row r="44" spans="1:12" ht="12.75">
      <c r="A44" s="5"/>
      <c r="B44" s="9" t="s">
        <v>72</v>
      </c>
      <c r="C44" s="16">
        <f t="shared" si="1"/>
        <v>0</v>
      </c>
      <c r="D44" s="9"/>
      <c r="E44" s="13"/>
      <c r="F44" s="13"/>
      <c r="G44" s="13"/>
      <c r="H44" s="13"/>
      <c r="I44" s="5"/>
      <c r="J44" s="5"/>
      <c r="K44" s="5"/>
      <c r="L44" s="5"/>
    </row>
    <row r="45" spans="1:12" ht="12.75">
      <c r="A45" s="5"/>
      <c r="B45" s="9" t="s">
        <v>73</v>
      </c>
      <c r="C45" s="16">
        <f t="shared" si="1"/>
        <v>0</v>
      </c>
      <c r="D45" s="5"/>
      <c r="E45" s="5"/>
      <c r="F45" s="5"/>
      <c r="G45" s="5"/>
      <c r="H45" s="5"/>
      <c r="I45" s="5"/>
      <c r="J45" s="5"/>
      <c r="K45" s="5"/>
      <c r="L45" s="5"/>
    </row>
    <row r="46" spans="1:12" ht="12.75">
      <c r="A46" s="5"/>
      <c r="B46" s="9" t="s">
        <v>255</v>
      </c>
      <c r="C46" s="16">
        <f t="shared" si="1"/>
        <v>0.1</v>
      </c>
      <c r="D46" s="5"/>
      <c r="E46" s="5"/>
      <c r="F46" s="5">
        <v>0.1</v>
      </c>
      <c r="G46" s="5"/>
      <c r="H46" s="5"/>
      <c r="I46" s="5"/>
      <c r="J46" s="5"/>
      <c r="K46" s="5" t="s">
        <v>256</v>
      </c>
      <c r="L46" s="5"/>
    </row>
    <row r="47" spans="1:12" ht="12.75">
      <c r="A47" s="5">
        <v>17</v>
      </c>
      <c r="B47" s="7" t="s">
        <v>20</v>
      </c>
      <c r="C47" s="14">
        <f t="shared" si="1"/>
        <v>0</v>
      </c>
      <c r="D47" s="13">
        <f>SUM(D48:D51)</f>
        <v>0</v>
      </c>
      <c r="E47" s="13">
        <f>SUM(E48:E51)</f>
        <v>0</v>
      </c>
      <c r="F47" s="13">
        <f>SUM(F48:F51)</f>
        <v>0</v>
      </c>
      <c r="G47" s="13">
        <f>SUM(G48:G51)</f>
        <v>0</v>
      </c>
      <c r="H47" s="13">
        <f>SUM(H48:H51)</f>
        <v>0</v>
      </c>
      <c r="I47" s="5"/>
      <c r="J47" s="5"/>
      <c r="K47" s="5"/>
      <c r="L47" s="5"/>
    </row>
    <row r="48" spans="1:12" ht="12.75">
      <c r="A48" s="1"/>
      <c r="B48" s="5"/>
      <c r="C48" s="4">
        <f t="shared" si="1"/>
        <v>0</v>
      </c>
      <c r="D48" s="5"/>
      <c r="E48" s="5"/>
      <c r="F48" s="5"/>
      <c r="G48" s="5"/>
      <c r="H48" s="5"/>
      <c r="I48" s="5"/>
      <c r="J48" s="5"/>
      <c r="K48" s="5"/>
      <c r="L48" s="5"/>
    </row>
    <row r="49" spans="1:12" ht="12.75">
      <c r="A49" s="1"/>
      <c r="B49" s="5"/>
      <c r="C49" s="4">
        <f t="shared" si="1"/>
        <v>0</v>
      </c>
      <c r="D49" s="5"/>
      <c r="E49" s="5"/>
      <c r="F49" s="5"/>
      <c r="G49" s="5"/>
      <c r="H49" s="5"/>
      <c r="I49" s="5"/>
      <c r="J49" s="5"/>
      <c r="K49" s="5"/>
      <c r="L49" s="5"/>
    </row>
    <row r="50" spans="1:12" ht="12.75">
      <c r="A50" s="19"/>
      <c r="B50" s="20"/>
      <c r="C50" s="4">
        <f t="shared" si="1"/>
        <v>0</v>
      </c>
      <c r="D50" s="21"/>
      <c r="E50" s="20"/>
      <c r="F50" s="20"/>
      <c r="G50" s="20"/>
      <c r="H50" s="20"/>
      <c r="I50" s="20"/>
      <c r="J50" s="20"/>
      <c r="K50" s="20"/>
      <c r="L50" s="20"/>
    </row>
    <row r="51" spans="3:4" ht="12.75">
      <c r="C51" s="4">
        <f t="shared" si="1"/>
        <v>0</v>
      </c>
      <c r="D51" s="10"/>
    </row>
    <row r="52" spans="1:12" ht="12.75">
      <c r="A52" s="5">
        <v>18</v>
      </c>
      <c r="B52" s="7" t="s">
        <v>22</v>
      </c>
      <c r="C52" s="14">
        <f t="shared" si="1"/>
        <v>0</v>
      </c>
      <c r="D52" s="13">
        <f>SUM(D53:D58)</f>
        <v>0</v>
      </c>
      <c r="E52" s="13">
        <f>SUM(E53:E58)</f>
        <v>0</v>
      </c>
      <c r="F52" s="13">
        <f>SUM(F53:F58)</f>
        <v>0</v>
      </c>
      <c r="G52" s="13">
        <f>SUM(G53:G58)</f>
        <v>0</v>
      </c>
      <c r="H52" s="13">
        <f>SUM(H53:H58)</f>
        <v>0</v>
      </c>
      <c r="I52" s="5"/>
      <c r="J52" s="5"/>
      <c r="K52" s="5"/>
      <c r="L52" s="5"/>
    </row>
    <row r="53" spans="1:12" s="11" customFormat="1" ht="12.75">
      <c r="A53" s="5"/>
      <c r="B53" s="5"/>
      <c r="C53" s="4">
        <f t="shared" si="1"/>
        <v>0</v>
      </c>
      <c r="D53" s="5"/>
      <c r="E53" s="5"/>
      <c r="F53" s="5"/>
      <c r="G53" s="5"/>
      <c r="H53" s="5"/>
      <c r="I53" s="5"/>
      <c r="J53" s="5"/>
      <c r="K53" s="5"/>
      <c r="L53" s="5"/>
    </row>
    <row r="54" spans="1:12" s="11" customFormat="1" ht="12.75">
      <c r="A54" s="5"/>
      <c r="B54" s="5"/>
      <c r="C54" s="4">
        <f t="shared" si="1"/>
        <v>0</v>
      </c>
      <c r="D54" s="5"/>
      <c r="E54" s="5"/>
      <c r="F54" s="5"/>
      <c r="G54" s="5"/>
      <c r="H54" s="5"/>
      <c r="I54" s="5"/>
      <c r="J54" s="5"/>
      <c r="K54" s="5"/>
      <c r="L54" s="5"/>
    </row>
    <row r="55" spans="1:12" s="11" customFormat="1" ht="12.75">
      <c r="A55" s="5"/>
      <c r="B55" s="5"/>
      <c r="C55" s="4">
        <f t="shared" si="1"/>
        <v>0</v>
      </c>
      <c r="D55" s="5"/>
      <c r="E55" s="5"/>
      <c r="F55" s="5"/>
      <c r="G55" s="5"/>
      <c r="H55" s="5"/>
      <c r="I55" s="5"/>
      <c r="J55" s="5"/>
      <c r="K55" s="5"/>
      <c r="L55" s="5"/>
    </row>
    <row r="56" spans="1:12" s="11" customFormat="1" ht="12.75">
      <c r="A56" s="5"/>
      <c r="B56" s="5"/>
      <c r="C56" s="4">
        <f t="shared" si="1"/>
        <v>0</v>
      </c>
      <c r="D56" s="5"/>
      <c r="E56" s="5"/>
      <c r="F56" s="5"/>
      <c r="G56" s="5"/>
      <c r="H56" s="5"/>
      <c r="I56" s="5"/>
      <c r="J56" s="5"/>
      <c r="K56" s="5"/>
      <c r="L56" s="5"/>
    </row>
    <row r="57" spans="1:12" s="11" customFormat="1" ht="12.75">
      <c r="A57" s="5"/>
      <c r="B57" s="5"/>
      <c r="C57" s="4">
        <f t="shared" si="1"/>
        <v>0</v>
      </c>
      <c r="D57" s="5"/>
      <c r="E57" s="5"/>
      <c r="F57" s="5"/>
      <c r="G57" s="5"/>
      <c r="H57" s="5"/>
      <c r="I57" s="5"/>
      <c r="J57" s="5"/>
      <c r="K57" s="5"/>
      <c r="L57" s="5"/>
    </row>
    <row r="58" spans="1:12" s="11" customFormat="1" ht="12.75">
      <c r="A58" s="5"/>
      <c r="B58" s="5"/>
      <c r="C58" s="4">
        <f t="shared" si="1"/>
        <v>0</v>
      </c>
      <c r="D58" s="5"/>
      <c r="E58" s="5"/>
      <c r="F58" s="5"/>
      <c r="G58" s="5"/>
      <c r="H58" s="5"/>
      <c r="I58" s="5"/>
      <c r="J58" s="5"/>
      <c r="K58" s="5"/>
      <c r="L58" s="5"/>
    </row>
    <row r="59" spans="1:12" ht="12.75">
      <c r="A59" s="5"/>
      <c r="B59" s="7" t="s">
        <v>24</v>
      </c>
      <c r="C59" s="14">
        <f t="shared" si="1"/>
        <v>0</v>
      </c>
      <c r="D59" s="13">
        <f>D60</f>
        <v>0</v>
      </c>
      <c r="E59" s="13">
        <f>E60</f>
        <v>0</v>
      </c>
      <c r="F59" s="13">
        <f>F60</f>
        <v>0</v>
      </c>
      <c r="G59" s="13">
        <f>G60</f>
        <v>0</v>
      </c>
      <c r="H59" s="5"/>
      <c r="I59" s="5"/>
      <c r="J59" s="5"/>
      <c r="K59" s="5"/>
      <c r="L59" s="5"/>
    </row>
    <row r="60" spans="1:12" ht="12.75">
      <c r="A60" s="5"/>
      <c r="B60" s="9"/>
      <c r="C60" s="4">
        <f t="shared" si="1"/>
        <v>0</v>
      </c>
      <c r="D60" s="5"/>
      <c r="E60" s="5"/>
      <c r="F60" s="5"/>
      <c r="G60" s="5"/>
      <c r="H60" s="5"/>
      <c r="I60" s="5"/>
      <c r="J60" s="5"/>
      <c r="K60" s="5"/>
      <c r="L60" s="5"/>
    </row>
    <row r="61" spans="1:12" ht="12.75">
      <c r="A61" s="5">
        <v>20</v>
      </c>
      <c r="B61" s="7" t="s">
        <v>26</v>
      </c>
      <c r="C61" s="14">
        <f t="shared" si="1"/>
        <v>0</v>
      </c>
      <c r="D61" s="13">
        <f>SUM(D62:D70)</f>
        <v>0</v>
      </c>
      <c r="E61" s="13">
        <f>SUM(E62:E70)</f>
        <v>0</v>
      </c>
      <c r="F61" s="13">
        <f>SUM(F62:F70)</f>
        <v>0</v>
      </c>
      <c r="G61" s="13">
        <f>SUM(G62:G70)</f>
        <v>0</v>
      </c>
      <c r="H61" s="13">
        <f>SUM(H62:H70)</f>
        <v>0</v>
      </c>
      <c r="I61" s="5"/>
      <c r="J61" s="5"/>
      <c r="K61" s="5"/>
      <c r="L61" s="5"/>
    </row>
    <row r="62" spans="1:12" ht="12.75">
      <c r="A62" s="5"/>
      <c r="B62" s="9"/>
      <c r="C62" s="4">
        <f t="shared" si="1"/>
        <v>0</v>
      </c>
      <c r="D62" s="5"/>
      <c r="E62" s="5"/>
      <c r="F62" s="5"/>
      <c r="G62" s="5"/>
      <c r="H62" s="5"/>
      <c r="I62" s="5"/>
      <c r="J62" s="5"/>
      <c r="K62" s="5"/>
      <c r="L62" s="5"/>
    </row>
    <row r="63" spans="1:12" ht="12.75">
      <c r="A63" s="5"/>
      <c r="B63" s="9"/>
      <c r="C63" s="4">
        <f t="shared" si="1"/>
        <v>0</v>
      </c>
      <c r="D63" s="5"/>
      <c r="E63" s="5"/>
      <c r="F63" s="5"/>
      <c r="G63" s="5"/>
      <c r="H63" s="5"/>
      <c r="I63" s="5"/>
      <c r="J63" s="5"/>
      <c r="K63" s="5"/>
      <c r="L63" s="5"/>
    </row>
    <row r="64" spans="1:12" ht="12.75">
      <c r="A64" s="5"/>
      <c r="B64" s="9"/>
      <c r="C64" s="4">
        <f t="shared" si="1"/>
        <v>0</v>
      </c>
      <c r="D64" s="5"/>
      <c r="E64" s="5"/>
      <c r="F64" s="5"/>
      <c r="G64" s="5"/>
      <c r="H64" s="5"/>
      <c r="I64" s="5"/>
      <c r="J64" s="5"/>
      <c r="K64" s="5"/>
      <c r="L64" s="5"/>
    </row>
    <row r="65" spans="1:12" ht="12.75">
      <c r="A65" s="5"/>
      <c r="B65" s="9"/>
      <c r="C65" s="4">
        <f t="shared" si="1"/>
        <v>0</v>
      </c>
      <c r="D65" s="5"/>
      <c r="E65" s="5"/>
      <c r="F65" s="5"/>
      <c r="G65" s="5"/>
      <c r="H65" s="5"/>
      <c r="I65" s="5"/>
      <c r="J65" s="5"/>
      <c r="K65" s="5"/>
      <c r="L65" s="5"/>
    </row>
    <row r="66" spans="1:12" ht="12.75">
      <c r="A66" s="5"/>
      <c r="B66" s="9"/>
      <c r="C66" s="4">
        <f t="shared" si="1"/>
        <v>0</v>
      </c>
      <c r="D66" s="5"/>
      <c r="E66" s="5"/>
      <c r="F66" s="5"/>
      <c r="G66" s="5"/>
      <c r="H66" s="5"/>
      <c r="I66" s="5"/>
      <c r="J66" s="5"/>
      <c r="K66" s="5"/>
      <c r="L66" s="5"/>
    </row>
    <row r="67" spans="1:12" ht="12.75">
      <c r="A67" s="5"/>
      <c r="B67" s="9"/>
      <c r="C67" s="4">
        <f t="shared" si="1"/>
        <v>0</v>
      </c>
      <c r="D67" s="5"/>
      <c r="E67" s="5"/>
      <c r="F67" s="5"/>
      <c r="G67" s="5"/>
      <c r="H67" s="5"/>
      <c r="I67" s="5"/>
      <c r="J67" s="5"/>
      <c r="K67" s="5"/>
      <c r="L67" s="5"/>
    </row>
    <row r="68" spans="1:12" ht="12.75">
      <c r="A68" s="5"/>
      <c r="B68" s="9"/>
      <c r="C68" s="4">
        <f t="shared" si="1"/>
        <v>0</v>
      </c>
      <c r="D68" s="5"/>
      <c r="E68" s="5"/>
      <c r="F68" s="5"/>
      <c r="G68" s="5"/>
      <c r="H68" s="5"/>
      <c r="I68" s="5"/>
      <c r="J68" s="5"/>
      <c r="K68" s="5"/>
      <c r="L68" s="5"/>
    </row>
    <row r="69" spans="1:12" ht="12.75">
      <c r="A69" s="5"/>
      <c r="B69" s="9"/>
      <c r="C69" s="4">
        <f t="shared" si="1"/>
        <v>0</v>
      </c>
      <c r="D69" s="5"/>
      <c r="E69" s="5"/>
      <c r="F69" s="5"/>
      <c r="G69" s="5"/>
      <c r="H69" s="5"/>
      <c r="I69" s="5"/>
      <c r="J69" s="5"/>
      <c r="K69" s="5"/>
      <c r="L69" s="5"/>
    </row>
    <row r="70" spans="1:12" ht="12.75">
      <c r="A70" s="5"/>
      <c r="B70" s="9"/>
      <c r="C70" s="4">
        <f t="shared" si="1"/>
        <v>0</v>
      </c>
      <c r="D70" s="5"/>
      <c r="E70" s="5"/>
      <c r="F70" s="5"/>
      <c r="G70" s="5"/>
      <c r="H70" s="5"/>
      <c r="I70" s="5"/>
      <c r="J70" s="5"/>
      <c r="K70" s="5"/>
      <c r="L70" s="5"/>
    </row>
    <row r="71" spans="1:12" ht="12.75">
      <c r="A71" s="5">
        <v>22</v>
      </c>
      <c r="B71" s="7" t="s">
        <v>30</v>
      </c>
      <c r="C71" s="4">
        <f t="shared" si="1"/>
        <v>0</v>
      </c>
      <c r="D71" s="5"/>
      <c r="E71" s="5"/>
      <c r="F71" s="5"/>
      <c r="G71" s="5"/>
      <c r="H71" s="5"/>
      <c r="I71" s="5"/>
      <c r="J71" s="5"/>
      <c r="K71" s="5"/>
      <c r="L71" s="5"/>
    </row>
    <row r="72" spans="1:12" ht="12.75">
      <c r="A72" s="5">
        <v>23</v>
      </c>
      <c r="B72" s="7" t="s">
        <v>31</v>
      </c>
      <c r="C72" s="14">
        <f t="shared" si="1"/>
        <v>0</v>
      </c>
      <c r="D72" s="13">
        <f>D73</f>
        <v>0</v>
      </c>
      <c r="E72" s="13">
        <f>E73</f>
        <v>0</v>
      </c>
      <c r="F72" s="13">
        <f>F73</f>
        <v>0</v>
      </c>
      <c r="G72" s="13">
        <f>G73</f>
        <v>0</v>
      </c>
      <c r="H72" s="5"/>
      <c r="I72" s="5"/>
      <c r="J72" s="5"/>
      <c r="K72" s="5"/>
      <c r="L72" s="5"/>
    </row>
    <row r="73" spans="1:12" ht="12.75">
      <c r="A73" s="5"/>
      <c r="B73" s="9"/>
      <c r="C73" s="4"/>
      <c r="D73" s="5"/>
      <c r="E73" s="5"/>
      <c r="F73" s="5"/>
      <c r="G73" s="5"/>
      <c r="H73" s="5"/>
      <c r="I73" s="5"/>
      <c r="J73" s="5"/>
      <c r="K73" s="5"/>
      <c r="L73" s="5"/>
    </row>
    <row r="74" spans="1:12" ht="12.75">
      <c r="A74" s="5">
        <v>24</v>
      </c>
      <c r="B74" s="7" t="s">
        <v>32</v>
      </c>
      <c r="C74" s="4">
        <f t="shared" si="1"/>
        <v>0</v>
      </c>
      <c r="D74" s="5"/>
      <c r="E74" s="5"/>
      <c r="F74" s="5"/>
      <c r="G74" s="5"/>
      <c r="H74" s="5"/>
      <c r="I74" s="5"/>
      <c r="J74" s="5"/>
      <c r="K74" s="5"/>
      <c r="L74" s="5"/>
    </row>
    <row r="75" spans="1:12" ht="12.75">
      <c r="A75" s="5"/>
      <c r="B75" s="1"/>
      <c r="C75" s="4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5" t="s">
        <v>68</v>
      </c>
      <c r="C76" s="14">
        <f>C61+C52+C47+C43+C41+C39+C37+C16+C15+C6+C59+C30+C10+C72+C14</f>
        <v>3216.1</v>
      </c>
      <c r="D76" s="14">
        <f>D61+D52+D47+D43+D41+D39+D37+D16+D15+D6+D59+D30+D10+D72</f>
        <v>2634.5</v>
      </c>
      <c r="E76" s="14">
        <f>E61+E52+E47+E43+E41+E39+E37+E16+E15+E6+E59+E30+E10+E72</f>
        <v>581.5</v>
      </c>
      <c r="F76" s="14">
        <f>F61+F52+F47+F43+F41+F39+F37+F16+F15+F6+F59+F30+F10+F72</f>
        <v>0.1</v>
      </c>
      <c r="G76" s="14">
        <f>G61+G52+G47+G43+G41+G39+G37+G16+G15+G6+G59+G30+G10+G72</f>
        <v>0</v>
      </c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C94" s="1"/>
      <c r="I94" s="1"/>
      <c r="J94" s="1"/>
      <c r="K94" s="1"/>
      <c r="L94" s="1"/>
    </row>
  </sheetData>
  <sheetProtection/>
  <mergeCells count="10">
    <mergeCell ref="A1:L1"/>
    <mergeCell ref="A3:A4"/>
    <mergeCell ref="B3:B4"/>
    <mergeCell ref="C3:C4"/>
    <mergeCell ref="D3:G3"/>
    <mergeCell ref="H3:H4"/>
    <mergeCell ref="I3:I4"/>
    <mergeCell ref="J3:J4"/>
    <mergeCell ref="K3:K4"/>
    <mergeCell ref="L3:L4"/>
  </mergeCells>
  <printOptions/>
  <pageMargins left="0.75" right="0.75" top="1" bottom="1" header="0.5" footer="0.5"/>
  <pageSetup fitToHeight="0" fitToWidth="1" horizontalDpi="600" verticalDpi="600" orientation="portrait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workbookViewId="0" topLeftCell="A1">
      <selection activeCell="B35" sqref="B35"/>
    </sheetView>
  </sheetViews>
  <sheetFormatPr defaultColWidth="9.00390625" defaultRowHeight="12.75"/>
  <cols>
    <col min="1" max="1" width="4.125" style="0" customWidth="1"/>
    <col min="2" max="2" width="48.125" style="0" customWidth="1"/>
    <col min="3" max="3" width="19.875" style="0" bestFit="1" customWidth="1"/>
    <col min="4" max="4" width="8.25390625" style="0" customWidth="1"/>
    <col min="5" max="5" width="10.375" style="0" customWidth="1"/>
    <col min="6" max="6" width="7.375" style="0" customWidth="1"/>
    <col min="7" max="7" width="7.875" style="0" customWidth="1"/>
    <col min="8" max="8" width="10.75390625" style="0" customWidth="1"/>
    <col min="9" max="9" width="8.625" style="0" customWidth="1"/>
    <col min="10" max="10" width="10.875" style="0" customWidth="1"/>
    <col min="12" max="12" width="8.75390625" style="0" customWidth="1"/>
  </cols>
  <sheetData>
    <row r="1" spans="1:12" s="2" customFormat="1" ht="30" customHeight="1">
      <c r="A1" s="70" t="s">
        <v>11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="2" customFormat="1" ht="12.75"/>
    <row r="3" spans="1:12" s="2" customFormat="1" ht="24" customHeight="1">
      <c r="A3" s="80" t="s">
        <v>0</v>
      </c>
      <c r="B3" s="80" t="s">
        <v>1</v>
      </c>
      <c r="C3" s="80" t="s">
        <v>2</v>
      </c>
      <c r="D3" s="73" t="s">
        <v>3</v>
      </c>
      <c r="E3" s="73"/>
      <c r="F3" s="73"/>
      <c r="G3" s="73"/>
      <c r="H3" s="74" t="s">
        <v>35</v>
      </c>
      <c r="I3" s="74" t="s">
        <v>6</v>
      </c>
      <c r="J3" s="74" t="s">
        <v>7</v>
      </c>
      <c r="K3" s="74" t="s">
        <v>9</v>
      </c>
      <c r="L3" s="74" t="s">
        <v>10</v>
      </c>
    </row>
    <row r="4" spans="1:12" s="2" customFormat="1" ht="40.5" customHeight="1">
      <c r="A4" s="73"/>
      <c r="B4" s="73"/>
      <c r="C4" s="73"/>
      <c r="D4" s="3" t="s">
        <v>36</v>
      </c>
      <c r="E4" s="3" t="s">
        <v>4</v>
      </c>
      <c r="F4" s="3" t="s">
        <v>5</v>
      </c>
      <c r="G4" s="3" t="s">
        <v>8</v>
      </c>
      <c r="H4" s="74"/>
      <c r="I4" s="74"/>
      <c r="J4" s="74"/>
      <c r="K4" s="74"/>
      <c r="L4" s="74"/>
    </row>
    <row r="5" spans="1:12" s="2" customFormat="1" ht="12.75">
      <c r="A5" s="4">
        <v>1</v>
      </c>
      <c r="B5" s="4">
        <v>2</v>
      </c>
      <c r="C5" s="4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</row>
    <row r="6" spans="1:12" s="2" customFormat="1" ht="12.75">
      <c r="A6" s="5"/>
      <c r="B6" s="6" t="s">
        <v>27</v>
      </c>
      <c r="C6" s="14">
        <f aca="true" t="shared" si="0" ref="C6:C13">SUM(D6:H6)</f>
        <v>4342</v>
      </c>
      <c r="D6" s="13">
        <f>SUM(D7:D9)</f>
        <v>1148.66</v>
      </c>
      <c r="E6" s="13">
        <f>SUM(E7:E9)</f>
        <v>3193.34</v>
      </c>
      <c r="F6" s="13">
        <f>SUM(F7:F9)</f>
        <v>0</v>
      </c>
      <c r="G6" s="13">
        <f>SUM(G7:G9)</f>
        <v>0</v>
      </c>
      <c r="H6" s="13">
        <f>H7+H8</f>
        <v>0</v>
      </c>
      <c r="I6" s="5"/>
      <c r="J6" s="5"/>
      <c r="K6" s="5"/>
      <c r="L6" s="5"/>
    </row>
    <row r="7" spans="1:12" s="2" customFormat="1" ht="12.75">
      <c r="A7" s="5">
        <v>1</v>
      </c>
      <c r="B7" s="5" t="s">
        <v>12</v>
      </c>
      <c r="C7" s="16">
        <f t="shared" si="0"/>
        <v>2491</v>
      </c>
      <c r="D7" s="5"/>
      <c r="E7" s="5">
        <v>2491</v>
      </c>
      <c r="F7" s="5"/>
      <c r="G7" s="5"/>
      <c r="H7" s="5"/>
      <c r="I7" s="5"/>
      <c r="J7" s="5"/>
      <c r="K7" s="5"/>
      <c r="L7" s="5"/>
    </row>
    <row r="8" spans="1:12" s="2" customFormat="1" ht="12.75">
      <c r="A8" s="5"/>
      <c r="B8" s="5" t="s">
        <v>69</v>
      </c>
      <c r="C8" s="16">
        <f t="shared" si="0"/>
        <v>702.34</v>
      </c>
      <c r="D8" s="5"/>
      <c r="E8" s="5">
        <v>702.34</v>
      </c>
      <c r="F8" s="5"/>
      <c r="G8" s="5"/>
      <c r="H8" s="5"/>
      <c r="I8" s="5"/>
      <c r="J8" s="5"/>
      <c r="K8" s="5"/>
      <c r="L8" s="5"/>
    </row>
    <row r="9" spans="1:12" s="2" customFormat="1" ht="12.75">
      <c r="A9" s="5"/>
      <c r="B9" s="5" t="s">
        <v>223</v>
      </c>
      <c r="C9" s="16">
        <f t="shared" si="0"/>
        <v>1148.66</v>
      </c>
      <c r="D9" s="5">
        <v>1148.66</v>
      </c>
      <c r="E9" s="5"/>
      <c r="F9" s="5"/>
      <c r="G9" s="5"/>
      <c r="H9" s="5"/>
      <c r="I9" s="5"/>
      <c r="J9" s="5"/>
      <c r="K9" s="5"/>
      <c r="L9" s="5"/>
    </row>
    <row r="10" spans="1:12" s="2" customFormat="1" ht="12.75">
      <c r="A10" s="5"/>
      <c r="B10" s="7" t="s">
        <v>33</v>
      </c>
      <c r="C10" s="14">
        <f t="shared" si="0"/>
        <v>23.700000000000003</v>
      </c>
      <c r="D10" s="13">
        <f>SUM(D11:D13)</f>
        <v>23.700000000000003</v>
      </c>
      <c r="E10" s="13">
        <f>SUM(E11:E13)</f>
        <v>0</v>
      </c>
      <c r="F10" s="13">
        <f>SUM(F11:F13)</f>
        <v>0</v>
      </c>
      <c r="G10" s="13">
        <f>SUM(G11:G13)</f>
        <v>0</v>
      </c>
      <c r="H10" s="5"/>
      <c r="I10" s="5"/>
      <c r="J10" s="5"/>
      <c r="K10" s="5"/>
      <c r="L10" s="5"/>
    </row>
    <row r="11" spans="1:12" s="2" customFormat="1" ht="12.75">
      <c r="A11" s="5"/>
      <c r="B11" s="9" t="s">
        <v>70</v>
      </c>
      <c r="C11" s="16">
        <f t="shared" si="0"/>
        <v>10.3</v>
      </c>
      <c r="D11" s="5">
        <v>10.3</v>
      </c>
      <c r="E11" s="5"/>
      <c r="F11" s="5"/>
      <c r="G11" s="5"/>
      <c r="H11" s="5"/>
      <c r="I11" s="5"/>
      <c r="J11" s="5"/>
      <c r="K11" s="5"/>
      <c r="L11" s="5"/>
    </row>
    <row r="12" spans="1:12" s="2" customFormat="1" ht="12.75">
      <c r="A12" s="5"/>
      <c r="B12" s="9" t="s">
        <v>224</v>
      </c>
      <c r="C12" s="16"/>
      <c r="D12" s="5">
        <v>3.4</v>
      </c>
      <c r="E12" s="5"/>
      <c r="F12" s="5"/>
      <c r="G12" s="5"/>
      <c r="H12" s="5"/>
      <c r="I12" s="5"/>
      <c r="J12" s="5"/>
      <c r="K12" s="5"/>
      <c r="L12" s="5"/>
    </row>
    <row r="13" spans="1:12" s="2" customFormat="1" ht="12.75">
      <c r="A13" s="5"/>
      <c r="B13" s="9" t="s">
        <v>71</v>
      </c>
      <c r="C13" s="16">
        <f t="shared" si="0"/>
        <v>10</v>
      </c>
      <c r="D13" s="5">
        <v>10</v>
      </c>
      <c r="E13" s="5"/>
      <c r="F13" s="5"/>
      <c r="G13" s="5"/>
      <c r="H13" s="5"/>
      <c r="I13" s="5"/>
      <c r="J13" s="5"/>
      <c r="K13" s="5"/>
      <c r="L13" s="5"/>
    </row>
    <row r="14" spans="1:12" s="2" customFormat="1" ht="12.75">
      <c r="A14" s="5"/>
      <c r="B14" s="6" t="s">
        <v>28</v>
      </c>
      <c r="C14" s="4"/>
      <c r="D14" s="5"/>
      <c r="E14" s="5"/>
      <c r="F14" s="5"/>
      <c r="G14" s="5"/>
      <c r="H14" s="5"/>
      <c r="I14" s="5"/>
      <c r="J14" s="5"/>
      <c r="K14" s="5"/>
      <c r="L14" s="5"/>
    </row>
    <row r="15" spans="1:12" s="2" customFormat="1" ht="12.75">
      <c r="A15" s="5"/>
      <c r="B15" s="6" t="s">
        <v>29</v>
      </c>
      <c r="C15" s="14"/>
      <c r="D15" s="13"/>
      <c r="E15" s="5"/>
      <c r="F15" s="5"/>
      <c r="G15" s="5"/>
      <c r="H15" s="5"/>
      <c r="I15" s="5"/>
      <c r="J15" s="5"/>
      <c r="K15" s="5"/>
      <c r="L15" s="5"/>
    </row>
    <row r="16" spans="1:12" s="2" customFormat="1" ht="12.75">
      <c r="A16" s="5"/>
      <c r="B16" s="6" t="s">
        <v>13</v>
      </c>
      <c r="C16" s="14">
        <f aca="true" t="shared" si="1" ref="C16:C75">SUM(D16:H16)</f>
        <v>2134.993</v>
      </c>
      <c r="D16" s="12">
        <f>SUM(D17:D29)</f>
        <v>1578.4379999999999</v>
      </c>
      <c r="E16" s="12">
        <f>SUM(E17:E29)</f>
        <v>0</v>
      </c>
      <c r="F16" s="12">
        <f>SUM(F17:F29)</f>
        <v>556.555</v>
      </c>
      <c r="G16" s="12">
        <f>SUM(G17:G29)</f>
        <v>0</v>
      </c>
      <c r="H16" s="12">
        <f>SUM(H17:H29)</f>
        <v>0</v>
      </c>
      <c r="I16" s="5"/>
      <c r="J16" s="5"/>
      <c r="K16" s="5"/>
      <c r="L16" s="5"/>
    </row>
    <row r="17" spans="1:12" s="2" customFormat="1" ht="12.75" customHeight="1">
      <c r="A17" s="5">
        <v>9</v>
      </c>
      <c r="B17" s="5" t="s">
        <v>39</v>
      </c>
      <c r="C17" s="16">
        <f t="shared" si="1"/>
        <v>418.118</v>
      </c>
      <c r="D17" s="8">
        <v>418.118</v>
      </c>
      <c r="E17" s="5"/>
      <c r="F17" s="5"/>
      <c r="G17" s="5"/>
      <c r="H17" s="5"/>
      <c r="I17" s="5"/>
      <c r="J17" s="5"/>
      <c r="K17" s="5"/>
      <c r="L17" s="5"/>
    </row>
    <row r="18" spans="1:12" s="2" customFormat="1" ht="12.75">
      <c r="A18" s="5"/>
      <c r="B18" s="5" t="s">
        <v>40</v>
      </c>
      <c r="C18" s="16">
        <f t="shared" si="1"/>
        <v>296.14</v>
      </c>
      <c r="D18" s="5">
        <v>296.14</v>
      </c>
      <c r="E18" s="5"/>
      <c r="F18" s="5"/>
      <c r="G18" s="5"/>
      <c r="H18" s="5"/>
      <c r="I18" s="5"/>
      <c r="J18" s="5"/>
      <c r="K18" s="5"/>
      <c r="L18" s="5"/>
    </row>
    <row r="19" spans="1:12" s="2" customFormat="1" ht="12.75">
      <c r="A19" s="5"/>
      <c r="B19" s="5" t="s">
        <v>41</v>
      </c>
      <c r="C19" s="16">
        <f t="shared" si="1"/>
        <v>556.555</v>
      </c>
      <c r="D19" s="8"/>
      <c r="E19" s="5"/>
      <c r="F19" s="8">
        <v>556.555</v>
      </c>
      <c r="G19" s="5"/>
      <c r="H19" s="5"/>
      <c r="I19" s="5"/>
      <c r="J19" s="5"/>
      <c r="K19" s="5"/>
      <c r="L19" s="5"/>
    </row>
    <row r="20" spans="1:12" s="2" customFormat="1" ht="12.75">
      <c r="A20" s="5"/>
      <c r="B20" s="5" t="s">
        <v>34</v>
      </c>
      <c r="C20" s="16">
        <f t="shared" si="1"/>
        <v>43.73</v>
      </c>
      <c r="D20" s="5">
        <v>43.73</v>
      </c>
      <c r="E20" s="5"/>
      <c r="F20" s="5"/>
      <c r="G20" s="5"/>
      <c r="H20" s="5"/>
      <c r="I20" s="5"/>
      <c r="J20" s="5"/>
      <c r="K20" s="5"/>
      <c r="L20" s="5"/>
    </row>
    <row r="21" spans="1:12" s="2" customFormat="1" ht="12.75">
      <c r="A21" s="5">
        <v>10</v>
      </c>
      <c r="B21" s="5" t="s">
        <v>42</v>
      </c>
      <c r="C21" s="16">
        <f t="shared" si="1"/>
        <v>16.1</v>
      </c>
      <c r="D21" s="5">
        <f>10.66+3.1+2.34</f>
        <v>16.1</v>
      </c>
      <c r="E21" s="5"/>
      <c r="F21" s="5"/>
      <c r="G21" s="5"/>
      <c r="H21" s="5"/>
      <c r="I21" s="5"/>
      <c r="J21" s="5"/>
      <c r="K21" s="5"/>
      <c r="L21" s="5"/>
    </row>
    <row r="22" spans="1:12" s="2" customFormat="1" ht="12.75">
      <c r="A22" s="5"/>
      <c r="B22" s="5" t="s">
        <v>209</v>
      </c>
      <c r="C22" s="16">
        <f t="shared" si="1"/>
        <v>0.16</v>
      </c>
      <c r="D22" s="5">
        <f>0.1+0.06</f>
        <v>0.16</v>
      </c>
      <c r="E22" s="5"/>
      <c r="F22" s="5"/>
      <c r="G22" s="5"/>
      <c r="H22" s="5"/>
      <c r="I22" s="5"/>
      <c r="J22" s="5"/>
      <c r="K22" s="5"/>
      <c r="L22" s="5"/>
    </row>
    <row r="23" spans="1:12" s="2" customFormat="1" ht="12.75">
      <c r="A23" s="5"/>
      <c r="B23" s="5" t="s">
        <v>43</v>
      </c>
      <c r="C23" s="16">
        <f t="shared" si="1"/>
        <v>0.91</v>
      </c>
      <c r="D23" s="5">
        <v>0.91</v>
      </c>
      <c r="E23" s="5"/>
      <c r="F23" s="5"/>
      <c r="G23" s="5"/>
      <c r="H23" s="5"/>
      <c r="I23" s="5"/>
      <c r="J23" s="5"/>
      <c r="K23" s="5"/>
      <c r="L23" s="5"/>
    </row>
    <row r="24" spans="1:12" s="2" customFormat="1" ht="12.75">
      <c r="A24" s="5"/>
      <c r="B24" s="5" t="s">
        <v>46</v>
      </c>
      <c r="C24" s="16">
        <f t="shared" si="1"/>
        <v>37.9</v>
      </c>
      <c r="D24" s="5">
        <f>37.9</f>
        <v>37.9</v>
      </c>
      <c r="E24" s="5"/>
      <c r="F24" s="5"/>
      <c r="G24" s="5"/>
      <c r="H24" s="5"/>
      <c r="I24" s="5"/>
      <c r="J24" s="5"/>
      <c r="K24" s="5"/>
      <c r="L24" s="5"/>
    </row>
    <row r="25" spans="1:12" s="2" customFormat="1" ht="12.75">
      <c r="A25" s="5"/>
      <c r="B25" s="5" t="s">
        <v>44</v>
      </c>
      <c r="C25" s="16">
        <f t="shared" si="1"/>
        <v>15</v>
      </c>
      <c r="D25" s="5">
        <v>15</v>
      </c>
      <c r="E25" s="5"/>
      <c r="F25" s="5"/>
      <c r="G25" s="5"/>
      <c r="H25" s="5"/>
      <c r="I25" s="5"/>
      <c r="J25" s="5"/>
      <c r="K25" s="5"/>
      <c r="L25" s="5"/>
    </row>
    <row r="26" spans="1:12" s="2" customFormat="1" ht="12.75">
      <c r="A26" s="5"/>
      <c r="B26" s="5" t="s">
        <v>45</v>
      </c>
      <c r="C26" s="16">
        <f t="shared" si="1"/>
        <v>750</v>
      </c>
      <c r="D26" s="5">
        <v>750</v>
      </c>
      <c r="E26" s="5"/>
      <c r="F26" s="5"/>
      <c r="G26" s="5"/>
      <c r="H26" s="5"/>
      <c r="I26" s="5"/>
      <c r="J26" s="5"/>
      <c r="K26" s="5"/>
      <c r="L26" s="5"/>
    </row>
    <row r="27" spans="1:12" s="2" customFormat="1" ht="12.75">
      <c r="A27" s="5"/>
      <c r="B27" s="5" t="s">
        <v>90</v>
      </c>
      <c r="C27" s="16">
        <f t="shared" si="1"/>
        <v>0.28</v>
      </c>
      <c r="D27" s="5">
        <v>0.28</v>
      </c>
      <c r="E27" s="5"/>
      <c r="F27" s="5"/>
      <c r="G27" s="5"/>
      <c r="H27" s="5"/>
      <c r="I27" s="5"/>
      <c r="J27" s="5"/>
      <c r="K27" s="5"/>
      <c r="L27" s="5"/>
    </row>
    <row r="28" spans="1:12" s="2" customFormat="1" ht="12.75">
      <c r="A28" s="5"/>
      <c r="B28" s="5" t="s">
        <v>91</v>
      </c>
      <c r="C28" s="16">
        <f t="shared" si="1"/>
        <v>0.04</v>
      </c>
      <c r="D28" s="5">
        <v>0.04</v>
      </c>
      <c r="E28" s="5"/>
      <c r="F28" s="5"/>
      <c r="G28" s="5"/>
      <c r="H28" s="5"/>
      <c r="I28" s="5"/>
      <c r="J28" s="5"/>
      <c r="K28" s="5"/>
      <c r="L28" s="5"/>
    </row>
    <row r="29" spans="1:12" s="2" customFormat="1" ht="12.75">
      <c r="A29" s="5"/>
      <c r="B29" s="5" t="s">
        <v>92</v>
      </c>
      <c r="C29" s="16">
        <f t="shared" si="1"/>
        <v>0.06</v>
      </c>
      <c r="D29" s="5">
        <v>0.06</v>
      </c>
      <c r="E29" s="5"/>
      <c r="F29" s="5"/>
      <c r="G29" s="5"/>
      <c r="H29" s="5"/>
      <c r="I29" s="5"/>
      <c r="J29" s="5"/>
      <c r="K29" s="5"/>
      <c r="L29" s="5"/>
    </row>
    <row r="30" spans="1:12" s="2" customFormat="1" ht="12.75">
      <c r="A30" s="5"/>
      <c r="B30" s="7" t="s">
        <v>14</v>
      </c>
      <c r="C30" s="14">
        <f t="shared" si="1"/>
        <v>8.22</v>
      </c>
      <c r="D30" s="13">
        <f>SUM(D31:D36)</f>
        <v>8.22</v>
      </c>
      <c r="E30" s="13">
        <f>SUM(E31:E36)</f>
        <v>0</v>
      </c>
      <c r="F30" s="13">
        <f>SUM(F31:F36)</f>
        <v>0</v>
      </c>
      <c r="G30" s="13">
        <f>SUM(G31:G36)</f>
        <v>0</v>
      </c>
      <c r="H30" s="5"/>
      <c r="I30" s="5"/>
      <c r="J30" s="5"/>
      <c r="K30" s="5"/>
      <c r="L30" s="5"/>
    </row>
    <row r="31" spans="1:12" s="2" customFormat="1" ht="12.75">
      <c r="A31" s="5"/>
      <c r="B31" s="9" t="s">
        <v>225</v>
      </c>
      <c r="C31" s="4">
        <f t="shared" si="1"/>
        <v>1.62</v>
      </c>
      <c r="D31" s="5">
        <v>1.62</v>
      </c>
      <c r="E31" s="5"/>
      <c r="F31" s="5"/>
      <c r="G31" s="5"/>
      <c r="H31" s="5"/>
      <c r="I31" s="5"/>
      <c r="J31" s="5"/>
      <c r="K31" s="5"/>
      <c r="L31" s="5"/>
    </row>
    <row r="32" spans="1:12" s="2" customFormat="1" ht="12.75">
      <c r="A32" s="5"/>
      <c r="B32" s="9" t="s">
        <v>226</v>
      </c>
      <c r="C32" s="4">
        <f t="shared" si="1"/>
        <v>2.03</v>
      </c>
      <c r="D32" s="5">
        <v>2.03</v>
      </c>
      <c r="E32" s="5"/>
      <c r="F32" s="5"/>
      <c r="G32" s="5"/>
      <c r="H32" s="5"/>
      <c r="I32" s="5"/>
      <c r="J32" s="5"/>
      <c r="K32" s="5"/>
      <c r="L32" s="5"/>
    </row>
    <row r="33" spans="1:12" s="2" customFormat="1" ht="12.75">
      <c r="A33" s="5"/>
      <c r="B33" s="9" t="s">
        <v>228</v>
      </c>
      <c r="C33" s="4">
        <f t="shared" si="1"/>
        <v>0.76</v>
      </c>
      <c r="D33" s="5">
        <v>0.76</v>
      </c>
      <c r="E33" s="5"/>
      <c r="F33" s="5"/>
      <c r="G33" s="5"/>
      <c r="H33" s="5"/>
      <c r="I33" s="5"/>
      <c r="J33" s="5"/>
      <c r="K33" s="5"/>
      <c r="L33" s="5"/>
    </row>
    <row r="34" spans="1:12" s="2" customFormat="1" ht="12.75">
      <c r="A34" s="5"/>
      <c r="B34" s="9" t="s">
        <v>229</v>
      </c>
      <c r="C34" s="4">
        <f t="shared" si="1"/>
        <v>2.08</v>
      </c>
      <c r="D34" s="5">
        <v>2.08</v>
      </c>
      <c r="E34" s="5"/>
      <c r="F34" s="5"/>
      <c r="G34" s="5"/>
      <c r="H34" s="5"/>
      <c r="I34" s="5"/>
      <c r="J34" s="5"/>
      <c r="K34" s="5"/>
      <c r="L34" s="5"/>
    </row>
    <row r="35" spans="1:12" s="2" customFormat="1" ht="12.75">
      <c r="A35" s="5"/>
      <c r="B35" s="9" t="s">
        <v>230</v>
      </c>
      <c r="C35" s="4">
        <f t="shared" si="1"/>
        <v>1.5</v>
      </c>
      <c r="D35" s="5">
        <v>1.5</v>
      </c>
      <c r="E35" s="5"/>
      <c r="F35" s="5"/>
      <c r="G35" s="5"/>
      <c r="H35" s="5"/>
      <c r="I35" s="5"/>
      <c r="J35" s="5"/>
      <c r="K35" s="5"/>
      <c r="L35" s="5"/>
    </row>
    <row r="36" spans="1:12" s="2" customFormat="1" ht="12.75">
      <c r="A36" s="5"/>
      <c r="B36" s="9" t="s">
        <v>227</v>
      </c>
      <c r="C36" s="4">
        <f t="shared" si="1"/>
        <v>0.23</v>
      </c>
      <c r="D36" s="5">
        <v>0.23</v>
      </c>
      <c r="E36" s="5"/>
      <c r="F36" s="5"/>
      <c r="G36" s="5"/>
      <c r="H36" s="5"/>
      <c r="I36" s="5"/>
      <c r="J36" s="5"/>
      <c r="K36" s="5"/>
      <c r="L36" s="5"/>
    </row>
    <row r="37" spans="1:12" s="2" customFormat="1" ht="12.75">
      <c r="A37" s="5">
        <v>12</v>
      </c>
      <c r="B37" s="7" t="s">
        <v>15</v>
      </c>
      <c r="C37" s="14">
        <f t="shared" si="1"/>
        <v>2.1</v>
      </c>
      <c r="D37" s="13">
        <f>D38</f>
        <v>2.1</v>
      </c>
      <c r="E37" s="13">
        <f>E38</f>
        <v>0</v>
      </c>
      <c r="F37" s="13">
        <f>F38</f>
        <v>0</v>
      </c>
      <c r="G37" s="13">
        <f>G38</f>
        <v>0</v>
      </c>
      <c r="H37" s="13">
        <f>H38</f>
        <v>0</v>
      </c>
      <c r="I37" s="5"/>
      <c r="J37" s="5"/>
      <c r="K37" s="5"/>
      <c r="L37" s="5"/>
    </row>
    <row r="38" spans="1:12" s="2" customFormat="1" ht="12.75">
      <c r="A38" s="5"/>
      <c r="B38" s="9" t="s">
        <v>220</v>
      </c>
      <c r="C38" s="4">
        <f t="shared" si="1"/>
        <v>2.1</v>
      </c>
      <c r="D38" s="5">
        <v>2.1</v>
      </c>
      <c r="E38" s="5"/>
      <c r="F38" s="5"/>
      <c r="G38" s="5"/>
      <c r="H38" s="5"/>
      <c r="I38" s="5"/>
      <c r="J38" s="5"/>
      <c r="K38" s="5"/>
      <c r="L38" s="5"/>
    </row>
    <row r="39" spans="1:12" s="2" customFormat="1" ht="12.75">
      <c r="A39" s="5">
        <v>13</v>
      </c>
      <c r="B39" s="7" t="s">
        <v>16</v>
      </c>
      <c r="C39" s="14">
        <f t="shared" si="1"/>
        <v>0.6</v>
      </c>
      <c r="D39" s="13">
        <f>D40</f>
        <v>0.6</v>
      </c>
      <c r="E39" s="13">
        <f>E40</f>
        <v>0</v>
      </c>
      <c r="F39" s="13">
        <f>F40</f>
        <v>0</v>
      </c>
      <c r="G39" s="13">
        <f>G40</f>
        <v>0</v>
      </c>
      <c r="H39" s="13">
        <f>H40</f>
        <v>0</v>
      </c>
      <c r="I39" s="5"/>
      <c r="J39" s="5"/>
      <c r="K39" s="5"/>
      <c r="L39" s="5"/>
    </row>
    <row r="40" spans="1:12" ht="12.75">
      <c r="A40" s="1"/>
      <c r="B40" s="5" t="s">
        <v>221</v>
      </c>
      <c r="C40" s="4">
        <f t="shared" si="1"/>
        <v>0.6</v>
      </c>
      <c r="D40" s="5">
        <v>0.6</v>
      </c>
      <c r="E40" s="5"/>
      <c r="F40" s="5"/>
      <c r="G40" s="5"/>
      <c r="H40" s="5"/>
      <c r="I40" s="5"/>
      <c r="J40" s="5"/>
      <c r="K40" s="5"/>
      <c r="L40" s="5"/>
    </row>
    <row r="41" spans="1:12" ht="12.75">
      <c r="A41" s="5">
        <v>14</v>
      </c>
      <c r="B41" s="7" t="s">
        <v>17</v>
      </c>
      <c r="C41" s="14">
        <f t="shared" si="1"/>
        <v>31.1</v>
      </c>
      <c r="D41" s="13">
        <f>D42</f>
        <v>31.1</v>
      </c>
      <c r="E41" s="13">
        <f>E42</f>
        <v>0</v>
      </c>
      <c r="F41" s="13">
        <f>F42</f>
        <v>0</v>
      </c>
      <c r="G41" s="13">
        <f>G42</f>
        <v>0</v>
      </c>
      <c r="H41" s="13">
        <f>H42</f>
        <v>0</v>
      </c>
      <c r="I41" s="5"/>
      <c r="J41" s="5"/>
      <c r="K41" s="5"/>
      <c r="L41" s="5"/>
    </row>
    <row r="42" spans="1:12" ht="12.75">
      <c r="A42" s="1"/>
      <c r="B42" s="5" t="s">
        <v>18</v>
      </c>
      <c r="C42" s="4">
        <f t="shared" si="1"/>
        <v>31.1</v>
      </c>
      <c r="D42" s="5">
        <f>21.6+9.5</f>
        <v>31.1</v>
      </c>
      <c r="E42" s="5"/>
      <c r="F42" s="5"/>
      <c r="G42" s="5"/>
      <c r="H42" s="5"/>
      <c r="I42" s="5"/>
      <c r="J42" s="5"/>
      <c r="K42" s="5"/>
      <c r="L42" s="5"/>
    </row>
    <row r="43" spans="1:12" ht="12.75">
      <c r="A43" s="5">
        <v>15</v>
      </c>
      <c r="B43" s="7" t="s">
        <v>19</v>
      </c>
      <c r="C43" s="14">
        <f t="shared" si="1"/>
        <v>0.5771</v>
      </c>
      <c r="D43" s="13">
        <f>D45+D44+D46</f>
        <v>0.5</v>
      </c>
      <c r="E43" s="13">
        <f>E45+E44+E46</f>
        <v>0</v>
      </c>
      <c r="F43" s="13">
        <f>F45+F44+F46</f>
        <v>0.0771</v>
      </c>
      <c r="G43" s="13">
        <f>G45+G44+G46</f>
        <v>0</v>
      </c>
      <c r="H43" s="13">
        <f>H45</f>
        <v>0</v>
      </c>
      <c r="I43" s="5"/>
      <c r="J43" s="5"/>
      <c r="K43" s="5"/>
      <c r="L43" s="5"/>
    </row>
    <row r="44" spans="1:12" ht="12.75">
      <c r="A44" s="5"/>
      <c r="B44" s="9" t="s">
        <v>72</v>
      </c>
      <c r="C44" s="16">
        <f t="shared" si="1"/>
        <v>0.4</v>
      </c>
      <c r="D44" s="9">
        <v>0.4</v>
      </c>
      <c r="E44" s="13"/>
      <c r="F44" s="13"/>
      <c r="G44" s="13"/>
      <c r="H44" s="13"/>
      <c r="I44" s="5"/>
      <c r="J44" s="5"/>
      <c r="K44" s="5"/>
      <c r="L44" s="5"/>
    </row>
    <row r="45" spans="1:12" ht="12.75">
      <c r="A45" s="5"/>
      <c r="B45" s="9" t="s">
        <v>73</v>
      </c>
      <c r="C45" s="16">
        <f t="shared" si="1"/>
        <v>0.1</v>
      </c>
      <c r="D45" s="5">
        <v>0.1</v>
      </c>
      <c r="E45" s="5"/>
      <c r="F45" s="5"/>
      <c r="G45" s="5"/>
      <c r="H45" s="5"/>
      <c r="I45" s="5"/>
      <c r="J45" s="5"/>
      <c r="K45" s="5"/>
      <c r="L45" s="5"/>
    </row>
    <row r="46" spans="1:12" ht="12.75">
      <c r="A46" s="5"/>
      <c r="B46" s="9" t="s">
        <v>93</v>
      </c>
      <c r="C46" s="16">
        <f t="shared" si="1"/>
        <v>0.0771</v>
      </c>
      <c r="D46" s="5"/>
      <c r="E46" s="5"/>
      <c r="F46" s="5">
        <v>0.0771</v>
      </c>
      <c r="G46" s="5"/>
      <c r="H46" s="5"/>
      <c r="I46" s="5"/>
      <c r="J46" s="5"/>
      <c r="K46" s="5" t="s">
        <v>246</v>
      </c>
      <c r="L46" s="5"/>
    </row>
    <row r="47" spans="1:12" ht="12.75">
      <c r="A47" s="5">
        <v>17</v>
      </c>
      <c r="B47" s="7" t="s">
        <v>20</v>
      </c>
      <c r="C47" s="14">
        <f t="shared" si="1"/>
        <v>0.6602</v>
      </c>
      <c r="D47" s="13">
        <f>SUM(D48:D51)</f>
        <v>0.6602</v>
      </c>
      <c r="E47" s="13">
        <f>SUM(E48:E51)</f>
        <v>0</v>
      </c>
      <c r="F47" s="13">
        <f>SUM(F48:F51)</f>
        <v>0</v>
      </c>
      <c r="G47" s="13">
        <f>SUM(G48:G51)</f>
        <v>0</v>
      </c>
      <c r="H47" s="13">
        <f>SUM(H48:H51)</f>
        <v>0</v>
      </c>
      <c r="I47" s="5"/>
      <c r="J47" s="5"/>
      <c r="K47" s="5"/>
      <c r="L47" s="5"/>
    </row>
    <row r="48" spans="1:12" ht="12.75">
      <c r="A48" s="1"/>
      <c r="B48" s="5" t="s">
        <v>74</v>
      </c>
      <c r="C48" s="4">
        <f t="shared" si="1"/>
        <v>0.2</v>
      </c>
      <c r="D48" s="5">
        <v>0.2</v>
      </c>
      <c r="E48" s="5"/>
      <c r="F48" s="5"/>
      <c r="G48" s="5"/>
      <c r="H48" s="5"/>
      <c r="I48" s="5"/>
      <c r="J48" s="5"/>
      <c r="K48" s="5"/>
      <c r="L48" s="5"/>
    </row>
    <row r="49" spans="1:12" ht="12.75">
      <c r="A49" s="1"/>
      <c r="B49" s="5" t="s">
        <v>75</v>
      </c>
      <c r="C49" s="4">
        <f t="shared" si="1"/>
        <v>0.0253</v>
      </c>
      <c r="D49" s="5">
        <v>0.0253</v>
      </c>
      <c r="E49" s="5"/>
      <c r="F49" s="5"/>
      <c r="G49" s="5"/>
      <c r="H49" s="5"/>
      <c r="I49" s="5"/>
      <c r="J49" s="5"/>
      <c r="K49" s="5"/>
      <c r="L49" s="5"/>
    </row>
    <row r="50" spans="1:12" ht="12.75">
      <c r="A50" s="19"/>
      <c r="B50" s="20" t="s">
        <v>222</v>
      </c>
      <c r="C50" s="4">
        <f t="shared" si="1"/>
        <v>0.4049</v>
      </c>
      <c r="D50" s="21">
        <v>0.4049</v>
      </c>
      <c r="E50" s="20"/>
      <c r="F50" s="20"/>
      <c r="G50" s="20"/>
      <c r="H50" s="20"/>
      <c r="I50" s="20"/>
      <c r="J50" s="20"/>
      <c r="K50" s="20"/>
      <c r="L50" s="20"/>
    </row>
    <row r="51" spans="2:4" ht="12.75">
      <c r="B51" t="s">
        <v>21</v>
      </c>
      <c r="C51" s="4">
        <f t="shared" si="1"/>
        <v>0.03</v>
      </c>
      <c r="D51" s="10">
        <v>0.03</v>
      </c>
    </row>
    <row r="52" spans="1:12" ht="12.75">
      <c r="A52" s="5">
        <v>18</v>
      </c>
      <c r="B52" s="7" t="s">
        <v>22</v>
      </c>
      <c r="C52" s="14">
        <f t="shared" si="1"/>
        <v>18.647899999999996</v>
      </c>
      <c r="D52" s="13">
        <f>SUM(D53:D58)</f>
        <v>18.647899999999996</v>
      </c>
      <c r="E52" s="13">
        <f>SUM(E53:E58)</f>
        <v>0</v>
      </c>
      <c r="F52" s="13">
        <f>SUM(F53:F58)</f>
        <v>0</v>
      </c>
      <c r="G52" s="13">
        <f>SUM(G53:G58)</f>
        <v>0</v>
      </c>
      <c r="H52" s="13">
        <f>SUM(H53:H58)</f>
        <v>0</v>
      </c>
      <c r="I52" s="5"/>
      <c r="J52" s="5"/>
      <c r="K52" s="5"/>
      <c r="L52" s="5"/>
    </row>
    <row r="53" spans="1:12" s="11" customFormat="1" ht="12.75">
      <c r="A53" s="5"/>
      <c r="B53" s="5" t="s">
        <v>76</v>
      </c>
      <c r="C53" s="4">
        <f t="shared" si="1"/>
        <v>0.8909</v>
      </c>
      <c r="D53" s="5">
        <v>0.8909</v>
      </c>
      <c r="E53" s="5"/>
      <c r="F53" s="5"/>
      <c r="G53" s="5"/>
      <c r="H53" s="5"/>
      <c r="I53" s="5"/>
      <c r="J53" s="5"/>
      <c r="K53" s="5"/>
      <c r="L53" s="5"/>
    </row>
    <row r="54" spans="1:12" s="11" customFormat="1" ht="12.75">
      <c r="A54" s="5"/>
      <c r="B54" s="5" t="s">
        <v>231</v>
      </c>
      <c r="C54" s="4">
        <f t="shared" si="1"/>
        <v>0.32</v>
      </c>
      <c r="D54" s="5">
        <v>0.32</v>
      </c>
      <c r="E54" s="5"/>
      <c r="F54" s="5"/>
      <c r="G54" s="5"/>
      <c r="H54" s="5"/>
      <c r="I54" s="5"/>
      <c r="J54" s="5"/>
      <c r="K54" s="5"/>
      <c r="L54" s="5"/>
    </row>
    <row r="55" spans="1:12" s="11" customFormat="1" ht="12.75">
      <c r="A55" s="5"/>
      <c r="B55" s="5" t="s">
        <v>77</v>
      </c>
      <c r="C55" s="4">
        <f t="shared" si="1"/>
        <v>1.9942</v>
      </c>
      <c r="D55" s="5">
        <v>1.9942</v>
      </c>
      <c r="E55" s="5"/>
      <c r="F55" s="5"/>
      <c r="G55" s="5"/>
      <c r="H55" s="5"/>
      <c r="I55" s="5"/>
      <c r="J55" s="5"/>
      <c r="K55" s="5"/>
      <c r="L55" s="5"/>
    </row>
    <row r="56" spans="1:12" s="11" customFormat="1" ht="12.75">
      <c r="A56" s="5"/>
      <c r="B56" s="5" t="s">
        <v>78</v>
      </c>
      <c r="C56" s="4">
        <f t="shared" si="1"/>
        <v>12.657499999999999</v>
      </c>
      <c r="D56" s="5">
        <f>12.0156+0.6419</f>
        <v>12.657499999999999</v>
      </c>
      <c r="E56" s="5"/>
      <c r="F56" s="5"/>
      <c r="G56" s="5"/>
      <c r="H56" s="5"/>
      <c r="I56" s="5"/>
      <c r="J56" s="5"/>
      <c r="K56" s="5"/>
      <c r="L56" s="5"/>
    </row>
    <row r="57" spans="1:12" s="11" customFormat="1" ht="12.75">
      <c r="A57" s="5"/>
      <c r="B57" s="5" t="s">
        <v>23</v>
      </c>
      <c r="C57" s="4">
        <f t="shared" si="1"/>
        <v>2.3674</v>
      </c>
      <c r="D57" s="5">
        <v>2.3674</v>
      </c>
      <c r="E57" s="5"/>
      <c r="F57" s="5"/>
      <c r="G57" s="5"/>
      <c r="H57" s="5"/>
      <c r="I57" s="5"/>
      <c r="J57" s="5"/>
      <c r="K57" s="5"/>
      <c r="L57" s="5"/>
    </row>
    <row r="58" spans="1:12" s="11" customFormat="1" ht="12.75">
      <c r="A58" s="5"/>
      <c r="B58" s="5" t="s">
        <v>79</v>
      </c>
      <c r="C58" s="4">
        <f t="shared" si="1"/>
        <v>0.4179</v>
      </c>
      <c r="D58" s="5">
        <v>0.4179</v>
      </c>
      <c r="E58" s="5"/>
      <c r="F58" s="5"/>
      <c r="G58" s="5"/>
      <c r="H58" s="5"/>
      <c r="I58" s="5"/>
      <c r="J58" s="5"/>
      <c r="K58" s="5"/>
      <c r="L58" s="5"/>
    </row>
    <row r="59" spans="1:12" ht="12.75">
      <c r="A59" s="5"/>
      <c r="B59" s="7" t="s">
        <v>24</v>
      </c>
      <c r="C59" s="14">
        <f t="shared" si="1"/>
        <v>0.12</v>
      </c>
      <c r="D59" s="13">
        <f>D60</f>
        <v>0.12</v>
      </c>
      <c r="E59" s="13">
        <f>E60</f>
        <v>0</v>
      </c>
      <c r="F59" s="13">
        <f>F60</f>
        <v>0</v>
      </c>
      <c r="G59" s="13">
        <f>G60</f>
        <v>0</v>
      </c>
      <c r="H59" s="5"/>
      <c r="I59" s="5"/>
      <c r="J59" s="5"/>
      <c r="K59" s="5"/>
      <c r="L59" s="5"/>
    </row>
    <row r="60" spans="1:12" ht="12.75">
      <c r="A60" s="5"/>
      <c r="B60" s="9" t="s">
        <v>25</v>
      </c>
      <c r="C60" s="4">
        <f t="shared" si="1"/>
        <v>0.12</v>
      </c>
      <c r="D60" s="5">
        <v>0.12</v>
      </c>
      <c r="E60" s="5"/>
      <c r="F60" s="5"/>
      <c r="G60" s="5"/>
      <c r="H60" s="5"/>
      <c r="I60" s="5"/>
      <c r="J60" s="5"/>
      <c r="K60" s="5"/>
      <c r="L60" s="5"/>
    </row>
    <row r="61" spans="1:12" ht="12.75">
      <c r="A61" s="5">
        <v>20</v>
      </c>
      <c r="B61" s="7" t="s">
        <v>26</v>
      </c>
      <c r="C61" s="14">
        <f t="shared" si="1"/>
        <v>0.52</v>
      </c>
      <c r="D61" s="13">
        <f>SUM(D62:D70)</f>
        <v>0.52</v>
      </c>
      <c r="E61" s="13">
        <f>SUM(E62:E70)</f>
        <v>0</v>
      </c>
      <c r="F61" s="13">
        <f>SUM(F62:F70)</f>
        <v>0</v>
      </c>
      <c r="G61" s="13">
        <f>SUM(G62:G70)</f>
        <v>0</v>
      </c>
      <c r="H61" s="13">
        <f>SUM(H62:H70)</f>
        <v>0</v>
      </c>
      <c r="I61" s="5"/>
      <c r="J61" s="5"/>
      <c r="K61" s="5"/>
      <c r="L61" s="5"/>
    </row>
    <row r="62" spans="1:12" ht="12.75">
      <c r="A62" s="5"/>
      <c r="B62" s="9" t="s">
        <v>80</v>
      </c>
      <c r="C62" s="4">
        <f t="shared" si="1"/>
        <v>0.08</v>
      </c>
      <c r="D62" s="5">
        <v>0.08</v>
      </c>
      <c r="E62" s="5"/>
      <c r="F62" s="5"/>
      <c r="G62" s="5"/>
      <c r="H62" s="5"/>
      <c r="I62" s="5"/>
      <c r="J62" s="5"/>
      <c r="K62" s="5"/>
      <c r="L62" s="5"/>
    </row>
    <row r="63" spans="1:12" ht="12.75">
      <c r="A63" s="5"/>
      <c r="B63" s="9" t="s">
        <v>81</v>
      </c>
      <c r="C63" s="4">
        <f t="shared" si="1"/>
        <v>0.08</v>
      </c>
      <c r="D63" s="5">
        <v>0.08</v>
      </c>
      <c r="E63" s="5"/>
      <c r="F63" s="5"/>
      <c r="G63" s="5"/>
      <c r="H63" s="5"/>
      <c r="I63" s="5"/>
      <c r="J63" s="5"/>
      <c r="K63" s="5"/>
      <c r="L63" s="5"/>
    </row>
    <row r="64" spans="1:12" ht="12.75">
      <c r="A64" s="5"/>
      <c r="B64" s="9" t="s">
        <v>82</v>
      </c>
      <c r="C64" s="4">
        <f t="shared" si="1"/>
        <v>0.03</v>
      </c>
      <c r="D64" s="5">
        <v>0.03</v>
      </c>
      <c r="E64" s="5"/>
      <c r="F64" s="5"/>
      <c r="G64" s="5"/>
      <c r="H64" s="5"/>
      <c r="I64" s="5"/>
      <c r="J64" s="5"/>
      <c r="K64" s="5"/>
      <c r="L64" s="5"/>
    </row>
    <row r="65" spans="1:12" ht="12.75">
      <c r="A65" s="5"/>
      <c r="B65" s="9" t="s">
        <v>83</v>
      </c>
      <c r="C65" s="4">
        <f t="shared" si="1"/>
        <v>0.08</v>
      </c>
      <c r="D65" s="5">
        <v>0.08</v>
      </c>
      <c r="E65" s="5"/>
      <c r="F65" s="5"/>
      <c r="G65" s="5"/>
      <c r="H65" s="5"/>
      <c r="I65" s="5"/>
      <c r="J65" s="5"/>
      <c r="K65" s="5"/>
      <c r="L65" s="5"/>
    </row>
    <row r="66" spans="1:12" ht="12.75">
      <c r="A66" s="5"/>
      <c r="B66" s="9" t="s">
        <v>84</v>
      </c>
      <c r="C66" s="4">
        <f t="shared" si="1"/>
        <v>0.04</v>
      </c>
      <c r="D66" s="5">
        <v>0.04</v>
      </c>
      <c r="E66" s="5"/>
      <c r="F66" s="5"/>
      <c r="G66" s="5"/>
      <c r="H66" s="5"/>
      <c r="I66" s="5"/>
      <c r="J66" s="5"/>
      <c r="K66" s="5"/>
      <c r="L66" s="5"/>
    </row>
    <row r="67" spans="1:12" ht="12.75">
      <c r="A67" s="5"/>
      <c r="B67" s="9" t="s">
        <v>85</v>
      </c>
      <c r="C67" s="4">
        <f t="shared" si="1"/>
        <v>0.04</v>
      </c>
      <c r="D67" s="5">
        <v>0.04</v>
      </c>
      <c r="E67" s="5"/>
      <c r="F67" s="5"/>
      <c r="G67" s="5"/>
      <c r="H67" s="5"/>
      <c r="I67" s="5"/>
      <c r="J67" s="5"/>
      <c r="K67" s="5"/>
      <c r="L67" s="5"/>
    </row>
    <row r="68" spans="1:12" ht="12.75">
      <c r="A68" s="5"/>
      <c r="B68" s="9" t="s">
        <v>86</v>
      </c>
      <c r="C68" s="4">
        <f t="shared" si="1"/>
        <v>0.06</v>
      </c>
      <c r="D68" s="5">
        <v>0.06</v>
      </c>
      <c r="E68" s="5"/>
      <c r="F68" s="5"/>
      <c r="G68" s="5"/>
      <c r="H68" s="5"/>
      <c r="I68" s="5"/>
      <c r="J68" s="5"/>
      <c r="K68" s="5"/>
      <c r="L68" s="5"/>
    </row>
    <row r="69" spans="1:12" ht="12.75">
      <c r="A69" s="5"/>
      <c r="B69" s="9" t="s">
        <v>87</v>
      </c>
      <c r="C69" s="4">
        <f t="shared" si="1"/>
        <v>0.07</v>
      </c>
      <c r="D69" s="5">
        <v>0.07</v>
      </c>
      <c r="E69" s="5"/>
      <c r="F69" s="5"/>
      <c r="G69" s="5"/>
      <c r="H69" s="5"/>
      <c r="I69" s="5"/>
      <c r="J69" s="5"/>
      <c r="K69" s="5"/>
      <c r="L69" s="5"/>
    </row>
    <row r="70" spans="1:12" ht="12.75">
      <c r="A70" s="5"/>
      <c r="B70" s="9" t="s">
        <v>88</v>
      </c>
      <c r="C70" s="4">
        <f t="shared" si="1"/>
        <v>0.04</v>
      </c>
      <c r="D70" s="5">
        <v>0.04</v>
      </c>
      <c r="E70" s="5"/>
      <c r="F70" s="5"/>
      <c r="G70" s="5"/>
      <c r="H70" s="5"/>
      <c r="I70" s="5"/>
      <c r="J70" s="5"/>
      <c r="K70" s="5"/>
      <c r="L70" s="5"/>
    </row>
    <row r="71" spans="1:12" ht="12.75">
      <c r="A71" s="5">
        <v>22</v>
      </c>
      <c r="B71" s="7" t="s">
        <v>30</v>
      </c>
      <c r="C71" s="4">
        <f t="shared" si="1"/>
        <v>0</v>
      </c>
      <c r="D71" s="5"/>
      <c r="E71" s="5"/>
      <c r="F71" s="5"/>
      <c r="G71" s="5"/>
      <c r="H71" s="5"/>
      <c r="I71" s="5"/>
      <c r="J71" s="5"/>
      <c r="K71" s="5"/>
      <c r="L71" s="5"/>
    </row>
    <row r="72" spans="1:12" ht="12.75">
      <c r="A72" s="5">
        <v>23</v>
      </c>
      <c r="B72" s="7" t="s">
        <v>31</v>
      </c>
      <c r="C72" s="14">
        <f t="shared" si="1"/>
        <v>0</v>
      </c>
      <c r="D72" s="13">
        <f>D73</f>
        <v>0</v>
      </c>
      <c r="E72" s="13">
        <f>E73</f>
        <v>0</v>
      </c>
      <c r="F72" s="13">
        <f>F73</f>
        <v>0</v>
      </c>
      <c r="G72" s="13">
        <f>G73</f>
        <v>0</v>
      </c>
      <c r="H72" s="5"/>
      <c r="I72" s="5"/>
      <c r="J72" s="5"/>
      <c r="K72" s="5"/>
      <c r="L72" s="5"/>
    </row>
    <row r="73" spans="1:12" ht="12.75">
      <c r="A73" s="5"/>
      <c r="B73" s="9" t="s">
        <v>89</v>
      </c>
      <c r="C73" s="4"/>
      <c r="D73" s="5"/>
      <c r="E73" s="5"/>
      <c r="F73" s="5"/>
      <c r="G73" s="5"/>
      <c r="H73" s="5"/>
      <c r="I73" s="5"/>
      <c r="J73" s="5"/>
      <c r="K73" s="5"/>
      <c r="L73" s="5"/>
    </row>
    <row r="74" spans="1:12" ht="12.75">
      <c r="A74" s="5">
        <v>24</v>
      </c>
      <c r="B74" s="7" t="s">
        <v>32</v>
      </c>
      <c r="C74" s="4">
        <f t="shared" si="1"/>
        <v>0</v>
      </c>
      <c r="D74" s="5"/>
      <c r="E74" s="5"/>
      <c r="F74" s="5"/>
      <c r="G74" s="5"/>
      <c r="H74" s="5"/>
      <c r="I74" s="5"/>
      <c r="J74" s="5"/>
      <c r="K74" s="5"/>
      <c r="L74" s="5"/>
    </row>
    <row r="75" spans="1:12" ht="12.75">
      <c r="A75" s="5"/>
      <c r="B75" s="1"/>
      <c r="C75" s="4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5" t="s">
        <v>68</v>
      </c>
      <c r="C76" s="14">
        <f>C61+C52+C47+C43+C41+C39+C37+C16+C15+C6+C59+C30+C10+C72+C14</f>
        <v>6563.2382</v>
      </c>
      <c r="D76" s="14">
        <f>D61+D52+D47+D43+D41+D39+D37+D16+D15+D6+D59+D30+D10+D72</f>
        <v>2813.2660999999994</v>
      </c>
      <c r="E76" s="14">
        <f>E61+E52+E47+E43+E41+E39+E37+E16+E15+E6+E59+E30+E10+E72</f>
        <v>3193.34</v>
      </c>
      <c r="F76" s="14">
        <f>F61+F52+F47+F43+F41+F39+F37+F16+F15+F6+F59+F30+F10+F72</f>
        <v>556.6320999999999</v>
      </c>
      <c r="G76" s="14">
        <f>G61+G52+G47+G43+G41+G39+G37+G16+G15+G6+G59+G30+G10+G72</f>
        <v>0</v>
      </c>
      <c r="H76" s="1"/>
      <c r="I76" s="1"/>
      <c r="J76" s="1"/>
      <c r="K76" s="1"/>
      <c r="L76" s="1"/>
    </row>
    <row r="77" spans="1:12" ht="12.75">
      <c r="A77" s="1"/>
      <c r="B77" s="1">
        <v>6583.8</v>
      </c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>
        <f>B77-C76</f>
        <v>20.561800000000403</v>
      </c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C94" s="1"/>
      <c r="I94" s="1"/>
      <c r="J94" s="1"/>
      <c r="K94" s="1"/>
      <c r="L94" s="1"/>
    </row>
  </sheetData>
  <sheetProtection/>
  <mergeCells count="10">
    <mergeCell ref="A1:L1"/>
    <mergeCell ref="A3:A4"/>
    <mergeCell ref="B3:B4"/>
    <mergeCell ref="C3:C4"/>
    <mergeCell ref="D3:G3"/>
    <mergeCell ref="H3:H4"/>
    <mergeCell ref="I3:I4"/>
    <mergeCell ref="J3:J4"/>
    <mergeCell ref="K3:K4"/>
    <mergeCell ref="L3:L4"/>
  </mergeCells>
  <printOptions/>
  <pageMargins left="0.75" right="0.75" top="1" bottom="1" header="0.5" footer="0.5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Моргаушская 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</dc:creator>
  <cp:keywords/>
  <dc:description/>
  <cp:lastModifiedBy>imu1</cp:lastModifiedBy>
  <cp:lastPrinted>2007-04-16T04:21:53Z</cp:lastPrinted>
  <dcterms:created xsi:type="dcterms:W3CDTF">2007-03-15T10:16:43Z</dcterms:created>
  <dcterms:modified xsi:type="dcterms:W3CDTF">2007-04-18T09:49:21Z</dcterms:modified>
  <cp:category/>
  <cp:version/>
  <cp:contentType/>
  <cp:contentStatus/>
</cp:coreProperties>
</file>