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06" activeTab="0"/>
  </bookViews>
  <sheets>
    <sheet name="Консол" sheetId="1" r:id="rId1"/>
    <sheet name="Справка" sheetId="2" r:id="rId2"/>
    <sheet name="район" sheetId="3" r:id="rId3"/>
    <sheet name="Але" sheetId="4" r:id="rId4"/>
    <sheet name="Сун" sheetId="5" r:id="rId5"/>
    <sheet name="Иль" sheetId="6" r:id="rId6"/>
    <sheet name="Кад" sheetId="7" r:id="rId7"/>
    <sheet name="Мор" sheetId="8" r:id="rId8"/>
    <sheet name="Мос" sheetId="9" r:id="rId9"/>
    <sheet name="Ори" sheetId="10" r:id="rId10"/>
    <sheet name="Сят" sheetId="11" r:id="rId11"/>
    <sheet name="Тор" sheetId="12" r:id="rId12"/>
    <sheet name="Хор" sheetId="13" r:id="rId13"/>
    <sheet name="Чум" sheetId="14" r:id="rId14"/>
    <sheet name="Шать" sheetId="15" r:id="rId15"/>
    <sheet name="Юнг" sheetId="16" r:id="rId16"/>
    <sheet name="Юсь" sheetId="17" r:id="rId17"/>
    <sheet name="Яра" sheetId="18" r:id="rId18"/>
    <sheet name="Яро" sheetId="19" r:id="rId19"/>
  </sheets>
  <externalReferences>
    <externalReference r:id="rId22"/>
    <externalReference r:id="rId23"/>
  </externalReferences>
  <definedNames>
    <definedName name="_xlnm.Print_Area" localSheetId="5">'Иль'!$A$1:$F$91</definedName>
    <definedName name="_xlnm.Print_Area" localSheetId="0">'Консол'!$A$1:$K$46</definedName>
    <definedName name="_xlnm.Print_Area" localSheetId="1">'Справка'!$A$1:$EA$30</definedName>
  </definedNames>
  <calcPr fullCalcOnLoad="1"/>
</workbook>
</file>

<file path=xl/sharedStrings.xml><?xml version="1.0" encoding="utf-8"?>
<sst xmlns="http://schemas.openxmlformats.org/spreadsheetml/2006/main" count="2548" uniqueCount="333">
  <si>
    <t xml:space="preserve">                     Анализ исполнения райбюджета</t>
  </si>
  <si>
    <t>Коды бюджетной классификации РФ</t>
  </si>
  <si>
    <t>Наименование доходов</t>
  </si>
  <si>
    <t>% испол.</t>
  </si>
  <si>
    <t>отклон.</t>
  </si>
  <si>
    <t>НАЛОГОВЫЕ ДОХОДЫ</t>
  </si>
  <si>
    <t>НАЛОГИ НА ПРИБЫЛЬ</t>
  </si>
  <si>
    <t xml:space="preserve">    Налог на доходы физических лиц</t>
  </si>
  <si>
    <t>НАЛОГИ НА СОВОКУПНЫЙ ДОХОД</t>
  </si>
  <si>
    <t xml:space="preserve">    ЕН с/х предприятий</t>
  </si>
  <si>
    <t>Земельный налог</t>
  </si>
  <si>
    <t>Налог на имущество физ.лиц</t>
  </si>
  <si>
    <t>НАЛОГИ, СБОРЫ И РЕГУЛЯРНЫЕ ПЛАТЕЖИ ЗА ПОЛЬЗОВАНИЕ ПРИРОДНЫМИ РЕСУРСАМИ</t>
  </si>
  <si>
    <t>ПРОЧИЕ НАЛОГИ, СБОРЫ И ПОШЛИНЫ</t>
  </si>
  <si>
    <t xml:space="preserve">   Государственная пошлина за соверш.нотар.действ.</t>
  </si>
  <si>
    <t xml:space="preserve">   Государственная пошлина за государственную регистрацию, а также за совершение прочих юридически 
значимых действий</t>
  </si>
  <si>
    <t>НЕНАЛОГОВЫЕ ДОХОДЫ</t>
  </si>
  <si>
    <t xml:space="preserve">   Арендная плата за землю</t>
  </si>
  <si>
    <t xml:space="preserve">   Доходы от сдачи в аренду имущ.наход.</t>
  </si>
  <si>
    <t xml:space="preserve">  Доходы от оказания платных услуг</t>
  </si>
  <si>
    <t xml:space="preserve">  Доходы от продажи земли</t>
  </si>
  <si>
    <t>Штрафы за нарушение бюджетного зак-ва</t>
  </si>
  <si>
    <t xml:space="preserve">Д. в. за соверш. преступл, и возмещение ущерба имущ. </t>
  </si>
  <si>
    <t>Денежные взыскания  (штрафы) за нарушения законодательства РФ о размещении заказов на поставки товаров, выполнение работ, оказание услуг</t>
  </si>
  <si>
    <t>Невыясненные поступления</t>
  </si>
  <si>
    <t xml:space="preserve">   Прочие неналоговые доходы</t>
  </si>
  <si>
    <t>ИТОГО СОБСТВЕННЫХ ДОХОДОВ</t>
  </si>
  <si>
    <t>БЕЗВОЗДМЕЗДНЫЕ ПЕРЕЧИСЛЕНИЯ</t>
  </si>
  <si>
    <t>Дотация от бюджетов других уровней</t>
  </si>
  <si>
    <t>Субсидии бюджетам РФ</t>
  </si>
  <si>
    <t>Субвенции бюджетам РФ</t>
  </si>
  <si>
    <t>Иные межбюджетные трансферты</t>
  </si>
  <si>
    <t>Прочие безвозмездные поступления от других бюджетов 
бюджетной системы</t>
  </si>
  <si>
    <t>Возврат остатков субвенций и субсидий</t>
  </si>
  <si>
    <t>ДОХОДЫ ОТ ПРЕДПРИНИМАТЕЛЬСКОЙ И ИНОЙ ПРИН.</t>
  </si>
  <si>
    <t xml:space="preserve">  ВСЕГО ДОХОДОВ</t>
  </si>
  <si>
    <t>Дефицит(профицит - )</t>
  </si>
  <si>
    <t>Наименование расходов</t>
  </si>
  <si>
    <t>0100</t>
  </si>
  <si>
    <t>ОБЩЕГОСУДАРСТВЕННЫЕ ВОПРОСЫ</t>
  </si>
  <si>
    <t>0103</t>
  </si>
  <si>
    <t>Функционирование представительных органов муниципальных образований</t>
  </si>
  <si>
    <t>0104</t>
  </si>
  <si>
    <t>Функционирование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</si>
  <si>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</si>
  <si>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</si>
  <si>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</si>
  <si>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надзора</t>
  </si>
  <si>
    <t>0107</t>
  </si>
  <si>
    <t>Выборы</t>
  </si>
  <si>
    <t>0111</t>
  </si>
  <si>
    <t xml:space="preserve">Резервные фонды                                                      </t>
  </si>
  <si>
    <t>0113</t>
  </si>
  <si>
    <t xml:space="preserve">Другие общегосударственные вопросы        </t>
  </si>
  <si>
    <t>0200</t>
  </si>
  <si>
    <t>НАЦИОНАЛЬНАЯ ОБОРОНА</t>
  </si>
  <si>
    <t>0203</t>
  </si>
  <si>
    <t xml:space="preserve">Мобилизационная и вневоинская подготовка  </t>
  </si>
  <si>
    <t>0300</t>
  </si>
  <si>
    <t>НАЦИОНАЛЬНАЯ БЕЗОПАСНОСТЬ</t>
  </si>
  <si>
    <t>0302</t>
  </si>
  <si>
    <t>Органы внутренних дел</t>
  </si>
  <si>
    <t>0304</t>
  </si>
  <si>
    <t>Органы юсиции</t>
  </si>
  <si>
    <t>0309</t>
  </si>
  <si>
    <t>Защита населения и территории от последствий ЧС</t>
  </si>
  <si>
    <t>0400</t>
  </si>
  <si>
    <t>НАЦИОНАЛЬНАЯ ЭКОНОМИКА</t>
  </si>
  <si>
    <t>0405</t>
  </si>
  <si>
    <t>Сельское хозяйство</t>
  </si>
  <si>
    <t>0406</t>
  </si>
  <si>
    <t>Водные ресурсы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</si>
  <si>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</si>
  <si>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</si>
  <si>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</si>
  <si>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</si>
  <si>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</si>
  <si>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 xml:space="preserve">ЖИЛИЩНО-КОММУНАЛЬНОЕ ХОЗЯЙСТВО             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</si>
  <si>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</si>
  <si>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</si>
  <si>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</si>
  <si>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</si>
  <si>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</si>
  <si>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</si>
  <si>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</si>
  <si>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</si>
  <si>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</si>
  <si>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обьектов растительного и животного мира и среды их обитания</t>
  </si>
  <si>
    <t>0700</t>
  </si>
  <si>
    <t>ОБРАЗОВАНИЕ</t>
  </si>
  <si>
    <t>0701</t>
  </si>
  <si>
    <t>0702</t>
  </si>
  <si>
    <t>0707</t>
  </si>
  <si>
    <t>0709</t>
  </si>
  <si>
    <t>0800</t>
  </si>
  <si>
    <t xml:space="preserve">КУЛЬТУРА И КИНЕМАТОГРАФИЯ </t>
  </si>
  <si>
    <t>0801</t>
  </si>
  <si>
    <t xml:space="preserve">     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</si>
  <si>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</si>
  <si>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</si>
  <si>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</si>
  <si>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</si>
  <si>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</si>
  <si>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</si>
  <si>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</si>
  <si>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</si>
  <si>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</si>
  <si>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</si>
  <si>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</si>
  <si>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</si>
  <si>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1103</t>
  </si>
  <si>
    <t>Спорт высших достижений</t>
  </si>
  <si>
    <t>1104</t>
  </si>
  <si>
    <t>Прикладные научные исследования в области физической культуры и спорта</t>
  </si>
  <si>
    <t>1105</t>
  </si>
  <si>
    <t>Другие вопросы в области физическая культуры и спорта</t>
  </si>
  <si>
    <t>1200</t>
  </si>
  <si>
    <t>СРЕДСТВА МАССОВОЙ ИНФОРМАЦИИ</t>
  </si>
  <si>
    <t>1202</t>
  </si>
  <si>
    <t>Периодическая печать и издательство</t>
  </si>
  <si>
    <t>1300</t>
  </si>
  <si>
    <t>ОБСЛУЖИВАНИЕ ГОСУДАРСТВЕННОГО И МУНИЦИПАЛЬНОГО ДОЛГА</t>
  </si>
  <si>
    <t>1301</t>
  </si>
  <si>
    <t>Обслуживание внутренноего государственного и муниципального долга</t>
  </si>
  <si>
    <t>МЕЖБЮДЖЕТНЫЕ ТРАНСФЕРТЫ</t>
  </si>
  <si>
    <t>Дотации на выравнивание бюджетной обеспеченности</t>
  </si>
  <si>
    <t>Иные дотации</t>
  </si>
  <si>
    <t xml:space="preserve">Прочие межбюджетные трансферты 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</si>
  <si>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</si>
  <si>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</si>
  <si>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</si>
  <si>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>Ананьева Р.И.</t>
  </si>
  <si>
    <t>Налог на имущество организаций</t>
  </si>
  <si>
    <t xml:space="preserve">   ЗАДОЛЖЕННОСТЬ И ПЕРЕРАСЧЕТЫ ПО ОТМЕНЕННЫМ НАЛОГАМ И СБОРАМ</t>
  </si>
  <si>
    <t>Налог на прибыль организаций, зачисл. до 1 янв. 2005г.</t>
  </si>
  <si>
    <t>Налоги на иммущество</t>
  </si>
  <si>
    <t>Прочие налоги и сборы (по отм. нал. и сборам РФ)</t>
  </si>
  <si>
    <t>Прочие налоги и сборы (по отм. местн. нал. и сборам  )</t>
  </si>
  <si>
    <t>ДОХОДЫ ОТ ИСПОЛЬЗОВАНИЯ ИМУЩЕСТВА, НАХОДЯЩЕГОСЯ В ГОСУД. И МУН. СОБСТВ.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</si>
  <si>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</si>
  <si>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</si>
  <si>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МАТ. И НЕМАТ. АКТИВОВ</t>
  </si>
  <si>
    <t xml:space="preserve">  Доходы от реализации имущества</t>
  </si>
  <si>
    <t xml:space="preserve"> ШТРАФЫ, САНКЦИИ, ВОЗМЕЩЕНИЕ УЩЕРБА</t>
  </si>
  <si>
    <t>ПРОЧИЕ НЕНАЛОГОВЫЕ ДОХОДЫ</t>
  </si>
  <si>
    <t>НАЛОГИ НА ИМУЩЕСТВО</t>
  </si>
  <si>
    <t>Приложение 3</t>
  </si>
  <si>
    <t>к письму Минфина Чувашии</t>
  </si>
  <si>
    <t>от 02.02.2007 №04-16/491</t>
  </si>
  <si>
    <t>С П Р А В К А</t>
  </si>
  <si>
    <t>№ п/п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</si>
  <si>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</si>
  <si>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</si>
  <si>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</si>
  <si>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</si>
  <si>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</si>
  <si>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</si>
  <si>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</si>
  <si>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</si>
  <si>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</si>
  <si>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</si>
  <si>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</si>
  <si>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</si>
  <si>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</si>
  <si>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Госпошлина                                      (108)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</si>
  <si>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</si>
  <si>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</si>
  <si>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</si>
  <si>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Задолженность и перерасчет по отмененным налогам (109)</t>
  </si>
  <si>
    <t>Продажа земли                                          000 114 06014100000 420</t>
  </si>
  <si>
    <t>Прочие доходы от оказания платных услуг получателям средств бюджетов поселений и компенсации затрат бюджетов поселений (код       000 113 03050 10 0000 180</t>
  </si>
  <si>
    <t>Денежные взыскания (штрафы) за нарушение законодательства о налогах и сборах                                    (116 00000 00 0000 000)</t>
  </si>
  <si>
    <t>прочие неналоговые доходы бюджетов поселений (код 000 1 17 00000 00 0000 000)</t>
  </si>
  <si>
    <t xml:space="preserve">Государственная пошлина за совершение нотариальных  действийдолжностными лицами органов местного самоуправления (000 1 08 04020 01 0000 110) </t>
  </si>
  <si>
    <t>Возврат остатков субсидий и сцбвенций из бюджетов поселений (000 1 19 05000 10 0000 151)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</si>
  <si>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</si>
  <si>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00020201030100000151)</t>
  </si>
  <si>
    <t>Субсидии</t>
  </si>
  <si>
    <t>Субвенции</t>
  </si>
  <si>
    <t>Прочие безвозмездные поступления от других бюджетов бюджетной системы</t>
  </si>
  <si>
    <t>Общегосударственные вопросы (код расхода 00001000000000000000)</t>
  </si>
  <si>
    <t>Национальная оборона      (02000000000000)</t>
  </si>
  <si>
    <t>Национальная безопасность     (0300000000000000)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</si>
  <si>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</si>
  <si>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</si>
  <si>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</si>
  <si>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Cоциальная  политика (код БК расходов 100000000000)</t>
  </si>
  <si>
    <t>Физическая культура и спорт    (011000000000000000)</t>
  </si>
  <si>
    <t>Межбюджетные трансферты   (140400000000)</t>
  </si>
  <si>
    <t>Функционирование местных администраций (код расхода 01040000000000000)</t>
  </si>
  <si>
    <t>Обеспечение проведения выборов и референдумов (010700000000000)</t>
  </si>
  <si>
    <t>Резервные фонды (0111000000000000)</t>
  </si>
  <si>
    <t xml:space="preserve">план </t>
  </si>
  <si>
    <t>факт</t>
  </si>
  <si>
    <t>процент исполнения</t>
  </si>
  <si>
    <t>план</t>
  </si>
  <si>
    <t>Александровское сельское поселение</t>
  </si>
  <si>
    <t>Большесундырское сельское поселение</t>
  </si>
  <si>
    <t>Ильинское сельское поселение</t>
  </si>
  <si>
    <t>Кадикасинское сельское поселение</t>
  </si>
  <si>
    <t>Моргаушское сельское поселение</t>
  </si>
  <si>
    <t>Москакасинское сельское поселение</t>
  </si>
  <si>
    <t>Орининское сельское поселение</t>
  </si>
  <si>
    <t>Сятракасинское сельское поселение</t>
  </si>
  <si>
    <t>Тораевское сельское поселение</t>
  </si>
  <si>
    <t>Хорнойское сельское поселение</t>
  </si>
  <si>
    <t>Чуманкасинское сельское поселение</t>
  </si>
  <si>
    <t>Шатьмапосинское сельское поселение</t>
  </si>
  <si>
    <t>Юнгинское сельское поселение</t>
  </si>
  <si>
    <t>Юськасинское сельское поселение</t>
  </si>
  <si>
    <t>Ярабайкасинское сельское поселение</t>
  </si>
  <si>
    <t>Ярославское сельское поселение</t>
  </si>
  <si>
    <t>Итого по поселениям</t>
  </si>
  <si>
    <t>Показатели</t>
  </si>
  <si>
    <t>Код БК</t>
  </si>
  <si>
    <t>Консолидированный бюджет</t>
  </si>
  <si>
    <t>Районный бюджет</t>
  </si>
  <si>
    <t>Бюджеты сельских поселений</t>
  </si>
  <si>
    <t>исполнено</t>
  </si>
  <si>
    <t>%</t>
  </si>
  <si>
    <t>налог на доходы физических лиц</t>
  </si>
  <si>
    <t>налог на совокупный доход</t>
  </si>
  <si>
    <t>налог на имущество</t>
  </si>
  <si>
    <t>земельный налог</t>
  </si>
  <si>
    <t>налоги, сборы за пользование природными ресурсами</t>
  </si>
  <si>
    <t>госпошлина</t>
  </si>
  <si>
    <t xml:space="preserve">задол. по отм. нал., сборам 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</si>
  <si>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</si>
  <si>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окуржающую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</si>
  <si>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</si>
  <si>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</si>
  <si>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возмещние ущерба</t>
  </si>
  <si>
    <t>прочие неналоговые доходы</t>
  </si>
  <si>
    <t>ДОХОДЫ ОТ ПРЕДПРИНИМАТЕЛЬСКОЙ ДЕЯТЕЛЬНОСТИ</t>
  </si>
  <si>
    <t>БЕЗВОЗМЕЗДНЫЕ ПЕРЕЧИСЛЕНИЯ</t>
  </si>
  <si>
    <t>ВСЕГО ДОХОДОВ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</si>
  <si>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</si>
  <si>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</si>
  <si>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</si>
  <si>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</si>
  <si>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</si>
  <si>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</si>
  <si>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</si>
  <si>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</si>
  <si>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</si>
  <si>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</si>
  <si>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1000</t>
  </si>
  <si>
    <t>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</si>
  <si>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</si>
  <si>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</si>
  <si>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</si>
  <si>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1400</t>
  </si>
  <si>
    <t>администрации Моргаушского района</t>
  </si>
  <si>
    <t>0310</t>
  </si>
  <si>
    <t>Обеспечение пожарной безопасности</t>
  </si>
  <si>
    <t>Прочие неналоговые доходы</t>
  </si>
  <si>
    <t>Доходы от реализации имущества</t>
  </si>
  <si>
    <t>Доходы от продажи земли</t>
  </si>
  <si>
    <t>Доходы от оказания платных услуг</t>
  </si>
  <si>
    <t>Доходы от сдачи в аренду имущ.наход.</t>
  </si>
  <si>
    <t>Арендная плата за землю</t>
  </si>
  <si>
    <t>Государственная пошлина за государственную регистрацию, а также за совершение прочих юридически 
значимых действий</t>
  </si>
  <si>
    <t>Государственная пошлина за соверш.нотар.действ.</t>
  </si>
  <si>
    <t>Налог на доходы физических лиц</t>
  </si>
  <si>
    <t>ЕН с/х предприятий</t>
  </si>
  <si>
    <t>ЗАДОЛЖЕННОСТЬ И ПЕРЕРАСЧЕТЫ ПО ОТМЕНЕННЫМ НАЛОГАМ И СБОРАМ</t>
  </si>
  <si>
    <t>Сбалансированность</t>
  </si>
  <si>
    <t>Налоги на имущество</t>
  </si>
  <si>
    <t>Культура</t>
  </si>
  <si>
    <t>АДМИНИСТРАТИВНЫЕ ПЛАТЕЖИ И СБОРЫ</t>
  </si>
  <si>
    <t>Платежи, вымаемые организациями муниципальных районов за выполнение определенных функций</t>
  </si>
  <si>
    <t>Прочие поступления от денежных взысканий и иных сумм от возмещение ущерба</t>
  </si>
  <si>
    <t>Д. в. за наруш. Зак.в области сан.эпидем.благоп.</t>
  </si>
  <si>
    <t>ЕН на вмененный доход</t>
  </si>
  <si>
    <t>Налог на добычу общераспространенных полезных ископаемых</t>
  </si>
  <si>
    <t xml:space="preserve">Государственная пошлина по делам, рассм. в судах </t>
  </si>
  <si>
    <t xml:space="preserve">Проценты, полученные от предос. бюдж. кред </t>
  </si>
  <si>
    <t>Доходы от муниципальных унитарных предприятий</t>
  </si>
  <si>
    <t>Плата за негативные воздействия на окружающую среду</t>
  </si>
  <si>
    <t>Ден.взыс. за наруш. закон. о налогах и сборах</t>
  </si>
  <si>
    <t>Д.в. за административные правонарушения</t>
  </si>
  <si>
    <t>Д. в. за наруш. закон. о применении ККМ</t>
  </si>
  <si>
    <t>Штрафы за адм. правонаруш. в обл. рег. произ-ва спирта</t>
  </si>
  <si>
    <t>Д. в. за наруш. закон. о недрах</t>
  </si>
  <si>
    <t>Д. в. за наруш. ФЗ "О пожарной безопасности"</t>
  </si>
  <si>
    <t>Органы юистиции</t>
  </si>
  <si>
    <t>Другие общегосударственные расходы (0113000000000000)</t>
  </si>
  <si>
    <t>административные платежи и сборы</t>
  </si>
  <si>
    <t>ШТРАФЫ, САНКЦИИ, ВОЗМЕЩЕНИЕ УЩЕРБА</t>
  </si>
  <si>
    <t>Штрафы за нарушение зак.-ва об оказании услуг для поселений</t>
  </si>
  <si>
    <t>Штрафы, санкции, возмещение ущерба (код 000 1 16 00000 00 0000 000)</t>
  </si>
  <si>
    <t>Налог на имущество физ. лиц</t>
  </si>
  <si>
    <t xml:space="preserve">   Государственная пошлина за соверш. нотар. действ.</t>
  </si>
  <si>
    <t>Задолженность  и перерасчеты по отмененным налогам, сборам и иным обязательным платежам (код дохода 00010900000000000000)</t>
  </si>
  <si>
    <t>Возврат излишне уплаченных налогов из бюджетов поселений</t>
  </si>
  <si>
    <t>Доходы от оказания платных услуг и компенсации затрат государства                                         000 113 00000 00 0000 000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</si>
  <si>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</si>
  <si>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</si>
  <si>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</si>
  <si>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</si>
  <si>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Д. в. за взыскания  (штрафы) за нарушения законодательства РФ о об адм. Правонар., предусмотренные ст. 20.25 КоАП</t>
  </si>
  <si>
    <t>Возврат остатков субсидий и субвенций</t>
  </si>
  <si>
    <t>0505</t>
  </si>
  <si>
    <t>Другие вопросы в области ЖКХ</t>
  </si>
  <si>
    <t>план на 2013 г.</t>
  </si>
  <si>
    <t>назначено на 2013 г.</t>
  </si>
  <si>
    <t>Налог, взимаемый в связи с применением патентной системы налогообложения</t>
  </si>
  <si>
    <t>Доходы от оказания платных услуг (работ)</t>
  </si>
  <si>
    <t xml:space="preserve">Д. в. за наруш. закон. в области охраны окружающей среды </t>
  </si>
  <si>
    <t>Р.И. Ананьева</t>
  </si>
  <si>
    <t>исполнено на 01.03.2013 г.</t>
  </si>
  <si>
    <t xml:space="preserve">                     Анализ исполнения бюджета Александровского сельского поселения на 01.03.2013г.</t>
  </si>
  <si>
    <t xml:space="preserve">                     Анализ исполнения бюджета Большесундырского сельского поселения на 01.03.2013г.</t>
  </si>
  <si>
    <t xml:space="preserve">                     Анализ исполнения бюджета Ильинского сельского поселения на 01.03.2013г.</t>
  </si>
  <si>
    <t xml:space="preserve">                     Анализ исполнения бюджета Кадикасинского сельского поселения на 01.03.2013г.</t>
  </si>
  <si>
    <t xml:space="preserve">                     Анализ исполнения бюджета Моргаушского сельского поселения на 01.03.2013г.</t>
  </si>
  <si>
    <t xml:space="preserve">                     Анализ исполнения бюджета Москакасинского сельского поселения на 01.03.2013г.</t>
  </si>
  <si>
    <t xml:space="preserve">                     Анализ исполнения бюджета Орининского сельского поселения на 01.03.2013г.</t>
  </si>
  <si>
    <t xml:space="preserve">                     Анализ исполнения бюджета Сятракасинского сельского поселения на 01.03.2013г.</t>
  </si>
  <si>
    <t xml:space="preserve">                     Анализ исполнения бюджета Тораевского сельского поселения на 01.03.2013г.</t>
  </si>
  <si>
    <t xml:space="preserve">                     Анализ исполнения бюджета Хорнойского сельского поселения на 01.03.2013г.</t>
  </si>
  <si>
    <t xml:space="preserve">                     Анализ исполнения бюджета Чуманкасинского сельского поселения на 01.03.2013г.</t>
  </si>
  <si>
    <t xml:space="preserve">                     Анализ исполнения бюджета Шатьмапосинского сельского поселения на 01.03.2013г.</t>
  </si>
  <si>
    <t xml:space="preserve">                     Анализ исполнения бюджета Юнгинского сельского поселения на 01.03.2013г.</t>
  </si>
  <si>
    <t xml:space="preserve">                     Анализ исполнения бюджета Юськасинского сельского поселения на 01.03.2013г.</t>
  </si>
  <si>
    <t xml:space="preserve">                     Анализ исполнения бюджета Ярабайкасинского сельского поселения на 01.03.2013г.</t>
  </si>
  <si>
    <t xml:space="preserve">                     Анализ исполнения бюджета Ярославского сельского поселения на 01.03.2013г.</t>
  </si>
  <si>
    <t>Денежные взыскания за нарушение законодательства РФ о размещении заказов на поставки товаров, выполнение работ, оказание услуг для нужд поселений</t>
  </si>
  <si>
    <t xml:space="preserve">                          Моргаушского района на 01.03.2013 г.</t>
  </si>
  <si>
    <t>Д. в. за наруш. Земельного законодательства</t>
  </si>
  <si>
    <t>Денежные взыскания за нарушение закон. РФ о размещении заказов на поставки товаров, выполнение работ, оказание услуг для нужд поселений</t>
  </si>
  <si>
    <t>Анализ исполнения консолидированного бюджета Моргаушского района на 01.03.2013</t>
  </si>
  <si>
    <t>об исполнении бюджетов поселений  Моргаушского района  на 01 марта 2013 г.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</si>
</sst>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0000"/>
    <numFmt numFmtId="183" formatCode="_(* #,##0.0_);_(* \(#,##0.0\);_(* &quot;-&quot;??_);_(@_)"/>
    <numFmt numFmtId="184" formatCode="_-* #,##0.0_р_._-;\-* #,##0.0_р_._-;_-* &quot;-&quot;?_р_._-;_-@_-"/>
    <numFmt numFmtId="185" formatCode="_-* #,##0.00000_р_._-;\-* #,##0.00000_р_._-;_-* &quot;-&quot;?????_р_._-;_-@_-"/>
    <numFmt numFmtId="186" formatCode="#,##0.00000"/>
    <numFmt numFmtId="187" formatCode="#,##0.0000"/>
    <numFmt numFmtId="188" formatCode="#,##0.000"/>
    <numFmt numFmtId="189" formatCode="0.000000"/>
    <numFmt numFmtId="190" formatCode="0.000"/>
    <numFmt numFmtId="191" formatCode="0.00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#,##0.000000"/>
    <numFmt numFmtId="197" formatCode="#,##0.0000000"/>
    <numFmt numFmtId="198" formatCode="0.0000000"/>
    <numFmt numFmtId="199" formatCode="#,##0.00000000"/>
    <numFmt numFmtId="200" formatCode="#,##0.000000000"/>
    <numFmt numFmtId="201" formatCode="#,##0.0000000000"/>
    <numFmt numFmtId="202" formatCode="_(* #,##0_);_(* \(#,##0\);_(* &quot;-&quot;??_);_(@_)"/>
    <numFmt numFmtId="203" formatCode="_-* #,##0.00_р_._-;\-* #,##0.00_р_._-;_-* &quot;-&quot;?_р_._-;_-@_-"/>
    <numFmt numFmtId="204" formatCode="_-* #,##0.000_р_._-;\-* #,##0.000_р_._-;_-* &quot;-&quot;?_р_._-;_-@_-"/>
    <numFmt numFmtId="205" formatCode="_-* #,##0.0000_р_._-;\-* #,##0.0000_р_._-;_-* &quot;-&quot;?_р_._-;_-@_-"/>
    <numFmt numFmtId="206" formatCode="_-* #,##0.00000_р_._-;\-* #,##0.00000_р_._-;_-* &quot;-&quot;?_р_._-;_-@_-"/>
    <numFmt numFmtId="207" formatCode="_-* #,##0.000000_р_._-;\-* #,##0.000000_р_._-;_-* &quot;-&quot;?_р_._-;_-@_-"/>
    <numFmt numFmtId="208" formatCode="0.00000000"/>
    <numFmt numFmtId="209" formatCode="_(* #,##0.0000000_);_(* \(#,##0.0000000\);_(* &quot;-&quot;??_);_(@_)"/>
    <numFmt numFmtId="210" formatCode="#,##0.00000000000"/>
    <numFmt numFmtId="211" formatCode="#,##0.000000000000"/>
    <numFmt numFmtId="212" formatCode="#,##0.0000000000000"/>
    <numFmt numFmtId="213" formatCode="#,##0.00000000000000"/>
    <numFmt numFmtId="214" formatCode="#,##0.000000000000000"/>
    <numFmt numFmtId="215" formatCode="#,##0.0000000000000000"/>
    <numFmt numFmtId="216" formatCode="#,##0.00000000000000000"/>
    <numFmt numFmtId="217" formatCode="#,##0.000000000000000000"/>
    <numFmt numFmtId="218" formatCode="#,##0.0000000000000000000"/>
    <numFmt numFmtId="219" formatCode="#,##0.00000000000000000000"/>
    <numFmt numFmtId="220" formatCode="#,##0.000000000000000000000"/>
  </numFmts>
  <fonts count="67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6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8"/>
      <name val="Times New Roman"/>
      <family val="1"/>
    </font>
    <font>
      <sz val="8"/>
      <name val="TimesET"/>
      <family val="0"/>
    </font>
    <font>
      <sz val="8"/>
      <name val="Arial"/>
      <family val="2"/>
    </font>
    <font>
      <b/>
      <sz val="8"/>
      <name val="TimesET"/>
      <family val="0"/>
    </font>
    <font>
      <b/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TimesET"/>
      <family val="0"/>
    </font>
    <font>
      <sz val="8"/>
      <color indexed="8"/>
      <name val="Arial Cyr"/>
      <family val="0"/>
    </font>
    <font>
      <b/>
      <sz val="8"/>
      <color indexed="10"/>
      <name val="Arial"/>
      <family val="2"/>
    </font>
    <font>
      <b/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theme="1"/>
      <name val="TimesET"/>
      <family val="0"/>
    </font>
    <font>
      <sz val="8"/>
      <color theme="1"/>
      <name val="Arial Cyr"/>
      <family val="0"/>
    </font>
    <font>
      <b/>
      <sz val="8"/>
      <color rgb="FFFF0000"/>
      <name val="Arial"/>
      <family val="2"/>
    </font>
    <font>
      <b/>
      <sz val="8"/>
      <color theme="1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3" fillId="0" borderId="0" xfId="59" applyFont="1">
      <alignment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/>
      <protection/>
    </xf>
    <xf numFmtId="0" fontId="2" fillId="0" borderId="10" xfId="61" applyFont="1" applyBorder="1">
      <alignment/>
      <protection/>
    </xf>
    <xf numFmtId="180" fontId="2" fillId="0" borderId="10" xfId="61" applyNumberFormat="1" applyFont="1" applyBorder="1" applyAlignment="1">
      <alignment horizontal="right" vertical="center"/>
      <protection/>
    </xf>
    <xf numFmtId="0" fontId="2" fillId="0" borderId="0" xfId="59" applyFont="1">
      <alignment/>
      <protection/>
    </xf>
    <xf numFmtId="0" fontId="3" fillId="0" borderId="10" xfId="61" applyFont="1" applyBorder="1" applyAlignment="1">
      <alignment horizontal="center"/>
      <protection/>
    </xf>
    <xf numFmtId="0" fontId="3" fillId="0" borderId="10" xfId="61" applyFont="1" applyBorder="1" applyAlignment="1">
      <alignment wrapText="1"/>
      <protection/>
    </xf>
    <xf numFmtId="180" fontId="3" fillId="0" borderId="10" xfId="61" applyNumberFormat="1" applyFont="1" applyBorder="1" applyAlignment="1">
      <alignment horizontal="right" vertical="center"/>
      <protection/>
    </xf>
    <xf numFmtId="180" fontId="3" fillId="0" borderId="10" xfId="61" applyNumberFormat="1" applyFont="1" applyFill="1" applyBorder="1" applyAlignment="1">
      <alignment horizontal="right" vertical="center"/>
      <protection/>
    </xf>
    <xf numFmtId="0" fontId="3" fillId="0" borderId="10" xfId="61" applyFont="1" applyBorder="1">
      <alignment/>
      <protection/>
    </xf>
    <xf numFmtId="180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2" fillId="0" borderId="10" xfId="61" applyFont="1" applyBorder="1" applyAlignment="1">
      <alignment wrapText="1"/>
      <protection/>
    </xf>
    <xf numFmtId="180" fontId="2" fillId="0" borderId="10" xfId="61" applyNumberFormat="1" applyFont="1" applyFill="1" applyBorder="1" applyAlignment="1">
      <alignment horizontal="right" vertical="center"/>
      <protection/>
    </xf>
    <xf numFmtId="0" fontId="3" fillId="0" borderId="0" xfId="59" applyFont="1" applyFill="1">
      <alignment/>
      <protection/>
    </xf>
    <xf numFmtId="0" fontId="3" fillId="0" borderId="10" xfId="61" applyFont="1" applyFill="1" applyBorder="1" applyAlignment="1">
      <alignment horizontal="center"/>
      <protection/>
    </xf>
    <xf numFmtId="0" fontId="3" fillId="0" borderId="10" xfId="61" applyFont="1" applyFill="1" applyBorder="1">
      <alignment/>
      <protection/>
    </xf>
    <xf numFmtId="0" fontId="3" fillId="0" borderId="10" xfId="61" applyFont="1" applyFill="1" applyBorder="1" applyAlignment="1">
      <alignment wrapText="1"/>
      <protection/>
    </xf>
    <xf numFmtId="181" fontId="2" fillId="0" borderId="10" xfId="42" applyNumberFormat="1" applyFont="1" applyBorder="1" applyAlignment="1">
      <alignment horizontal="right" vertical="center"/>
    </xf>
    <xf numFmtId="180" fontId="2" fillId="0" borderId="0" xfId="59" applyNumberFormat="1" applyFont="1">
      <alignment/>
      <protection/>
    </xf>
    <xf numFmtId="180" fontId="3" fillId="33" borderId="10" xfId="52" applyNumberFormat="1" applyFont="1" applyFill="1" applyBorder="1" applyAlignment="1">
      <alignment horizontal="right" vertical="center" shrinkToFit="1"/>
      <protection/>
    </xf>
    <xf numFmtId="180" fontId="3" fillId="33" borderId="10" xfId="53" applyNumberFormat="1" applyFont="1" applyFill="1" applyBorder="1" applyAlignment="1">
      <alignment horizontal="right" vertical="center" shrinkToFit="1"/>
      <protection/>
    </xf>
    <xf numFmtId="180" fontId="3" fillId="33" borderId="10" xfId="54" applyNumberFormat="1" applyFont="1" applyFill="1" applyBorder="1" applyAlignment="1">
      <alignment horizontal="right" vertical="center" shrinkToFit="1"/>
      <protection/>
    </xf>
    <xf numFmtId="180" fontId="2" fillId="0" borderId="10" xfId="0" applyNumberFormat="1" applyFont="1" applyBorder="1" applyAlignment="1">
      <alignment horizontal="right" vertical="center"/>
    </xf>
    <xf numFmtId="0" fontId="2" fillId="0" borderId="10" xfId="61" applyFont="1" applyFill="1" applyBorder="1">
      <alignment/>
      <protection/>
    </xf>
    <xf numFmtId="180" fontId="2" fillId="0" borderId="10" xfId="59" applyNumberFormat="1" applyFont="1" applyBorder="1" applyAlignment="1">
      <alignment horizontal="right" vertical="center"/>
      <protection/>
    </xf>
    <xf numFmtId="0" fontId="2" fillId="0" borderId="11" xfId="61" applyFont="1" applyBorder="1" applyAlignment="1">
      <alignment horizontal="center"/>
      <protection/>
    </xf>
    <xf numFmtId="0" fontId="2" fillId="0" borderId="11" xfId="61" applyFont="1" applyFill="1" applyBorder="1">
      <alignment/>
      <protection/>
    </xf>
    <xf numFmtId="180" fontId="2" fillId="0" borderId="11" xfId="61" applyNumberFormat="1" applyFont="1" applyBorder="1" applyAlignment="1">
      <alignment horizontal="right" vertical="center"/>
      <protection/>
    </xf>
    <xf numFmtId="182" fontId="3" fillId="0" borderId="0" xfId="59" applyNumberFormat="1" applyFont="1" applyAlignment="1">
      <alignment horizontal="right" vertical="center"/>
      <protection/>
    </xf>
    <xf numFmtId="180" fontId="3" fillId="0" borderId="0" xfId="59" applyNumberFormat="1" applyFont="1" applyAlignment="1">
      <alignment horizontal="right" vertical="center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3" fillId="0" borderId="10" xfId="59" applyFont="1" applyBorder="1" applyAlignment="1">
      <alignment horizontal="center" vertical="center"/>
      <protection/>
    </xf>
    <xf numFmtId="49" fontId="2" fillId="0" borderId="10" xfId="59" applyNumberFormat="1" applyFont="1" applyBorder="1" applyAlignment="1">
      <alignment horizontal="center"/>
      <protection/>
    </xf>
    <xf numFmtId="0" fontId="2" fillId="34" borderId="10" xfId="59" applyFont="1" applyFill="1" applyBorder="1" applyAlignment="1">
      <alignment wrapText="1"/>
      <protection/>
    </xf>
    <xf numFmtId="183" fontId="2" fillId="0" borderId="10" xfId="59" applyNumberFormat="1" applyFont="1" applyBorder="1" applyAlignment="1">
      <alignment horizontal="right" vertical="center"/>
      <protection/>
    </xf>
    <xf numFmtId="183" fontId="2" fillId="0" borderId="10" xfId="68" applyNumberFormat="1" applyFont="1" applyBorder="1" applyAlignment="1">
      <alignment horizontal="right" vertical="center"/>
    </xf>
    <xf numFmtId="180" fontId="2" fillId="0" borderId="10" xfId="56" applyNumberFormat="1" applyFont="1" applyBorder="1" applyAlignment="1">
      <alignment horizontal="right"/>
      <protection/>
    </xf>
    <xf numFmtId="49" fontId="3" fillId="0" borderId="10" xfId="59" applyNumberFormat="1" applyFont="1" applyBorder="1" applyAlignment="1">
      <alignment horizontal="center"/>
      <protection/>
    </xf>
    <xf numFmtId="0" fontId="3" fillId="34" borderId="10" xfId="59" applyFont="1" applyFill="1" applyBorder="1" applyAlignment="1">
      <alignment wrapText="1"/>
      <protection/>
    </xf>
    <xf numFmtId="183" fontId="3" fillId="0" borderId="10" xfId="59" applyNumberFormat="1" applyFont="1" applyBorder="1" applyAlignment="1">
      <alignment horizontal="right" vertical="center"/>
      <protection/>
    </xf>
    <xf numFmtId="180" fontId="3" fillId="0" borderId="10" xfId="56" applyNumberFormat="1" applyFont="1" applyBorder="1" applyAlignment="1">
      <alignment horizontal="right"/>
      <protection/>
    </xf>
    <xf numFmtId="0" fontId="3" fillId="0" borderId="10" xfId="59" applyFont="1" applyBorder="1" applyAlignment="1">
      <alignment wrapText="1"/>
      <protection/>
    </xf>
    <xf numFmtId="183" fontId="3" fillId="0" borderId="10" xfId="59" applyNumberFormat="1" applyFont="1" applyBorder="1" applyAlignment="1">
      <alignment horizontal="right"/>
      <protection/>
    </xf>
    <xf numFmtId="49" fontId="2" fillId="0" borderId="12" xfId="58" applyNumberFormat="1" applyFont="1" applyBorder="1" applyAlignment="1">
      <alignment horizontal="center"/>
      <protection/>
    </xf>
    <xf numFmtId="0" fontId="2" fillId="34" borderId="10" xfId="58" applyFont="1" applyFill="1" applyBorder="1" applyAlignment="1">
      <alignment wrapText="1"/>
      <protection/>
    </xf>
    <xf numFmtId="49" fontId="3" fillId="0" borderId="10" xfId="58" applyNumberFormat="1" applyFont="1" applyBorder="1" applyAlignment="1">
      <alignment horizontal="center"/>
      <protection/>
    </xf>
    <xf numFmtId="0" fontId="3" fillId="0" borderId="10" xfId="58" applyFont="1" applyBorder="1" applyAlignment="1">
      <alignment wrapText="1"/>
      <protection/>
    </xf>
    <xf numFmtId="49" fontId="3" fillId="0" borderId="12" xfId="59" applyNumberFormat="1" applyFont="1" applyBorder="1" applyAlignment="1">
      <alignment horizontal="center"/>
      <protection/>
    </xf>
    <xf numFmtId="49" fontId="3" fillId="0" borderId="12" xfId="57" applyNumberFormat="1" applyFont="1" applyBorder="1" applyAlignment="1">
      <alignment horizontal="center"/>
      <protection/>
    </xf>
    <xf numFmtId="0" fontId="4" fillId="0" borderId="10" xfId="57" applyFont="1" applyBorder="1" applyAlignment="1">
      <alignment wrapText="1"/>
      <protection/>
    </xf>
    <xf numFmtId="183" fontId="2" fillId="0" borderId="10" xfId="56" applyNumberFormat="1" applyFont="1" applyBorder="1" applyAlignment="1">
      <alignment horizontal="right" vertical="center"/>
      <protection/>
    </xf>
    <xf numFmtId="183" fontId="3" fillId="0" borderId="10" xfId="56" applyNumberFormat="1" applyFont="1" applyBorder="1" applyAlignment="1">
      <alignment horizontal="right" vertical="center"/>
      <protection/>
    </xf>
    <xf numFmtId="184" fontId="2" fillId="0" borderId="0" xfId="59" applyNumberFormat="1" applyFont="1">
      <alignment/>
      <protection/>
    </xf>
    <xf numFmtId="0" fontId="3" fillId="0" borderId="10" xfId="59" applyFont="1" applyBorder="1" applyAlignment="1">
      <alignment horizontal="left" wrapText="1"/>
      <protection/>
    </xf>
    <xf numFmtId="0" fontId="2" fillId="34" borderId="10" xfId="59" applyFont="1" applyFill="1" applyBorder="1" applyAlignment="1">
      <alignment horizontal="left" wrapText="1"/>
      <protection/>
    </xf>
    <xf numFmtId="0" fontId="2" fillId="0" borderId="10" xfId="59" applyFont="1" applyBorder="1" applyAlignment="1">
      <alignment horizontal="center"/>
      <protection/>
    </xf>
    <xf numFmtId="0" fontId="3" fillId="0" borderId="10" xfId="59" applyFont="1" applyBorder="1" applyAlignment="1">
      <alignment horizontal="center"/>
      <protection/>
    </xf>
    <xf numFmtId="0" fontId="3" fillId="0" borderId="10" xfId="59" applyFont="1" applyFill="1" applyBorder="1" applyAlignment="1">
      <alignment wrapText="1"/>
      <protection/>
    </xf>
    <xf numFmtId="183" fontId="3" fillId="33" borderId="10" xfId="55" applyNumberFormat="1" applyFont="1" applyFill="1" applyBorder="1" applyAlignment="1">
      <alignment horizontal="right" vertical="top" shrinkToFit="1"/>
      <protection/>
    </xf>
    <xf numFmtId="0" fontId="2" fillId="0" borderId="10" xfId="59" applyFont="1" applyFill="1" applyBorder="1" applyAlignment="1">
      <alignment wrapText="1"/>
      <protection/>
    </xf>
    <xf numFmtId="0" fontId="2" fillId="0" borderId="10" xfId="59" applyFont="1" applyFill="1" applyBorder="1" applyAlignment="1">
      <alignment horizontal="center" wrapText="1"/>
      <protection/>
    </xf>
    <xf numFmtId="0" fontId="3" fillId="0" borderId="0" xfId="59" applyFont="1" applyAlignment="1">
      <alignment horizontal="left"/>
      <protection/>
    </xf>
    <xf numFmtId="0" fontId="3" fillId="0" borderId="0" xfId="59" applyFont="1" applyAlignment="1">
      <alignment wrapText="1"/>
      <protection/>
    </xf>
    <xf numFmtId="182" fontId="3" fillId="0" borderId="0" xfId="59" applyNumberFormat="1" applyFont="1" applyAlignment="1">
      <alignment horizontal="center"/>
      <protection/>
    </xf>
    <xf numFmtId="182" fontId="3" fillId="0" borderId="0" xfId="59" applyNumberFormat="1" applyFont="1" applyAlignment="1">
      <alignment horizontal="right"/>
      <protection/>
    </xf>
    <xf numFmtId="180" fontId="3" fillId="0" borderId="0" xfId="59" applyNumberFormat="1" applyFont="1" applyAlignment="1">
      <alignment horizontal="center"/>
      <protection/>
    </xf>
    <xf numFmtId="0" fontId="5" fillId="0" borderId="0" xfId="58" applyFont="1" applyAlignment="1">
      <alignment horizontal="left"/>
      <protection/>
    </xf>
    <xf numFmtId="185" fontId="5" fillId="0" borderId="0" xfId="58" applyNumberFormat="1" applyFont="1">
      <alignment/>
      <protection/>
    </xf>
    <xf numFmtId="0" fontId="5" fillId="0" borderId="0" xfId="58" applyFont="1">
      <alignment/>
      <protection/>
    </xf>
    <xf numFmtId="0" fontId="5" fillId="0" borderId="0" xfId="58" applyFont="1" applyAlignment="1">
      <alignment/>
      <protection/>
    </xf>
    <xf numFmtId="0" fontId="7" fillId="0" borderId="10" xfId="61" applyFont="1" applyBorder="1">
      <alignment/>
      <protection/>
    </xf>
    <xf numFmtId="0" fontId="7" fillId="0" borderId="10" xfId="61" applyFont="1" applyBorder="1" applyAlignment="1">
      <alignment horizontal="center"/>
      <protection/>
    </xf>
    <xf numFmtId="0" fontId="7" fillId="0" borderId="10" xfId="61" applyFont="1" applyBorder="1" applyAlignment="1">
      <alignment wrapText="1"/>
      <protection/>
    </xf>
    <xf numFmtId="0" fontId="7" fillId="0" borderId="10" xfId="61" applyFont="1" applyBorder="1" applyAlignment="1">
      <alignment horizontal="center" vertical="top"/>
      <protection/>
    </xf>
    <xf numFmtId="0" fontId="7" fillId="0" borderId="10" xfId="61" applyFont="1" applyBorder="1" applyAlignment="1">
      <alignment vertical="top" wrapText="1"/>
      <protection/>
    </xf>
    <xf numFmtId="180" fontId="2" fillId="0" borderId="10" xfId="61" applyNumberFormat="1" applyFont="1" applyBorder="1" applyAlignment="1">
      <alignment horizontal="center" vertical="center" wrapText="1"/>
      <protection/>
    </xf>
    <xf numFmtId="0" fontId="2" fillId="0" borderId="10" xfId="61" applyFont="1" applyFill="1" applyBorder="1" applyAlignment="1">
      <alignment horizontal="center" vertical="center" wrapText="1"/>
      <protection/>
    </xf>
    <xf numFmtId="180" fontId="2" fillId="0" borderId="10" xfId="61" applyNumberFormat="1" applyFont="1" applyBorder="1" applyAlignment="1">
      <alignment horizontal="center" vertical="center"/>
      <protection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34" borderId="0" xfId="0" applyFill="1" applyAlignment="1">
      <alignment horizontal="left"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 applyProtection="1">
      <alignment vertical="center" wrapText="1"/>
      <protection locked="0"/>
    </xf>
    <xf numFmtId="0" fontId="10" fillId="34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vertical="center" wrapText="1"/>
    </xf>
    <xf numFmtId="0" fontId="11" fillId="34" borderId="13" xfId="0" applyFont="1" applyFill="1" applyBorder="1" applyAlignment="1">
      <alignment vertical="center" wrapText="1"/>
    </xf>
    <xf numFmtId="0" fontId="11" fillId="34" borderId="14" xfId="0" applyFont="1" applyFill="1" applyBorder="1" applyAlignment="1">
      <alignment vertical="center" wrapText="1"/>
    </xf>
    <xf numFmtId="0" fontId="11" fillId="34" borderId="0" xfId="0" applyFont="1" applyFill="1" applyAlignment="1">
      <alignment/>
    </xf>
    <xf numFmtId="0" fontId="11" fillId="34" borderId="0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left" vertical="center" wrapText="1"/>
    </xf>
    <xf numFmtId="0" fontId="11" fillId="34" borderId="16" xfId="0" applyFont="1" applyFill="1" applyBorder="1" applyAlignment="1">
      <alignment horizontal="left" vertical="center" wrapText="1"/>
    </xf>
    <xf numFmtId="0" fontId="11" fillId="34" borderId="17" xfId="0" applyFont="1" applyFill="1" applyBorder="1" applyAlignment="1">
      <alignment vertical="center" wrapText="1"/>
    </xf>
    <xf numFmtId="0" fontId="11" fillId="34" borderId="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34" borderId="10" xfId="60" applyFont="1" applyFill="1" applyBorder="1" applyAlignment="1">
      <alignment vertical="center" wrapText="1"/>
      <protection/>
    </xf>
    <xf numFmtId="0" fontId="13" fillId="34" borderId="10" xfId="60" applyFont="1" applyFill="1" applyBorder="1" applyAlignment="1" applyProtection="1">
      <alignment vertical="center" wrapText="1"/>
      <protection locked="0"/>
    </xf>
    <xf numFmtId="181" fontId="11" fillId="34" borderId="10" xfId="0" applyNumberFormat="1" applyFont="1" applyFill="1" applyBorder="1" applyAlignment="1">
      <alignment/>
    </xf>
    <xf numFmtId="181" fontId="11" fillId="34" borderId="10" xfId="0" applyNumberFormat="1" applyFont="1" applyFill="1" applyBorder="1" applyAlignment="1">
      <alignment vertical="center" wrapText="1"/>
    </xf>
    <xf numFmtId="181" fontId="14" fillId="34" borderId="10" xfId="0" applyNumberFormat="1" applyFont="1" applyFill="1" applyBorder="1" applyAlignment="1">
      <alignment/>
    </xf>
    <xf numFmtId="181" fontId="11" fillId="34" borderId="10" xfId="0" applyNumberFormat="1" applyFont="1" applyFill="1" applyBorder="1" applyAlignment="1" applyProtection="1">
      <alignment vertical="center" wrapText="1"/>
      <protection/>
    </xf>
    <xf numFmtId="181" fontId="11" fillId="34" borderId="10" xfId="0" applyNumberFormat="1" applyFont="1" applyFill="1" applyBorder="1" applyAlignment="1" applyProtection="1">
      <alignment vertical="center" wrapText="1"/>
      <protection locked="0"/>
    </xf>
    <xf numFmtId="181" fontId="11" fillId="34" borderId="10" xfId="0" applyNumberFormat="1" applyFont="1" applyFill="1" applyBorder="1" applyAlignment="1">
      <alignment horizontal="right" vertical="center" wrapText="1"/>
    </xf>
    <xf numFmtId="181" fontId="11" fillId="0" borderId="10" xfId="0" applyNumberFormat="1" applyFont="1" applyFill="1" applyBorder="1" applyAlignment="1">
      <alignment vertical="center" wrapText="1"/>
    </xf>
    <xf numFmtId="181" fontId="11" fillId="34" borderId="10" xfId="0" applyNumberFormat="1" applyFont="1" applyFill="1" applyBorder="1" applyAlignment="1">
      <alignment vertical="center" wrapText="1"/>
    </xf>
    <xf numFmtId="0" fontId="13" fillId="35" borderId="10" xfId="60" applyFont="1" applyFill="1" applyBorder="1" applyAlignment="1">
      <alignment vertical="center" wrapText="1"/>
      <protection/>
    </xf>
    <xf numFmtId="0" fontId="13" fillId="35" borderId="10" xfId="60" applyFont="1" applyFill="1" applyBorder="1" applyAlignment="1" applyProtection="1">
      <alignment vertical="center" wrapText="1"/>
      <protection locked="0"/>
    </xf>
    <xf numFmtId="181" fontId="11" fillId="35" borderId="10" xfId="0" applyNumberFormat="1" applyFont="1" applyFill="1" applyBorder="1" applyAlignment="1">
      <alignment/>
    </xf>
    <xf numFmtId="181" fontId="11" fillId="35" borderId="10" xfId="0" applyNumberFormat="1" applyFont="1" applyFill="1" applyBorder="1" applyAlignment="1">
      <alignment vertical="center" wrapText="1"/>
    </xf>
    <xf numFmtId="181" fontId="14" fillId="35" borderId="10" xfId="0" applyNumberFormat="1" applyFont="1" applyFill="1" applyBorder="1" applyAlignment="1">
      <alignment/>
    </xf>
    <xf numFmtId="181" fontId="11" fillId="35" borderId="10" xfId="0" applyNumberFormat="1" applyFont="1" applyFill="1" applyBorder="1" applyAlignment="1" applyProtection="1">
      <alignment vertical="center" wrapText="1"/>
      <protection locked="0"/>
    </xf>
    <xf numFmtId="181" fontId="11" fillId="35" borderId="10" xfId="0" applyNumberFormat="1" applyFont="1" applyFill="1" applyBorder="1" applyAlignment="1">
      <alignment horizontal="right" vertical="center" wrapText="1"/>
    </xf>
    <xf numFmtId="181" fontId="11" fillId="35" borderId="10" xfId="0" applyNumberFormat="1" applyFont="1" applyFill="1" applyBorder="1" applyAlignment="1">
      <alignment vertical="center" wrapText="1"/>
    </xf>
    <xf numFmtId="0" fontId="11" fillId="35" borderId="0" xfId="0" applyFont="1" applyFill="1" applyAlignment="1">
      <alignment/>
    </xf>
    <xf numFmtId="181" fontId="11" fillId="0" borderId="10" xfId="0" applyNumberFormat="1" applyFont="1" applyFill="1" applyBorder="1" applyAlignment="1">
      <alignment/>
    </xf>
    <xf numFmtId="0" fontId="11" fillId="34" borderId="0" xfId="0" applyFont="1" applyFill="1" applyAlignment="1">
      <alignment/>
    </xf>
    <xf numFmtId="186" fontId="11" fillId="34" borderId="10" xfId="0" applyNumberFormat="1" applyFont="1" applyFill="1" applyBorder="1" applyAlignment="1">
      <alignment vertical="center" wrapText="1"/>
    </xf>
    <xf numFmtId="0" fontId="13" fillId="34" borderId="12" xfId="60" applyFont="1" applyFill="1" applyBorder="1" applyAlignment="1">
      <alignment vertical="center" wrapText="1"/>
      <protection/>
    </xf>
    <xf numFmtId="0" fontId="13" fillId="34" borderId="14" xfId="60" applyFont="1" applyFill="1" applyBorder="1" applyAlignment="1" applyProtection="1">
      <alignment vertical="center" wrapText="1"/>
      <protection locked="0"/>
    </xf>
    <xf numFmtId="181" fontId="14" fillId="0" borderId="10" xfId="0" applyNumberFormat="1" applyFont="1" applyFill="1" applyBorder="1" applyAlignment="1">
      <alignment vertical="center" wrapText="1"/>
    </xf>
    <xf numFmtId="186" fontId="11" fillId="34" borderId="10" xfId="0" applyNumberFormat="1" applyFont="1" applyFill="1" applyBorder="1" applyAlignment="1" applyProtection="1">
      <alignment vertical="center" wrapText="1"/>
      <protection locked="0"/>
    </xf>
    <xf numFmtId="187" fontId="11" fillId="34" borderId="10" xfId="0" applyNumberFormat="1" applyFont="1" applyFill="1" applyBorder="1" applyAlignment="1">
      <alignment vertical="center" wrapText="1"/>
    </xf>
    <xf numFmtId="181" fontId="16" fillId="34" borderId="10" xfId="0" applyNumberFormat="1" applyFont="1" applyFill="1" applyBorder="1" applyAlignment="1">
      <alignment vertical="center" wrapText="1"/>
    </xf>
    <xf numFmtId="181" fontId="16" fillId="34" borderId="10" xfId="0" applyNumberFormat="1" applyFont="1" applyFill="1" applyBorder="1" applyAlignment="1">
      <alignment vertical="center" wrapText="1"/>
    </xf>
    <xf numFmtId="181" fontId="16" fillId="34" borderId="10" xfId="0" applyNumberFormat="1" applyFont="1" applyFill="1" applyBorder="1" applyAlignment="1">
      <alignment horizontal="right" vertical="center" wrapText="1"/>
    </xf>
    <xf numFmtId="186" fontId="14" fillId="36" borderId="0" xfId="0" applyNumberFormat="1" applyFont="1" applyFill="1" applyAlignment="1">
      <alignment/>
    </xf>
    <xf numFmtId="181" fontId="14" fillId="36" borderId="0" xfId="0" applyNumberFormat="1" applyFont="1" applyFill="1" applyAlignment="1">
      <alignment/>
    </xf>
    <xf numFmtId="187" fontId="14" fillId="36" borderId="0" xfId="0" applyNumberFormat="1" applyFont="1" applyFill="1" applyAlignment="1">
      <alignment/>
    </xf>
    <xf numFmtId="186" fontId="60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80" fontId="14" fillId="34" borderId="0" xfId="0" applyNumberFormat="1" applyFont="1" applyFill="1" applyAlignment="1">
      <alignment/>
    </xf>
    <xf numFmtId="180" fontId="14" fillId="34" borderId="0" xfId="42" applyNumberFormat="1" applyFont="1" applyFill="1" applyAlignment="1">
      <alignment/>
    </xf>
    <xf numFmtId="188" fontId="14" fillId="34" borderId="0" xfId="0" applyNumberFormat="1" applyFont="1" applyFill="1" applyAlignment="1">
      <alignment/>
    </xf>
    <xf numFmtId="188" fontId="14" fillId="36" borderId="0" xfId="0" applyNumberFormat="1" applyFont="1" applyFill="1" applyAlignment="1">
      <alignment/>
    </xf>
    <xf numFmtId="186" fontId="61" fillId="36" borderId="0" xfId="0" applyNumberFormat="1" applyFont="1" applyFill="1" applyAlignment="1">
      <alignment/>
    </xf>
    <xf numFmtId="186" fontId="0" fillId="34" borderId="0" xfId="0" applyNumberFormat="1" applyFill="1" applyAlignment="1">
      <alignment/>
    </xf>
    <xf numFmtId="186" fontId="62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188" fontId="0" fillId="34" borderId="0" xfId="0" applyNumberFormat="1" applyFill="1" applyAlignment="1">
      <alignment/>
    </xf>
    <xf numFmtId="186" fontId="11" fillId="34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80" fontId="17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80" fontId="18" fillId="36" borderId="10" xfId="0" applyNumberFormat="1" applyFont="1" applyFill="1" applyBorder="1" applyAlignment="1">
      <alignment horizontal="center" vertical="center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7" fillId="36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82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82" fontId="3" fillId="0" borderId="0" xfId="0" applyNumberFormat="1" applyFont="1" applyAlignment="1">
      <alignment horizontal="center" vertical="center" wrapText="1"/>
    </xf>
    <xf numFmtId="189" fontId="5" fillId="0" borderId="0" xfId="0" applyNumberFormat="1" applyFont="1" applyAlignment="1">
      <alignment horizontal="center" vertical="center" wrapText="1"/>
    </xf>
    <xf numFmtId="1" fontId="2" fillId="0" borderId="10" xfId="59" applyNumberFormat="1" applyFont="1" applyBorder="1" applyAlignment="1">
      <alignment horizontal="center" vertical="center" wrapText="1"/>
      <protection/>
    </xf>
    <xf numFmtId="181" fontId="16" fillId="36" borderId="10" xfId="0" applyNumberFormat="1" applyFont="1" applyFill="1" applyBorder="1" applyAlignment="1">
      <alignment vertical="center" wrapText="1"/>
    </xf>
    <xf numFmtId="1" fontId="3" fillId="0" borderId="10" xfId="59" applyNumberFormat="1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center" vertical="center"/>
      <protection/>
    </xf>
    <xf numFmtId="182" fontId="6" fillId="0" borderId="0" xfId="0" applyNumberFormat="1" applyFont="1" applyAlignment="1">
      <alignment horizontal="center" vertical="center" wrapText="1"/>
    </xf>
    <xf numFmtId="180" fontId="2" fillId="0" borderId="10" xfId="68" applyNumberFormat="1" applyFont="1" applyBorder="1" applyAlignment="1">
      <alignment horizontal="right" vertical="center"/>
    </xf>
    <xf numFmtId="180" fontId="3" fillId="34" borderId="10" xfId="68" applyNumberFormat="1" applyFont="1" applyFill="1" applyBorder="1" applyAlignment="1">
      <alignment horizontal="right" vertical="center"/>
    </xf>
    <xf numFmtId="180" fontId="3" fillId="34" borderId="10" xfId="61" applyNumberFormat="1" applyFont="1" applyFill="1" applyBorder="1" applyAlignment="1">
      <alignment horizontal="right" vertical="center"/>
      <protection/>
    </xf>
    <xf numFmtId="180" fontId="3" fillId="0" borderId="10" xfId="59" applyNumberFormat="1" applyFont="1" applyBorder="1" applyAlignment="1">
      <alignment horizontal="right" vertical="center"/>
      <protection/>
    </xf>
    <xf numFmtId="207" fontId="5" fillId="0" borderId="0" xfId="58" applyNumberFormat="1" applyFont="1">
      <alignment/>
      <protection/>
    </xf>
    <xf numFmtId="182" fontId="14" fillId="34" borderId="0" xfId="0" applyNumberFormat="1" applyFont="1" applyFill="1" applyAlignment="1">
      <alignment/>
    </xf>
    <xf numFmtId="181" fontId="11" fillId="36" borderId="10" xfId="0" applyNumberFormat="1" applyFont="1" applyFill="1" applyBorder="1" applyAlignment="1" applyProtection="1">
      <alignment vertical="center" wrapText="1"/>
      <protection locked="0"/>
    </xf>
    <xf numFmtId="181" fontId="2" fillId="0" borderId="10" xfId="61" applyNumberFormat="1" applyFont="1" applyBorder="1" applyAlignment="1">
      <alignment horizontal="right" vertical="center"/>
      <protection/>
    </xf>
    <xf numFmtId="182" fontId="2" fillId="0" borderId="0" xfId="59" applyNumberFormat="1" applyFont="1">
      <alignment/>
      <protection/>
    </xf>
    <xf numFmtId="182" fontId="2" fillId="0" borderId="0" xfId="59" applyNumberFormat="1" applyFont="1" applyAlignment="1">
      <alignment horizontal="right"/>
      <protection/>
    </xf>
    <xf numFmtId="182" fontId="17" fillId="0" borderId="0" xfId="0" applyNumberFormat="1" applyFont="1" applyAlignment="1">
      <alignment horizontal="center" vertical="center" wrapText="1"/>
    </xf>
    <xf numFmtId="0" fontId="11" fillId="34" borderId="0" xfId="0" applyFont="1" applyFill="1" applyAlignment="1">
      <alignment horizontal="center"/>
    </xf>
    <xf numFmtId="0" fontId="11" fillId="34" borderId="10" xfId="0" applyFont="1" applyFill="1" applyBorder="1" applyAlignment="1">
      <alignment horizontal="center"/>
    </xf>
    <xf numFmtId="182" fontId="2" fillId="0" borderId="11" xfId="61" applyNumberFormat="1" applyFont="1" applyBorder="1" applyAlignment="1">
      <alignment horizontal="right" vertical="center"/>
      <protection/>
    </xf>
    <xf numFmtId="182" fontId="2" fillId="0" borderId="0" xfId="59" applyNumberFormat="1" applyFont="1" applyAlignment="1">
      <alignment horizontal="right" vertical="center"/>
      <protection/>
    </xf>
    <xf numFmtId="186" fontId="14" fillId="0" borderId="0" xfId="0" applyNumberFormat="1" applyFont="1" applyFill="1" applyAlignment="1">
      <alignment/>
    </xf>
    <xf numFmtId="183" fontId="3" fillId="0" borderId="10" xfId="59" applyNumberFormat="1" applyFont="1" applyFill="1" applyBorder="1" applyAlignment="1">
      <alignment horizontal="right" vertical="center"/>
      <protection/>
    </xf>
    <xf numFmtId="183" fontId="3" fillId="36" borderId="10" xfId="59" applyNumberFormat="1" applyFont="1" applyFill="1" applyBorder="1" applyAlignment="1">
      <alignment horizontal="right" vertical="center"/>
      <protection/>
    </xf>
    <xf numFmtId="186" fontId="60" fillId="0" borderId="0" xfId="0" applyNumberFormat="1" applyFont="1" applyFill="1" applyAlignment="1">
      <alignment/>
    </xf>
    <xf numFmtId="186" fontId="60" fillId="36" borderId="0" xfId="0" applyNumberFormat="1" applyFont="1" applyFill="1" applyAlignment="1">
      <alignment/>
    </xf>
    <xf numFmtId="186" fontId="61" fillId="34" borderId="0" xfId="0" applyNumberFormat="1" applyFont="1" applyFill="1" applyAlignment="1">
      <alignment/>
    </xf>
    <xf numFmtId="181" fontId="11" fillId="37" borderId="10" xfId="0" applyNumberFormat="1" applyFont="1" applyFill="1" applyBorder="1" applyAlignment="1">
      <alignment vertical="center" wrapText="1"/>
    </xf>
    <xf numFmtId="181" fontId="11" fillId="37" borderId="10" xfId="0" applyNumberFormat="1" applyFont="1" applyFill="1" applyBorder="1" applyAlignment="1" applyProtection="1">
      <alignment vertical="center" wrapText="1"/>
      <protection locked="0"/>
    </xf>
    <xf numFmtId="186" fontId="11" fillId="34" borderId="0" xfId="0" applyNumberFormat="1" applyFont="1" applyFill="1" applyAlignment="1">
      <alignment/>
    </xf>
    <xf numFmtId="0" fontId="63" fillId="34" borderId="10" xfId="60" applyFont="1" applyFill="1" applyBorder="1" applyAlignment="1">
      <alignment vertical="center" wrapText="1"/>
      <protection/>
    </xf>
    <xf numFmtId="181" fontId="64" fillId="35" borderId="10" xfId="0" applyNumberFormat="1" applyFont="1" applyFill="1" applyBorder="1" applyAlignment="1">
      <alignment/>
    </xf>
    <xf numFmtId="182" fontId="11" fillId="34" borderId="0" xfId="0" applyNumberFormat="1" applyFont="1" applyFill="1" applyBorder="1" applyAlignment="1">
      <alignment/>
    </xf>
    <xf numFmtId="182" fontId="11" fillId="35" borderId="0" xfId="0" applyNumberFormat="1" applyFont="1" applyFill="1" applyBorder="1" applyAlignment="1">
      <alignment/>
    </xf>
    <xf numFmtId="182" fontId="11" fillId="34" borderId="0" xfId="0" applyNumberFormat="1" applyFont="1" applyFill="1" applyBorder="1" applyAlignment="1">
      <alignment/>
    </xf>
    <xf numFmtId="181" fontId="16" fillId="0" borderId="10" xfId="0" applyNumberFormat="1" applyFont="1" applyFill="1" applyBorder="1" applyAlignment="1">
      <alignment vertical="center" wrapText="1"/>
    </xf>
    <xf numFmtId="181" fontId="11" fillId="36" borderId="10" xfId="0" applyNumberFormat="1" applyFont="1" applyFill="1" applyBorder="1" applyAlignment="1">
      <alignment vertical="center" wrapText="1"/>
    </xf>
    <xf numFmtId="182" fontId="18" fillId="36" borderId="10" xfId="0" applyNumberFormat="1" applyFont="1" applyFill="1" applyBorder="1" applyAlignment="1">
      <alignment horizontal="center" vertical="center" wrapText="1"/>
    </xf>
    <xf numFmtId="182" fontId="11" fillId="34" borderId="0" xfId="0" applyNumberFormat="1" applyFont="1" applyFill="1" applyAlignment="1">
      <alignment/>
    </xf>
    <xf numFmtId="181" fontId="3" fillId="0" borderId="10" xfId="0" applyNumberFormat="1" applyFont="1" applyBorder="1" applyAlignment="1">
      <alignment horizontal="right" vertical="center"/>
    </xf>
    <xf numFmtId="181" fontId="2" fillId="0" borderId="10" xfId="61" applyNumberFormat="1" applyFont="1" applyFill="1" applyBorder="1" applyAlignment="1">
      <alignment horizontal="right" vertical="center"/>
      <protection/>
    </xf>
    <xf numFmtId="181" fontId="2" fillId="0" borderId="10" xfId="0" applyNumberFormat="1" applyFont="1" applyBorder="1" applyAlignment="1">
      <alignment horizontal="right" vertical="center"/>
    </xf>
    <xf numFmtId="198" fontId="5" fillId="0" borderId="0" xfId="0" applyNumberFormat="1" applyFont="1" applyAlignment="1">
      <alignment horizontal="center" vertical="center" wrapText="1"/>
    </xf>
    <xf numFmtId="198" fontId="3" fillId="0" borderId="0" xfId="0" applyNumberFormat="1" applyFont="1" applyAlignment="1">
      <alignment horizontal="center" vertical="center" wrapText="1"/>
    </xf>
    <xf numFmtId="181" fontId="2" fillId="34" borderId="10" xfId="68" applyNumberFormat="1" applyFont="1" applyFill="1" applyBorder="1" applyAlignment="1">
      <alignment horizontal="right" vertical="center"/>
    </xf>
    <xf numFmtId="181" fontId="64" fillId="35" borderId="10" xfId="0" applyNumberFormat="1" applyFont="1" applyFill="1" applyBorder="1" applyAlignment="1" applyProtection="1">
      <alignment vertical="center" wrapText="1"/>
      <protection locked="0"/>
    </xf>
    <xf numFmtId="181" fontId="64" fillId="34" borderId="10" xfId="0" applyNumberFormat="1" applyFont="1" applyFill="1" applyBorder="1" applyAlignment="1" applyProtection="1">
      <alignment vertical="center" wrapText="1"/>
      <protection locked="0"/>
    </xf>
    <xf numFmtId="188" fontId="61" fillId="36" borderId="0" xfId="0" applyNumberFormat="1" applyFont="1" applyFill="1" applyAlignment="1">
      <alignment/>
    </xf>
    <xf numFmtId="188" fontId="62" fillId="34" borderId="0" xfId="0" applyNumberFormat="1" applyFont="1" applyFill="1" applyAlignment="1">
      <alignment/>
    </xf>
    <xf numFmtId="186" fontId="65" fillId="36" borderId="0" xfId="0" applyNumberFormat="1" applyFont="1" applyFill="1" applyAlignment="1">
      <alignment/>
    </xf>
    <xf numFmtId="190" fontId="2" fillId="0" borderId="10" xfId="61" applyNumberFormat="1" applyFont="1" applyBorder="1" applyAlignment="1">
      <alignment horizontal="right" vertical="center"/>
      <protection/>
    </xf>
    <xf numFmtId="181" fontId="16" fillId="36" borderId="10" xfId="0" applyNumberFormat="1" applyFont="1" applyFill="1" applyBorder="1" applyAlignment="1">
      <alignment vertical="center" wrapText="1"/>
    </xf>
    <xf numFmtId="181" fontId="2" fillId="0" borderId="10" xfId="59" applyNumberFormat="1" applyFont="1" applyBorder="1" applyAlignment="1">
      <alignment horizontal="right" vertical="center"/>
      <protection/>
    </xf>
    <xf numFmtId="181" fontId="2" fillId="0" borderId="10" xfId="56" applyNumberFormat="1" applyFont="1" applyBorder="1" applyAlignment="1">
      <alignment horizontal="right"/>
      <protection/>
    </xf>
    <xf numFmtId="181" fontId="3" fillId="0" borderId="10" xfId="59" applyNumberFormat="1" applyFont="1" applyBorder="1" applyAlignment="1">
      <alignment horizontal="right" vertical="center"/>
      <protection/>
    </xf>
    <xf numFmtId="181" fontId="3" fillId="0" borderId="10" xfId="56" applyNumberFormat="1" applyFont="1" applyBorder="1" applyAlignment="1">
      <alignment horizontal="right"/>
      <protection/>
    </xf>
    <xf numFmtId="181" fontId="3" fillId="0" borderId="10" xfId="59" applyNumberFormat="1" applyFont="1" applyBorder="1" applyAlignment="1">
      <alignment horizontal="right"/>
      <protection/>
    </xf>
    <xf numFmtId="181" fontId="2" fillId="0" borderId="10" xfId="56" applyNumberFormat="1" applyFont="1" applyBorder="1" applyAlignment="1">
      <alignment horizontal="right" vertical="center"/>
      <protection/>
    </xf>
    <xf numFmtId="181" fontId="3" fillId="0" borderId="10" xfId="56" applyNumberFormat="1" applyFont="1" applyBorder="1" applyAlignment="1">
      <alignment horizontal="right" vertical="center"/>
      <protection/>
    </xf>
    <xf numFmtId="181" fontId="3" fillId="33" borderId="10" xfId="55" applyNumberFormat="1" applyFont="1" applyFill="1" applyBorder="1" applyAlignment="1">
      <alignment horizontal="right" vertical="top" shrinkToFit="1"/>
      <protection/>
    </xf>
    <xf numFmtId="181" fontId="2" fillId="0" borderId="10" xfId="68" applyNumberFormat="1" applyFont="1" applyBorder="1" applyAlignment="1">
      <alignment horizontal="right" vertical="center"/>
    </xf>
    <xf numFmtId="181" fontId="2" fillId="0" borderId="10" xfId="59" applyNumberFormat="1" applyFont="1" applyBorder="1" applyAlignment="1">
      <alignment horizontal="right"/>
      <protection/>
    </xf>
    <xf numFmtId="181" fontId="11" fillId="37" borderId="10" xfId="0" applyNumberFormat="1" applyFont="1" applyFill="1" applyBorder="1" applyAlignment="1">
      <alignment vertical="center" wrapText="1"/>
    </xf>
    <xf numFmtId="0" fontId="3" fillId="37" borderId="10" xfId="0" applyFont="1" applyFill="1" applyBorder="1" applyAlignment="1">
      <alignment horizontal="right" vertical="center"/>
    </xf>
    <xf numFmtId="180" fontId="3" fillId="37" borderId="10" xfId="0" applyNumberFormat="1" applyFont="1" applyFill="1" applyBorder="1" applyAlignment="1">
      <alignment horizontal="right" vertical="center"/>
    </xf>
    <xf numFmtId="182" fontId="2" fillId="0" borderId="10" xfId="61" applyNumberFormat="1" applyFont="1" applyBorder="1" applyAlignment="1">
      <alignment horizontal="right" vertical="center"/>
      <protection/>
    </xf>
    <xf numFmtId="0" fontId="3" fillId="36" borderId="10" xfId="0" applyFont="1" applyFill="1" applyBorder="1" applyAlignment="1">
      <alignment horizontal="right" vertical="center"/>
    </xf>
    <xf numFmtId="190" fontId="3" fillId="0" borderId="10" xfId="61" applyNumberFormat="1" applyFont="1" applyBorder="1" applyAlignment="1">
      <alignment horizontal="right" vertical="center"/>
      <protection/>
    </xf>
    <xf numFmtId="182" fontId="3" fillId="0" borderId="10" xfId="61" applyNumberFormat="1" applyFont="1" applyBorder="1" applyAlignment="1">
      <alignment horizontal="right" vertical="center"/>
      <protection/>
    </xf>
    <xf numFmtId="191" fontId="2" fillId="0" borderId="10" xfId="61" applyNumberFormat="1" applyFont="1" applyBorder="1" applyAlignment="1">
      <alignment horizontal="right" vertical="center"/>
      <protection/>
    </xf>
    <xf numFmtId="191" fontId="3" fillId="0" borderId="10" xfId="61" applyNumberFormat="1" applyFont="1" applyBorder="1" applyAlignment="1">
      <alignment horizontal="right" vertical="center"/>
      <protection/>
    </xf>
    <xf numFmtId="180" fontId="3" fillId="36" borderId="10" xfId="0" applyNumberFormat="1" applyFont="1" applyFill="1" applyBorder="1" applyAlignment="1">
      <alignment horizontal="right" vertical="center"/>
    </xf>
    <xf numFmtId="181" fontId="66" fillId="0" borderId="10" xfId="0" applyNumberFormat="1" applyFont="1" applyFill="1" applyBorder="1" applyAlignment="1">
      <alignment vertical="center" wrapText="1"/>
    </xf>
    <xf numFmtId="181" fontId="66" fillId="0" borderId="10" xfId="0" applyNumberFormat="1" applyFont="1" applyFill="1" applyBorder="1" applyAlignment="1">
      <alignment vertical="center" wrapText="1"/>
    </xf>
    <xf numFmtId="180" fontId="18" fillId="38" borderId="10" xfId="0" applyNumberFormat="1" applyFont="1" applyFill="1" applyBorder="1" applyAlignment="1">
      <alignment horizontal="center" vertical="center" wrapText="1"/>
    </xf>
    <xf numFmtId="188" fontId="11" fillId="34" borderId="10" xfId="0" applyNumberFormat="1" applyFont="1" applyFill="1" applyBorder="1" applyAlignment="1" applyProtection="1">
      <alignment vertical="center" wrapText="1"/>
      <protection locked="0"/>
    </xf>
    <xf numFmtId="0" fontId="8" fillId="0" borderId="10" xfId="61" applyFont="1" applyBorder="1" applyAlignment="1">
      <alignment horizontal="center"/>
      <protection/>
    </xf>
    <xf numFmtId="0" fontId="8" fillId="0" borderId="10" xfId="61" applyFont="1" applyBorder="1" applyAlignment="1">
      <alignment wrapText="1"/>
      <protection/>
    </xf>
    <xf numFmtId="181" fontId="16" fillId="0" borderId="10" xfId="0" applyNumberFormat="1" applyFont="1" applyFill="1" applyBorder="1" applyAlignment="1">
      <alignment vertical="center" wrapText="1"/>
    </xf>
    <xf numFmtId="180" fontId="2" fillId="34" borderId="10" xfId="68" applyNumberFormat="1" applyFont="1" applyFill="1" applyBorder="1" applyAlignment="1">
      <alignment horizontal="right" vertical="center"/>
    </xf>
    <xf numFmtId="0" fontId="7" fillId="0" borderId="10" xfId="61" applyFont="1" applyBorder="1" applyAlignment="1">
      <alignment horizontal="center" vertical="center"/>
      <protection/>
    </xf>
    <xf numFmtId="197" fontId="14" fillId="36" borderId="0" xfId="0" applyNumberFormat="1" applyFont="1" applyFill="1" applyAlignment="1">
      <alignment/>
    </xf>
    <xf numFmtId="180" fontId="17" fillId="38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34" borderId="0" xfId="0" applyFont="1" applyFill="1" applyAlignment="1" applyProtection="1">
      <alignment horizontal="center" vertical="center" wrapText="1"/>
      <protection locked="0"/>
    </xf>
    <xf numFmtId="0" fontId="0" fillId="34" borderId="15" xfId="0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left" vertical="center" wrapText="1"/>
    </xf>
    <xf numFmtId="0" fontId="9" fillId="34" borderId="0" xfId="0" applyFont="1" applyFill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horizontal="left" vertical="center" wrapText="1"/>
    </xf>
    <xf numFmtId="0" fontId="11" fillId="34" borderId="16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49" fontId="11" fillId="34" borderId="18" xfId="0" applyNumberFormat="1" applyFont="1" applyFill="1" applyBorder="1" applyAlignment="1">
      <alignment horizontal="center" vertical="center" wrapText="1"/>
    </xf>
    <xf numFmtId="49" fontId="11" fillId="34" borderId="19" xfId="0" applyNumberFormat="1" applyFont="1" applyFill="1" applyBorder="1" applyAlignment="1">
      <alignment horizontal="center" vertical="center" wrapText="1"/>
    </xf>
    <xf numFmtId="49" fontId="11" fillId="34" borderId="20" xfId="0" applyNumberFormat="1" applyFont="1" applyFill="1" applyBorder="1" applyAlignment="1">
      <alignment horizontal="center" vertical="center" wrapText="1"/>
    </xf>
    <xf numFmtId="49" fontId="11" fillId="34" borderId="21" xfId="0" applyNumberFormat="1" applyFont="1" applyFill="1" applyBorder="1" applyAlignment="1">
      <alignment horizontal="center" vertical="center" wrapText="1"/>
    </xf>
    <xf numFmtId="49" fontId="11" fillId="34" borderId="15" xfId="0" applyNumberFormat="1" applyFont="1" applyFill="1" applyBorder="1" applyAlignment="1">
      <alignment horizontal="center" vertical="center" wrapText="1"/>
    </xf>
    <xf numFmtId="49" fontId="11" fillId="34" borderId="16" xfId="0" applyNumberFormat="1" applyFont="1" applyFill="1" applyBorder="1" applyAlignment="1">
      <alignment horizontal="center" vertical="center" wrapText="1"/>
    </xf>
    <xf numFmtId="49" fontId="11" fillId="34" borderId="12" xfId="0" applyNumberFormat="1" applyFont="1" applyFill="1" applyBorder="1" applyAlignment="1">
      <alignment horizontal="center" vertical="center" wrapText="1"/>
    </xf>
    <xf numFmtId="49" fontId="11" fillId="34" borderId="13" xfId="0" applyNumberFormat="1" applyFont="1" applyFill="1" applyBorder="1" applyAlignment="1">
      <alignment horizontal="center" vertical="center" wrapText="1"/>
    </xf>
    <xf numFmtId="49" fontId="11" fillId="34" borderId="14" xfId="0" applyNumberFormat="1" applyFont="1" applyFill="1" applyBorder="1" applyAlignment="1">
      <alignment horizontal="center" vertical="center" wrapText="1"/>
    </xf>
    <xf numFmtId="0" fontId="15" fillId="34" borderId="12" xfId="60" applyFont="1" applyFill="1" applyBorder="1" applyAlignment="1">
      <alignment horizontal="center" vertical="center" wrapText="1"/>
      <protection/>
    </xf>
    <xf numFmtId="0" fontId="15" fillId="34" borderId="14" xfId="60" applyFont="1" applyFill="1" applyBorder="1" applyAlignment="1">
      <alignment horizontal="center" vertical="center" wrapText="1"/>
      <protection/>
    </xf>
    <xf numFmtId="0" fontId="2" fillId="0" borderId="0" xfId="61" applyFont="1" applyAlignment="1">
      <alignment horizontal="center"/>
      <protection/>
    </xf>
    <xf numFmtId="0" fontId="2" fillId="0" borderId="0" xfId="61" applyFont="1" applyFill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5" xfId="53"/>
    <cellStyle name="Обычный 6" xfId="54"/>
    <cellStyle name="Обычный 7" xfId="55"/>
    <cellStyle name="Обычный_Алек 2" xfId="56"/>
    <cellStyle name="Обычный_Анализ Кадикас. на 1.03.08" xfId="57"/>
    <cellStyle name="Обычный_Анализ Моргаш. на 1.03.08" xfId="58"/>
    <cellStyle name="Обычный_Анализ район на 1.03.08" xfId="59"/>
    <cellStyle name="Обычный_Лист1 2" xfId="60"/>
    <cellStyle name="Обычный_Лист3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5;&#1072;&#1083;&#1080;&#1079;%20&#1085;&#1072;%2001.02.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&#1099;\&#1045;&#1078;&#1077;&#1084;&#1077;&#1089;&#1103;&#1095;&#1085;&#1099;&#1077;\&#1040;&#1085;&#1072;&#1083;&#1080;&#1079;\&#1050;&#1086;&#1087;&#1080;&#1103;%20&#1040;&#1085;&#1072;&#1083;&#1080;&#1079;%20&#1085;&#1072;%2001%2002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"/>
      <sheetName val="Справка"/>
      <sheetName val="Район"/>
      <sheetName val="Ал"/>
      <sheetName val="Б.Сун"/>
      <sheetName val="Иль"/>
      <sheetName val="Кад"/>
      <sheetName val="Мор"/>
      <sheetName val="Мос"/>
      <sheetName val="Ори"/>
      <sheetName val="Сятр"/>
      <sheetName val="Тор"/>
      <sheetName val="Хор"/>
      <sheetName val="Чум"/>
      <sheetName val="Шать"/>
      <sheetName val="Юнг"/>
      <sheetName val="Юськ"/>
      <sheetName val="Яраб"/>
      <sheetName val="Ярос"/>
    </sheetNames>
    <sheetDataSet>
      <sheetData sheetId="1">
        <row r="30">
          <cell r="AY30">
            <v>0</v>
          </cell>
          <cell r="AZ3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правка"/>
      <sheetName val="район"/>
      <sheetName val="александ"/>
      <sheetName val="б.сундырь"/>
      <sheetName val="ильинка"/>
      <sheetName val="кадикасы"/>
      <sheetName val="моргауши"/>
      <sheetName val="москак"/>
      <sheetName val="оринино"/>
      <sheetName val="сятра"/>
      <sheetName val="торай"/>
      <sheetName val="хорной"/>
      <sheetName val="чуманкас"/>
      <sheetName val="шатьма"/>
      <sheetName val="юнга"/>
      <sheetName val="юськасы"/>
      <sheetName val="ярабай"/>
      <sheetName val="ярославка"/>
    </sheetNames>
    <sheetDataSet>
      <sheetData sheetId="2">
        <row r="48">
          <cell r="C48">
            <v>0</v>
          </cell>
          <cell r="D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="70" zoomScaleNormal="80" zoomScaleSheetLayoutView="70" zoomScalePageLayoutView="0" workbookViewId="0" topLeftCell="A1">
      <selection activeCell="A24" sqref="A24:K24"/>
    </sheetView>
  </sheetViews>
  <sheetFormatPr defaultColWidth="9.140625" defaultRowHeight="12.75"/>
  <cols>
    <col min="1" max="1" width="41.28125" style="163" customWidth="1"/>
    <col min="2" max="2" width="11.140625" style="164" customWidth="1"/>
    <col min="3" max="3" width="23.140625" style="150" customWidth="1"/>
    <col min="4" max="4" width="19.140625" style="150" customWidth="1"/>
    <col min="5" max="5" width="12.00390625" style="150" customWidth="1"/>
    <col min="6" max="6" width="17.421875" style="150" customWidth="1"/>
    <col min="7" max="7" width="16.57421875" style="150" customWidth="1"/>
    <col min="8" max="8" width="12.421875" style="150" customWidth="1"/>
    <col min="9" max="10" width="17.421875" style="150" customWidth="1"/>
    <col min="11" max="11" width="16.140625" style="150" customWidth="1"/>
    <col min="12" max="12" width="19.140625" style="150" customWidth="1"/>
    <col min="13" max="16384" width="9.140625" style="150" customWidth="1"/>
  </cols>
  <sheetData>
    <row r="1" spans="1:11" ht="26.25" customHeight="1">
      <c r="A1" s="250" t="s">
        <v>331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23.25" customHeight="1">
      <c r="A2" s="251" t="s">
        <v>213</v>
      </c>
      <c r="B2" s="252" t="s">
        <v>214</v>
      </c>
      <c r="C2" s="253" t="s">
        <v>215</v>
      </c>
      <c r="D2" s="253"/>
      <c r="E2" s="253"/>
      <c r="F2" s="253" t="s">
        <v>216</v>
      </c>
      <c r="G2" s="253"/>
      <c r="H2" s="253"/>
      <c r="I2" s="253" t="s">
        <v>217</v>
      </c>
      <c r="J2" s="253"/>
      <c r="K2" s="253"/>
    </row>
    <row r="3" spans="1:11" ht="24" customHeight="1">
      <c r="A3" s="251"/>
      <c r="B3" s="252"/>
      <c r="C3" s="153" t="s">
        <v>304</v>
      </c>
      <c r="D3" s="153" t="s">
        <v>218</v>
      </c>
      <c r="E3" s="153" t="s">
        <v>219</v>
      </c>
      <c r="F3" s="153" t="s">
        <v>304</v>
      </c>
      <c r="G3" s="153" t="s">
        <v>218</v>
      </c>
      <c r="H3" s="153" t="s">
        <v>219</v>
      </c>
      <c r="I3" s="153" t="s">
        <v>304</v>
      </c>
      <c r="J3" s="153" t="s">
        <v>218</v>
      </c>
      <c r="K3" s="153" t="s">
        <v>219</v>
      </c>
    </row>
    <row r="4" spans="1:11" s="156" customFormat="1" ht="30.75" customHeight="1">
      <c r="A4" s="154" t="s">
        <v>5</v>
      </c>
      <c r="B4" s="151"/>
      <c r="C4" s="155">
        <f>SUM(C5:C11)</f>
        <v>128566.9</v>
      </c>
      <c r="D4" s="155">
        <f>SUM(D5:D11)</f>
        <v>21223.91559</v>
      </c>
      <c r="E4" s="155">
        <f>D4/C4*100</f>
        <v>16.508071354291033</v>
      </c>
      <c r="F4" s="155">
        <f>SUM(F5:F11)</f>
        <v>107648.9</v>
      </c>
      <c r="G4" s="155">
        <f>SUM(G5:G11)</f>
        <v>18130.329970000003</v>
      </c>
      <c r="H4" s="155">
        <f>G4/F4*100</f>
        <v>16.842094967993173</v>
      </c>
      <c r="I4" s="155">
        <f>I5+I6+I7+I8+I9+I10+I11</f>
        <v>20918</v>
      </c>
      <c r="J4" s="155">
        <f>J5+J6+J7+J8+J9+J10+J11</f>
        <v>3093.58562</v>
      </c>
      <c r="K4" s="155">
        <f>J4/I4*100</f>
        <v>14.789108040921695</v>
      </c>
    </row>
    <row r="5" spans="1:11" ht="19.5" customHeight="1">
      <c r="A5" s="157" t="s">
        <v>220</v>
      </c>
      <c r="B5" s="152">
        <v>10102</v>
      </c>
      <c r="C5" s="158">
        <f aca="true" t="shared" si="0" ref="C5:D21">F5+I5</f>
        <v>111250.7</v>
      </c>
      <c r="D5" s="158">
        <f t="shared" si="0"/>
        <v>17569.44452</v>
      </c>
      <c r="E5" s="155">
        <f aca="true" t="shared" si="1" ref="E5:E10">D5/C5*100</f>
        <v>15.792659749556634</v>
      </c>
      <c r="F5" s="158">
        <f>район!C5</f>
        <v>96501</v>
      </c>
      <c r="G5" s="158">
        <f>район!D5</f>
        <v>15240.07753</v>
      </c>
      <c r="H5" s="159">
        <f aca="true" t="shared" si="2" ref="H5:H39">G5/F5*100</f>
        <v>15.792662801421747</v>
      </c>
      <c r="I5" s="158">
        <f>Справка!I30</f>
        <v>14749.699999999999</v>
      </c>
      <c r="J5" s="158">
        <f>Справка!J30</f>
        <v>2329.3669899999995</v>
      </c>
      <c r="K5" s="159">
        <f aca="true" t="shared" si="3" ref="K5:K10">J5/I5*100</f>
        <v>15.792639782504047</v>
      </c>
    </row>
    <row r="6" spans="1:11" ht="19.5" customHeight="1">
      <c r="A6" s="157" t="s">
        <v>221</v>
      </c>
      <c r="B6" s="152">
        <v>10500</v>
      </c>
      <c r="C6" s="158">
        <f t="shared" si="0"/>
        <v>10197.9</v>
      </c>
      <c r="D6" s="158">
        <f t="shared" si="0"/>
        <v>2766.48246</v>
      </c>
      <c r="E6" s="155">
        <f t="shared" si="1"/>
        <v>27.127962227517433</v>
      </c>
      <c r="F6" s="158">
        <f>район!C7</f>
        <v>9897.9</v>
      </c>
      <c r="G6" s="158">
        <f>район!D7</f>
        <v>2722.98808</v>
      </c>
      <c r="H6" s="159">
        <f t="shared" si="2"/>
        <v>27.510765717980583</v>
      </c>
      <c r="I6" s="158">
        <f>Справка!L30</f>
        <v>300</v>
      </c>
      <c r="J6" s="158">
        <f>Справка!M30</f>
        <v>43.49438</v>
      </c>
      <c r="K6" s="159">
        <f t="shared" si="3"/>
        <v>14.498126666666666</v>
      </c>
    </row>
    <row r="7" spans="1:11" ht="19.5" customHeight="1">
      <c r="A7" s="157" t="s">
        <v>222</v>
      </c>
      <c r="B7" s="152">
        <v>10601</v>
      </c>
      <c r="C7" s="158">
        <f t="shared" si="0"/>
        <v>1420.1</v>
      </c>
      <c r="D7" s="158">
        <f t="shared" si="0"/>
        <v>32.86953</v>
      </c>
      <c r="E7" s="155">
        <f t="shared" si="1"/>
        <v>2.3145926343215266</v>
      </c>
      <c r="F7" s="158"/>
      <c r="G7" s="158"/>
      <c r="H7" s="159">
        <v>0</v>
      </c>
      <c r="I7" s="158">
        <f>Справка!O30</f>
        <v>1420.1</v>
      </c>
      <c r="J7" s="158">
        <f>Справка!P30</f>
        <v>32.86953</v>
      </c>
      <c r="K7" s="159">
        <f t="shared" si="3"/>
        <v>2.3145926343215266</v>
      </c>
    </row>
    <row r="8" spans="1:11" ht="19.5" customHeight="1">
      <c r="A8" s="157" t="s">
        <v>223</v>
      </c>
      <c r="B8" s="152">
        <v>10606</v>
      </c>
      <c r="C8" s="158">
        <f t="shared" si="0"/>
        <v>4248.2</v>
      </c>
      <c r="D8" s="158">
        <f t="shared" si="0"/>
        <v>631.9697199999999</v>
      </c>
      <c r="E8" s="155">
        <f t="shared" si="1"/>
        <v>14.87617626288781</v>
      </c>
      <c r="F8" s="158"/>
      <c r="G8" s="158"/>
      <c r="H8" s="159">
        <v>0</v>
      </c>
      <c r="I8" s="158">
        <f>Справка!R30</f>
        <v>4248.2</v>
      </c>
      <c r="J8" s="158">
        <f>Справка!S30</f>
        <v>631.9697199999999</v>
      </c>
      <c r="K8" s="159">
        <f t="shared" si="3"/>
        <v>14.87617626288781</v>
      </c>
    </row>
    <row r="9" spans="1:11" ht="33.75" customHeight="1">
      <c r="A9" s="157" t="s">
        <v>224</v>
      </c>
      <c r="B9" s="152">
        <v>10701</v>
      </c>
      <c r="C9" s="158">
        <f t="shared" si="0"/>
        <v>150</v>
      </c>
      <c r="D9" s="158">
        <f t="shared" si="0"/>
        <v>30.787</v>
      </c>
      <c r="E9" s="155">
        <f t="shared" si="1"/>
        <v>20.524666666666665</v>
      </c>
      <c r="F9" s="158">
        <f>район!C15</f>
        <v>150</v>
      </c>
      <c r="G9" s="158">
        <f>район!D15</f>
        <v>30.787</v>
      </c>
      <c r="H9" s="159">
        <f t="shared" si="2"/>
        <v>20.524666666666665</v>
      </c>
      <c r="I9" s="158">
        <f>Справка!R31</f>
        <v>0</v>
      </c>
      <c r="J9" s="158">
        <f>Справка!S31</f>
        <v>0</v>
      </c>
      <c r="K9" s="159">
        <v>0</v>
      </c>
    </row>
    <row r="10" spans="1:11" ht="19.5" customHeight="1">
      <c r="A10" s="157" t="s">
        <v>225</v>
      </c>
      <c r="B10" s="152">
        <v>10800</v>
      </c>
      <c r="C10" s="158">
        <f t="shared" si="0"/>
        <v>1300</v>
      </c>
      <c r="D10" s="158">
        <f t="shared" si="0"/>
        <v>192.35183999999998</v>
      </c>
      <c r="E10" s="155">
        <f t="shared" si="1"/>
        <v>14.796295384615382</v>
      </c>
      <c r="F10" s="158">
        <f>район!C17</f>
        <v>1100</v>
      </c>
      <c r="G10" s="158">
        <f>район!D17</f>
        <v>136.46684</v>
      </c>
      <c r="H10" s="159">
        <f t="shared" si="2"/>
        <v>12.406076363636362</v>
      </c>
      <c r="I10" s="158">
        <f>Справка!U30</f>
        <v>200</v>
      </c>
      <c r="J10" s="158">
        <f>Справка!V30</f>
        <v>55.88499999999999</v>
      </c>
      <c r="K10" s="159">
        <f t="shared" si="3"/>
        <v>27.9425</v>
      </c>
    </row>
    <row r="11" spans="1:11" ht="19.5" customHeight="1">
      <c r="A11" s="157" t="s">
        <v>226</v>
      </c>
      <c r="B11" s="152">
        <v>10900</v>
      </c>
      <c r="C11" s="158">
        <f t="shared" si="0"/>
        <v>0</v>
      </c>
      <c r="D11" s="158">
        <f t="shared" si="0"/>
        <v>0.01052</v>
      </c>
      <c r="E11" s="155"/>
      <c r="F11" s="158">
        <f>район!C21</f>
        <v>0</v>
      </c>
      <c r="G11" s="158">
        <f>район!D21</f>
        <v>0.01052</v>
      </c>
      <c r="H11" s="159" t="e">
        <f t="shared" si="2"/>
        <v>#DIV/0!</v>
      </c>
      <c r="I11" s="158">
        <f>Справка!X30</f>
        <v>0</v>
      </c>
      <c r="J11" s="158">
        <f>Справка!Y30</f>
        <v>0</v>
      </c>
      <c r="K11" s="159"/>
    </row>
    <row r="12" spans="1:11" s="156" customFormat="1" ht="27" customHeight="1">
      <c r="A12" s="154" t="s">
        <v>16</v>
      </c>
      <c r="B12" s="151"/>
      <c r="C12" s="155">
        <f>SUM(C13:C19)</f>
        <v>13160</v>
      </c>
      <c r="D12" s="155">
        <f>SUM(D13:D19)</f>
        <v>1207.90815</v>
      </c>
      <c r="E12" s="155">
        <f aca="true" t="shared" si="4" ref="E12:E38">D12/C12*100</f>
        <v>9.178633358662614</v>
      </c>
      <c r="F12" s="155">
        <f>F13+F14+F15+F16+F18+F19+F17</f>
        <v>8860</v>
      </c>
      <c r="G12" s="155">
        <f>G13+G14+G15+G16+G18+G19+G17</f>
        <v>877.7330000000001</v>
      </c>
      <c r="H12" s="155">
        <f t="shared" si="2"/>
        <v>9.906693002257336</v>
      </c>
      <c r="I12" s="160">
        <f>I13+I14+I15+I16+I19+I24</f>
        <v>4300</v>
      </c>
      <c r="J12" s="160">
        <f>J13+J14+J15+J16+J18+J19+J24</f>
        <v>330.17515</v>
      </c>
      <c r="K12" s="155">
        <f>J12/I12*100</f>
        <v>7.678491860465115</v>
      </c>
    </row>
    <row r="13" spans="1:11" ht="52.5" customHeight="1">
      <c r="A13" s="157" t="s">
        <v>227</v>
      </c>
      <c r="B13" s="152">
        <v>11100</v>
      </c>
      <c r="C13" s="158">
        <f aca="true" t="shared" si="5" ref="C13:C21">F13+I13</f>
        <v>3850</v>
      </c>
      <c r="D13" s="158">
        <f t="shared" si="0"/>
        <v>584.7817</v>
      </c>
      <c r="E13" s="158">
        <f t="shared" si="4"/>
        <v>15.189135064935064</v>
      </c>
      <c r="F13" s="158">
        <f>район!C27</f>
        <v>2450</v>
      </c>
      <c r="G13" s="158">
        <f>район!D27</f>
        <v>305.71770000000004</v>
      </c>
      <c r="H13" s="158">
        <f t="shared" si="2"/>
        <v>12.478273469387755</v>
      </c>
      <c r="I13" s="158">
        <f>Справка!AA30+Справка!AG30</f>
        <v>1400.0000000000002</v>
      </c>
      <c r="J13" s="158">
        <f>Справка!AB30+Справка!AH30</f>
        <v>279.06399999999996</v>
      </c>
      <c r="K13" s="159">
        <f>J13/I13*100</f>
        <v>19.93314285714285</v>
      </c>
    </row>
    <row r="14" spans="1:11" ht="33" customHeight="1">
      <c r="A14" s="157" t="s">
        <v>228</v>
      </c>
      <c r="B14" s="152">
        <v>11200</v>
      </c>
      <c r="C14" s="158">
        <f t="shared" si="5"/>
        <v>700</v>
      </c>
      <c r="D14" s="158">
        <f t="shared" si="0"/>
        <v>134.58632</v>
      </c>
      <c r="E14" s="158">
        <f t="shared" si="4"/>
        <v>19.226617142857144</v>
      </c>
      <c r="F14" s="158">
        <f>район!C32</f>
        <v>700</v>
      </c>
      <c r="G14" s="158">
        <f>район!D32</f>
        <v>134.58632</v>
      </c>
      <c r="H14" s="158">
        <f t="shared" si="2"/>
        <v>19.226617142857144</v>
      </c>
      <c r="I14" s="158">
        <f>Справка!AA31+Справка!AG31</f>
        <v>0</v>
      </c>
      <c r="J14" s="158">
        <f>Справка!AB31+Справка!AH31</f>
        <v>0</v>
      </c>
      <c r="K14" s="159" t="e">
        <f>J14/I14*100</f>
        <v>#DIV/0!</v>
      </c>
    </row>
    <row r="15" spans="1:11" ht="33" customHeight="1">
      <c r="A15" s="157" t="s">
        <v>229</v>
      </c>
      <c r="B15" s="152">
        <v>11300</v>
      </c>
      <c r="C15" s="158">
        <f t="shared" si="5"/>
        <v>30</v>
      </c>
      <c r="D15" s="158">
        <f>G15+J15</f>
        <v>0</v>
      </c>
      <c r="E15" s="158">
        <f>D15/C15*100</f>
        <v>0</v>
      </c>
      <c r="F15" s="158">
        <f>район!C34</f>
        <v>30</v>
      </c>
      <c r="G15" s="158">
        <f>район!D34</f>
        <v>0</v>
      </c>
      <c r="H15" s="158">
        <f t="shared" si="2"/>
        <v>0</v>
      </c>
      <c r="I15" s="158">
        <f>Справка!AM30</f>
        <v>0</v>
      </c>
      <c r="J15" s="158">
        <f>Справка!AN30</f>
        <v>0</v>
      </c>
      <c r="K15" s="159" t="e">
        <f>J15/I15*100</f>
        <v>#DIV/0!</v>
      </c>
    </row>
    <row r="16" spans="1:11" ht="33" customHeight="1">
      <c r="A16" s="157" t="s">
        <v>230</v>
      </c>
      <c r="B16" s="152">
        <v>11400</v>
      </c>
      <c r="C16" s="158">
        <f t="shared" si="5"/>
        <v>6100</v>
      </c>
      <c r="D16" s="158">
        <f t="shared" si="0"/>
        <v>2.9391099999999986</v>
      </c>
      <c r="E16" s="158">
        <f t="shared" si="4"/>
        <v>0.04818213114754096</v>
      </c>
      <c r="F16" s="158">
        <f>район!C37</f>
        <v>3200</v>
      </c>
      <c r="G16" s="158">
        <f>район!D37</f>
        <v>1.46956</v>
      </c>
      <c r="H16" s="158">
        <f t="shared" si="2"/>
        <v>0.04592375</v>
      </c>
      <c r="I16" s="158">
        <f>Справка!AP30</f>
        <v>2900</v>
      </c>
      <c r="J16" s="158">
        <f>Справка!AQ30</f>
        <v>1.4695499999999986</v>
      </c>
      <c r="K16" s="159">
        <f>J16/I16*100</f>
        <v>0.05067413793103443</v>
      </c>
    </row>
    <row r="17" spans="1:11" ht="23.25" customHeight="1">
      <c r="A17" s="157" t="s">
        <v>287</v>
      </c>
      <c r="B17" s="152">
        <v>11500</v>
      </c>
      <c r="C17" s="158">
        <f t="shared" si="5"/>
        <v>0</v>
      </c>
      <c r="D17" s="158">
        <f t="shared" si="0"/>
        <v>0</v>
      </c>
      <c r="E17" s="158" t="e">
        <f t="shared" si="4"/>
        <v>#DIV/0!</v>
      </c>
      <c r="F17" s="158">
        <f>район!C40</f>
        <v>0</v>
      </c>
      <c r="G17" s="158">
        <f>район!D40</f>
        <v>0</v>
      </c>
      <c r="H17" s="158" t="e">
        <f t="shared" si="2"/>
        <v>#DIV/0!</v>
      </c>
      <c r="I17" s="158"/>
      <c r="J17" s="158"/>
      <c r="K17" s="159"/>
    </row>
    <row r="18" spans="1:11" ht="22.5" customHeight="1">
      <c r="A18" s="157" t="s">
        <v>231</v>
      </c>
      <c r="B18" s="152">
        <v>11600</v>
      </c>
      <c r="C18" s="158">
        <f t="shared" si="5"/>
        <v>2450</v>
      </c>
      <c r="D18" s="158">
        <f t="shared" si="0"/>
        <v>482.60369000000003</v>
      </c>
      <c r="E18" s="158">
        <f t="shared" si="4"/>
        <v>19.69810979591837</v>
      </c>
      <c r="F18" s="158">
        <f>район!C42</f>
        <v>2450</v>
      </c>
      <c r="G18" s="158">
        <f>район!D42</f>
        <v>432.60369000000003</v>
      </c>
      <c r="H18" s="158">
        <f t="shared" si="2"/>
        <v>17.657293469387756</v>
      </c>
      <c r="I18" s="158">
        <f>Справка!AV30</f>
        <v>0</v>
      </c>
      <c r="J18" s="158">
        <f>Справка!AW30</f>
        <v>50</v>
      </c>
      <c r="K18" s="159">
        <v>0</v>
      </c>
    </row>
    <row r="19" spans="1:11" ht="33.75" customHeight="1">
      <c r="A19" s="157" t="s">
        <v>232</v>
      </c>
      <c r="B19" s="152">
        <v>11700</v>
      </c>
      <c r="C19" s="158">
        <f t="shared" si="5"/>
        <v>30</v>
      </c>
      <c r="D19" s="158">
        <f>G19+J19</f>
        <v>2.9973300000000003</v>
      </c>
      <c r="E19" s="158">
        <f>D19/C19*100</f>
        <v>9.991100000000001</v>
      </c>
      <c r="F19" s="158">
        <f>район!C57</f>
        <v>30</v>
      </c>
      <c r="G19" s="158">
        <f>район!D57</f>
        <v>3.35573</v>
      </c>
      <c r="H19" s="158">
        <f>G19/F19*100</f>
        <v>11.185766666666666</v>
      </c>
      <c r="I19" s="158">
        <f>Справка!BB30</f>
        <v>0</v>
      </c>
      <c r="J19" s="158">
        <f>Справка!BC30</f>
        <v>-0.3583999999999996</v>
      </c>
      <c r="K19" s="159">
        <v>0</v>
      </c>
    </row>
    <row r="20" ht="30" customHeight="1" hidden="1">
      <c r="L20" s="162"/>
    </row>
    <row r="21" spans="1:11" ht="45.75" customHeight="1">
      <c r="A21" s="154" t="s">
        <v>233</v>
      </c>
      <c r="B21" s="151">
        <v>30000</v>
      </c>
      <c r="C21" s="155">
        <f t="shared" si="5"/>
        <v>0</v>
      </c>
      <c r="D21" s="155">
        <f t="shared" si="0"/>
        <v>0</v>
      </c>
      <c r="E21" s="155"/>
      <c r="F21" s="155">
        <f>'[2]район'!C48</f>
        <v>0</v>
      </c>
      <c r="G21" s="155">
        <f>'[2]район'!D48</f>
        <v>0</v>
      </c>
      <c r="H21" s="155"/>
      <c r="I21" s="155">
        <v>0</v>
      </c>
      <c r="J21" s="155">
        <v>0</v>
      </c>
      <c r="K21" s="155"/>
    </row>
    <row r="22" spans="1:11" ht="36.75" customHeight="1">
      <c r="A22" s="154" t="s">
        <v>26</v>
      </c>
      <c r="B22" s="151">
        <v>10000</v>
      </c>
      <c r="C22" s="160">
        <f>SUM(C4,C12,C21,C24)</f>
        <v>141726.9</v>
      </c>
      <c r="D22" s="160">
        <f>SUM(D4,D12,D21)</f>
        <v>22431.82374</v>
      </c>
      <c r="E22" s="155">
        <f t="shared" si="4"/>
        <v>15.827499042171953</v>
      </c>
      <c r="F22" s="160">
        <f>SUM(F4,F12,F21)</f>
        <v>116508.9</v>
      </c>
      <c r="G22" s="160">
        <f>SUM(G4,G12,G21)</f>
        <v>19008.062970000003</v>
      </c>
      <c r="H22" s="155">
        <f t="shared" si="2"/>
        <v>16.314687521725812</v>
      </c>
      <c r="I22" s="160">
        <f>I4+I12</f>
        <v>25218</v>
      </c>
      <c r="J22" s="160">
        <f>J4+J12</f>
        <v>3423.76077</v>
      </c>
      <c r="K22" s="155">
        <f>J22/I22*100</f>
        <v>13.57665465143945</v>
      </c>
    </row>
    <row r="23" spans="1:11" ht="33" customHeight="1">
      <c r="A23" s="154" t="s">
        <v>234</v>
      </c>
      <c r="B23" s="151">
        <v>20000</v>
      </c>
      <c r="C23" s="248">
        <v>271137.1</v>
      </c>
      <c r="D23" s="248">
        <v>38036.5</v>
      </c>
      <c r="E23" s="160">
        <f t="shared" si="4"/>
        <v>14.02851177503927</v>
      </c>
      <c r="F23" s="160">
        <f>район!C61</f>
        <v>273431.10000000003</v>
      </c>
      <c r="G23" s="160">
        <f>район!D61</f>
        <v>35846.0279</v>
      </c>
      <c r="H23" s="155">
        <f t="shared" si="2"/>
        <v>13.109711331300645</v>
      </c>
      <c r="I23" s="160">
        <f>Справка!BK30</f>
        <v>59363.299999999996</v>
      </c>
      <c r="J23" s="160">
        <f>Справка!BL30</f>
        <v>7477.9000000000015</v>
      </c>
      <c r="K23" s="155">
        <f aca="true" t="shared" si="6" ref="K23:K39">J23/I23*100</f>
        <v>12.596840135235073</v>
      </c>
    </row>
    <row r="24" spans="1:11" ht="33" customHeight="1">
      <c r="A24" s="154" t="s">
        <v>301</v>
      </c>
      <c r="B24" s="152">
        <v>21900</v>
      </c>
      <c r="C24" s="158">
        <f>F24+I24</f>
        <v>0</v>
      </c>
      <c r="D24" s="158">
        <f>G24+J24</f>
        <v>-2190.4721</v>
      </c>
      <c r="E24" s="159"/>
      <c r="F24" s="159">
        <f>район!C68</f>
        <v>0</v>
      </c>
      <c r="G24" s="159">
        <f>район!D68</f>
        <v>-2190.4721</v>
      </c>
      <c r="H24" s="159"/>
      <c r="I24" s="159">
        <f>'[1]Справка'!AY30</f>
        <v>0</v>
      </c>
      <c r="J24" s="159">
        <f>'[1]Справка'!AZ30</f>
        <v>0</v>
      </c>
      <c r="K24" s="159">
        <v>0</v>
      </c>
    </row>
    <row r="25" spans="1:12" ht="29.25" customHeight="1">
      <c r="A25" s="151" t="s">
        <v>235</v>
      </c>
      <c r="B25" s="151"/>
      <c r="C25" s="160">
        <f>C23+C22+C24</f>
        <v>412864</v>
      </c>
      <c r="D25" s="160">
        <f>D23+D22+D24</f>
        <v>58277.85164</v>
      </c>
      <c r="E25" s="160">
        <f t="shared" si="4"/>
        <v>14.115508167338398</v>
      </c>
      <c r="F25" s="160">
        <f>F23+F22</f>
        <v>389940</v>
      </c>
      <c r="G25" s="160">
        <f>G23+G22</f>
        <v>54854.09087</v>
      </c>
      <c r="H25" s="155">
        <f t="shared" si="2"/>
        <v>14.06731570754475</v>
      </c>
      <c r="I25" s="160">
        <f>I23+I22</f>
        <v>84581.29999999999</v>
      </c>
      <c r="J25" s="160">
        <f>J23+J22</f>
        <v>10901.660770000002</v>
      </c>
      <c r="K25" s="155">
        <f t="shared" si="6"/>
        <v>12.888972822597907</v>
      </c>
      <c r="L25" s="182"/>
    </row>
    <row r="26" spans="1:12" ht="29.25" customHeight="1">
      <c r="A26" s="151" t="s">
        <v>236</v>
      </c>
      <c r="B26" s="151"/>
      <c r="C26" s="160">
        <f>C27+C28+C29+C30+C31+C32+C33+C34+C35+C39+C36+C37+C38</f>
        <v>419387.68999999994</v>
      </c>
      <c r="D26" s="160">
        <f>D27+D28+D29+D30+D31+D32+D33+D34+D35+D39+D36+D37+D38</f>
        <v>43107.59059</v>
      </c>
      <c r="E26" s="160">
        <f t="shared" si="4"/>
        <v>10.278697162045935</v>
      </c>
      <c r="F26" s="160">
        <f>SUM(F27+F28+F29+F30+F31+F32+F33+F34+F35+F36+F37+F38+F39)</f>
        <v>394749.5</v>
      </c>
      <c r="G26" s="160">
        <f>SUM(G27:G39)</f>
        <v>44314.54511000001</v>
      </c>
      <c r="H26" s="155">
        <f t="shared" si="2"/>
        <v>11.22599144774091</v>
      </c>
      <c r="I26" s="155">
        <f>I27+I28+I29+I30+I31+I32+I33+I34+I35+I36+I37+I38+I39</f>
        <v>86295.49</v>
      </c>
      <c r="J26" s="155">
        <f>J27+J28+J29+J30+J31+J32+J33+J34+J35+J36+J37+J38+J39</f>
        <v>6270.94548</v>
      </c>
      <c r="K26" s="155">
        <f t="shared" si="6"/>
        <v>7.266828753159638</v>
      </c>
      <c r="L26" s="182"/>
    </row>
    <row r="27" spans="1:11" ht="30.75" customHeight="1">
      <c r="A27" s="157" t="s">
        <v>237</v>
      </c>
      <c r="B27" s="161" t="s">
        <v>38</v>
      </c>
      <c r="C27" s="240">
        <v>37004</v>
      </c>
      <c r="D27" s="240">
        <v>4244.17205</v>
      </c>
      <c r="E27" s="158">
        <f t="shared" si="4"/>
        <v>11.469495324829747</v>
      </c>
      <c r="F27" s="158">
        <f>район!C75</f>
        <v>23354.9</v>
      </c>
      <c r="G27" s="158">
        <f>район!D75</f>
        <v>2690.87464</v>
      </c>
      <c r="H27" s="159">
        <f t="shared" si="2"/>
        <v>11.521670570201541</v>
      </c>
      <c r="I27" s="159">
        <f>Справка!CL30</f>
        <v>13651.3</v>
      </c>
      <c r="J27" s="159">
        <f>Справка!CM30</f>
        <v>1553.2974100000001</v>
      </c>
      <c r="K27" s="155">
        <f t="shared" si="6"/>
        <v>11.378384549456829</v>
      </c>
    </row>
    <row r="28" spans="1:11" ht="30.75" customHeight="1">
      <c r="A28" s="157" t="s">
        <v>238</v>
      </c>
      <c r="B28" s="161" t="s">
        <v>54</v>
      </c>
      <c r="C28" s="158">
        <f>I28</f>
        <v>1524.6000000000001</v>
      </c>
      <c r="D28" s="158">
        <f>J28</f>
        <v>129.61218000000002</v>
      </c>
      <c r="E28" s="158">
        <f t="shared" si="4"/>
        <v>8.501389216843764</v>
      </c>
      <c r="F28" s="158">
        <f>район!C83</f>
        <v>1524.6</v>
      </c>
      <c r="G28" s="158">
        <f>район!D83</f>
        <v>1524.6</v>
      </c>
      <c r="H28" s="159">
        <f t="shared" si="2"/>
        <v>100</v>
      </c>
      <c r="I28" s="159">
        <f>Справка!DA30</f>
        <v>1524.6000000000001</v>
      </c>
      <c r="J28" s="159">
        <f>Справка!DB30</f>
        <v>129.61218000000002</v>
      </c>
      <c r="K28" s="155">
        <f t="shared" si="6"/>
        <v>8.501389216843764</v>
      </c>
    </row>
    <row r="29" spans="1:11" ht="33" customHeight="1">
      <c r="A29" s="157" t="s">
        <v>239</v>
      </c>
      <c r="B29" s="161" t="s">
        <v>58</v>
      </c>
      <c r="C29" s="158">
        <f>F29+I29</f>
        <v>2264.1000000000004</v>
      </c>
      <c r="D29" s="158">
        <f>G29+J29</f>
        <v>162.45758</v>
      </c>
      <c r="E29" s="158">
        <f t="shared" si="4"/>
        <v>7.1753712291859895</v>
      </c>
      <c r="F29" s="158">
        <f>район!C85</f>
        <v>1609.9</v>
      </c>
      <c r="G29" s="158">
        <f>район!D85</f>
        <v>162.45758</v>
      </c>
      <c r="H29" s="159">
        <f t="shared" si="2"/>
        <v>10.091159699360208</v>
      </c>
      <c r="I29" s="159">
        <f>Справка!DD30</f>
        <v>654.2</v>
      </c>
      <c r="J29" s="159">
        <f>Справка!DE30</f>
        <v>0</v>
      </c>
      <c r="K29" s="155">
        <f t="shared" si="6"/>
        <v>0</v>
      </c>
    </row>
    <row r="30" spans="1:11" ht="30" customHeight="1">
      <c r="A30" s="157" t="s">
        <v>240</v>
      </c>
      <c r="B30" s="161" t="s">
        <v>66</v>
      </c>
      <c r="C30" s="240">
        <v>46097.39</v>
      </c>
      <c r="D30" s="240">
        <v>578.94614</v>
      </c>
      <c r="E30" s="158">
        <f t="shared" si="4"/>
        <v>1.2559195650773287</v>
      </c>
      <c r="F30" s="158">
        <f>район!C89</f>
        <v>38287.1</v>
      </c>
      <c r="G30" s="158">
        <f>район!D89</f>
        <v>294.84834</v>
      </c>
      <c r="H30" s="159">
        <f t="shared" si="2"/>
        <v>0.7700983882299782</v>
      </c>
      <c r="I30" s="159">
        <f>Справка!DG30</f>
        <v>22336.79</v>
      </c>
      <c r="J30" s="159">
        <f>Справка!DH30</f>
        <v>284.0978</v>
      </c>
      <c r="K30" s="155">
        <f t="shared" si="6"/>
        <v>1.2718828444015455</v>
      </c>
    </row>
    <row r="31" spans="1:11" ht="30" customHeight="1">
      <c r="A31" s="157" t="s">
        <v>241</v>
      </c>
      <c r="B31" s="161" t="s">
        <v>76</v>
      </c>
      <c r="C31" s="240">
        <v>8999.4</v>
      </c>
      <c r="D31" s="240">
        <v>704.24313</v>
      </c>
      <c r="E31" s="158">
        <f t="shared" si="4"/>
        <v>7.825445363024201</v>
      </c>
      <c r="F31" s="158">
        <f>район!C94</f>
        <v>0</v>
      </c>
      <c r="G31" s="158">
        <f>район!D94</f>
        <v>0</v>
      </c>
      <c r="H31" s="159" t="e">
        <f t="shared" si="2"/>
        <v>#DIV/0!</v>
      </c>
      <c r="I31" s="159">
        <f>Справка!DJ30</f>
        <v>8999.4</v>
      </c>
      <c r="J31" s="159">
        <f>Справка!DK30</f>
        <v>704.24313</v>
      </c>
      <c r="K31" s="155">
        <f t="shared" si="6"/>
        <v>7.825445363024201</v>
      </c>
    </row>
    <row r="32" spans="1:11" ht="30" customHeight="1">
      <c r="A32" s="157" t="s">
        <v>242</v>
      </c>
      <c r="B32" s="161" t="s">
        <v>84</v>
      </c>
      <c r="C32" s="158">
        <f>F32</f>
        <v>62</v>
      </c>
      <c r="D32" s="158">
        <f>G32</f>
        <v>0</v>
      </c>
      <c r="E32" s="158">
        <f t="shared" si="4"/>
        <v>0</v>
      </c>
      <c r="F32" s="158">
        <f>район!C98</f>
        <v>62</v>
      </c>
      <c r="G32" s="158">
        <f>район!D98</f>
        <v>0</v>
      </c>
      <c r="H32" s="159">
        <f t="shared" si="2"/>
        <v>0</v>
      </c>
      <c r="I32" s="158"/>
      <c r="J32" s="158"/>
      <c r="K32" s="159">
        <v>0</v>
      </c>
    </row>
    <row r="33" spans="1:11" ht="30" customHeight="1">
      <c r="A33" s="157" t="s">
        <v>243</v>
      </c>
      <c r="B33" s="161" t="s">
        <v>88</v>
      </c>
      <c r="C33" s="158">
        <f>F33</f>
        <v>275220.39999999997</v>
      </c>
      <c r="D33" s="158">
        <f>G33</f>
        <v>31891.849080000004</v>
      </c>
      <c r="E33" s="158">
        <f t="shared" si="4"/>
        <v>11.58774897500331</v>
      </c>
      <c r="F33" s="158">
        <f>район!C100</f>
        <v>275220.39999999997</v>
      </c>
      <c r="G33" s="158">
        <f>район!D100</f>
        <v>31891.849080000004</v>
      </c>
      <c r="H33" s="159">
        <f t="shared" si="2"/>
        <v>11.58774897500331</v>
      </c>
      <c r="I33" s="158"/>
      <c r="J33" s="158"/>
      <c r="K33" s="159">
        <v>0</v>
      </c>
    </row>
    <row r="34" spans="1:12" ht="30" customHeight="1">
      <c r="A34" s="157" t="s">
        <v>244</v>
      </c>
      <c r="B34" s="161" t="s">
        <v>94</v>
      </c>
      <c r="C34" s="240">
        <v>30802.2</v>
      </c>
      <c r="D34" s="240">
        <v>4719.06845</v>
      </c>
      <c r="E34" s="158">
        <f t="shared" si="4"/>
        <v>15.320556486225009</v>
      </c>
      <c r="F34" s="158">
        <f>район!C105</f>
        <v>4760.9</v>
      </c>
      <c r="G34" s="158">
        <f>район!D105</f>
        <v>1141.87349</v>
      </c>
      <c r="H34" s="159">
        <f t="shared" si="2"/>
        <v>23.984403999243842</v>
      </c>
      <c r="I34" s="159">
        <f>Справка!DM30</f>
        <v>26041.300000000003</v>
      </c>
      <c r="J34" s="159">
        <f>Справка!DN30</f>
        <v>3577.1949600000007</v>
      </c>
      <c r="K34" s="159">
        <f t="shared" si="6"/>
        <v>13.736622058038577</v>
      </c>
      <c r="L34" s="162"/>
    </row>
    <row r="35" spans="1:11" ht="30" customHeight="1">
      <c r="A35" s="157" t="s">
        <v>245</v>
      </c>
      <c r="B35" s="161" t="s">
        <v>246</v>
      </c>
      <c r="C35" s="240">
        <v>12518.3</v>
      </c>
      <c r="D35" s="240">
        <v>108.26598</v>
      </c>
      <c r="E35" s="158">
        <f t="shared" si="4"/>
        <v>0.8648616824968246</v>
      </c>
      <c r="F35" s="158">
        <f>район!C107</f>
        <v>9574.7</v>
      </c>
      <c r="G35" s="158">
        <f>район!D107</f>
        <v>108.26598</v>
      </c>
      <c r="H35" s="159">
        <f t="shared" si="2"/>
        <v>1.1307506240404397</v>
      </c>
      <c r="I35" s="159">
        <f>Справка!DP30</f>
        <v>10553.300000000001</v>
      </c>
      <c r="J35" s="159">
        <f>Справка!DQ30</f>
        <v>0</v>
      </c>
      <c r="K35" s="159">
        <f t="shared" si="6"/>
        <v>0</v>
      </c>
    </row>
    <row r="36" spans="1:11" ht="30" customHeight="1">
      <c r="A36" s="157" t="s">
        <v>247</v>
      </c>
      <c r="B36" s="161" t="s">
        <v>104</v>
      </c>
      <c r="C36" s="240">
        <v>4445.3</v>
      </c>
      <c r="D36" s="240">
        <v>568.976</v>
      </c>
      <c r="E36" s="158">
        <f t="shared" si="4"/>
        <v>12.799496097001326</v>
      </c>
      <c r="F36" s="158">
        <f>район!C112</f>
        <v>4204.7</v>
      </c>
      <c r="G36" s="158">
        <f>район!D112</f>
        <v>546.476</v>
      </c>
      <c r="H36" s="159">
        <f t="shared" si="2"/>
        <v>12.996789307203843</v>
      </c>
      <c r="I36" s="159">
        <f>Справка!DS30</f>
        <v>240.60000000000002</v>
      </c>
      <c r="J36" s="159">
        <f>Справка!DT30</f>
        <v>22.5</v>
      </c>
      <c r="K36" s="159">
        <f t="shared" si="6"/>
        <v>9.351620947630922</v>
      </c>
    </row>
    <row r="37" spans="1:11" ht="30" customHeight="1">
      <c r="A37" s="157" t="s">
        <v>248</v>
      </c>
      <c r="B37" s="161" t="s">
        <v>116</v>
      </c>
      <c r="C37" s="158">
        <f>F37</f>
        <v>150</v>
      </c>
      <c r="D37" s="158">
        <f>G37</f>
        <v>0</v>
      </c>
      <c r="E37" s="158">
        <f t="shared" si="4"/>
        <v>0</v>
      </c>
      <c r="F37" s="158">
        <f>район!C118</f>
        <v>150</v>
      </c>
      <c r="G37" s="158">
        <f>район!D118</f>
        <v>0</v>
      </c>
      <c r="H37" s="159">
        <f t="shared" si="2"/>
        <v>0</v>
      </c>
      <c r="I37" s="159"/>
      <c r="J37" s="159"/>
      <c r="K37" s="159">
        <v>0</v>
      </c>
    </row>
    <row r="38" spans="1:11" ht="34.5" customHeight="1">
      <c r="A38" s="157" t="s">
        <v>249</v>
      </c>
      <c r="B38" s="161" t="s">
        <v>120</v>
      </c>
      <c r="C38" s="158">
        <f>F38</f>
        <v>300</v>
      </c>
      <c r="D38" s="158">
        <f>G38</f>
        <v>0</v>
      </c>
      <c r="E38" s="158">
        <f t="shared" si="4"/>
        <v>0</v>
      </c>
      <c r="F38" s="158">
        <f>район!C120</f>
        <v>300</v>
      </c>
      <c r="G38" s="158">
        <f>район!D120</f>
        <v>0</v>
      </c>
      <c r="H38" s="159">
        <v>0</v>
      </c>
      <c r="I38" s="159"/>
      <c r="J38" s="159"/>
      <c r="K38" s="159">
        <v>0</v>
      </c>
    </row>
    <row r="39" spans="1:11" ht="30" customHeight="1">
      <c r="A39" s="157" t="s">
        <v>250</v>
      </c>
      <c r="B39" s="161" t="s">
        <v>251</v>
      </c>
      <c r="C39" s="203"/>
      <c r="D39" s="203"/>
      <c r="E39" s="158">
        <v>0</v>
      </c>
      <c r="F39" s="158">
        <f>район!C122</f>
        <v>35700.3</v>
      </c>
      <c r="G39" s="158">
        <f>район!D122</f>
        <v>5953.299999999999</v>
      </c>
      <c r="H39" s="159">
        <f t="shared" si="2"/>
        <v>16.6757702316227</v>
      </c>
      <c r="I39" s="159">
        <f>Справка!DV30</f>
        <v>2294</v>
      </c>
      <c r="J39" s="159">
        <f>Справка!DW30</f>
        <v>0</v>
      </c>
      <c r="K39" s="159">
        <f t="shared" si="6"/>
        <v>0</v>
      </c>
    </row>
    <row r="40" spans="3:11" ht="15.75">
      <c r="C40" s="165"/>
      <c r="D40" s="165"/>
      <c r="E40" s="165"/>
      <c r="F40" s="165"/>
      <c r="G40" s="165"/>
      <c r="H40" s="165"/>
      <c r="I40" s="165"/>
      <c r="J40" s="165"/>
      <c r="K40" s="165"/>
    </row>
    <row r="41" spans="3:11" ht="15.75">
      <c r="C41" s="165"/>
      <c r="D41" s="165"/>
      <c r="E41" s="165"/>
      <c r="F41" s="165"/>
      <c r="G41" s="165"/>
      <c r="H41" s="165"/>
      <c r="I41" s="165"/>
      <c r="J41" s="165"/>
      <c r="K41" s="165"/>
    </row>
    <row r="42" spans="3:11" ht="15.75">
      <c r="C42" s="165"/>
      <c r="D42" s="165"/>
      <c r="E42" s="165"/>
      <c r="F42" s="165"/>
      <c r="G42" s="165"/>
      <c r="H42" s="165"/>
      <c r="I42" s="165"/>
      <c r="J42" s="165"/>
      <c r="K42" s="165"/>
    </row>
    <row r="43" spans="1:7" ht="15.75">
      <c r="A43" s="163" t="s">
        <v>129</v>
      </c>
      <c r="C43" s="209"/>
      <c r="D43" s="209"/>
      <c r="E43" s="162"/>
      <c r="F43" s="162"/>
      <c r="G43" s="165"/>
    </row>
    <row r="44" spans="1:7" ht="15.75">
      <c r="A44" s="163" t="s">
        <v>252</v>
      </c>
      <c r="C44" s="166" t="s">
        <v>309</v>
      </c>
      <c r="D44" s="249"/>
      <c r="E44" s="249"/>
      <c r="F44" s="171"/>
      <c r="G44" s="162"/>
    </row>
    <row r="45" spans="3:7" ht="15.75">
      <c r="C45" s="165"/>
      <c r="D45" s="165"/>
      <c r="F45" s="162"/>
      <c r="G45" s="162"/>
    </row>
    <row r="46" spans="3:10" ht="15.75">
      <c r="C46" s="171"/>
      <c r="D46" s="171"/>
      <c r="F46" s="162"/>
      <c r="G46" s="162"/>
      <c r="I46" s="162"/>
      <c r="J46" s="162"/>
    </row>
    <row r="47" spans="3:7" ht="15.75">
      <c r="C47" s="208"/>
      <c r="D47" s="162"/>
      <c r="F47" s="162"/>
      <c r="G47" s="162"/>
    </row>
    <row r="48" spans="3:4" ht="15.75">
      <c r="C48" s="208"/>
      <c r="D48" s="162"/>
    </row>
  </sheetData>
  <sheetProtection/>
  <mergeCells count="7">
    <mergeCell ref="D44:E44"/>
    <mergeCell ref="A1:K1"/>
    <mergeCell ref="A2:A3"/>
    <mergeCell ref="B2:B3"/>
    <mergeCell ref="C2:E2"/>
    <mergeCell ref="F2:H2"/>
    <mergeCell ref="I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2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workbookViewId="0" topLeftCell="A1">
      <selection activeCell="D37" sqref="D37"/>
    </sheetView>
  </sheetViews>
  <sheetFormatPr defaultColWidth="9.140625" defaultRowHeight="12.75"/>
  <cols>
    <col min="1" max="1" width="14.7109375" style="64" customWidth="1"/>
    <col min="2" max="2" width="57.57421875" style="65" customWidth="1"/>
    <col min="3" max="3" width="15.421875" style="68" customWidth="1"/>
    <col min="4" max="4" width="15.00390625" style="68" customWidth="1"/>
    <col min="5" max="5" width="10.8515625" style="68" customWidth="1"/>
    <col min="6" max="6" width="10.00390625" style="68" customWidth="1"/>
    <col min="7" max="7" width="15.421875" style="1" bestFit="1" customWidth="1"/>
    <col min="8" max="16384" width="9.140625" style="1" customWidth="1"/>
  </cols>
  <sheetData>
    <row r="1" spans="1:6" ht="15.75">
      <c r="A1" s="288" t="s">
        <v>317</v>
      </c>
      <c r="B1" s="288"/>
      <c r="C1" s="288"/>
      <c r="D1" s="288"/>
      <c r="E1" s="288"/>
      <c r="F1" s="288"/>
    </row>
    <row r="2" spans="1:6" ht="15.75">
      <c r="A2" s="288"/>
      <c r="B2" s="288"/>
      <c r="C2" s="288"/>
      <c r="D2" s="288"/>
      <c r="E2" s="288"/>
      <c r="F2" s="288"/>
    </row>
    <row r="3" spans="1:6" ht="66.75" customHeight="1">
      <c r="A3" s="2" t="s">
        <v>1</v>
      </c>
      <c r="B3" s="2" t="s">
        <v>2</v>
      </c>
      <c r="C3" s="78" t="s">
        <v>305</v>
      </c>
      <c r="D3" s="79" t="s">
        <v>310</v>
      </c>
      <c r="E3" s="78" t="s">
        <v>3</v>
      </c>
      <c r="F3" s="80" t="s">
        <v>4</v>
      </c>
    </row>
    <row r="4" spans="1:6" s="6" customFormat="1" ht="15.75">
      <c r="A4" s="3"/>
      <c r="B4" s="4" t="s">
        <v>5</v>
      </c>
      <c r="C4" s="5">
        <f>C5+C7+C9+C12</f>
        <v>1155.8</v>
      </c>
      <c r="D4" s="5">
        <f>D5+D7+D9+D12</f>
        <v>118.58073</v>
      </c>
      <c r="E4" s="5">
        <f>SUM(D4/C4*100)</f>
        <v>10.259623637307493</v>
      </c>
      <c r="F4" s="5">
        <f>SUM(D4-C4)</f>
        <v>-1037.21927</v>
      </c>
    </row>
    <row r="5" spans="1:6" s="6" customFormat="1" ht="15.75">
      <c r="A5" s="74">
        <v>1010000000</v>
      </c>
      <c r="B5" s="73" t="s">
        <v>6</v>
      </c>
      <c r="C5" s="5">
        <f>C6</f>
        <v>647.8</v>
      </c>
      <c r="D5" s="5">
        <f>D6</f>
        <v>81.44002</v>
      </c>
      <c r="E5" s="5">
        <f aca="true" t="shared" si="0" ref="E5:E42">SUM(D5/C5*100)</f>
        <v>12.571784501389319</v>
      </c>
      <c r="F5" s="5">
        <f aca="true" t="shared" si="1" ref="F5:F42">SUM(D5-C5)</f>
        <v>-566.35998</v>
      </c>
    </row>
    <row r="6" spans="1:6" ht="15.75">
      <c r="A6" s="7">
        <v>1010200001</v>
      </c>
      <c r="B6" s="8" t="s">
        <v>7</v>
      </c>
      <c r="C6" s="9">
        <v>647.8</v>
      </c>
      <c r="D6" s="10">
        <v>81.44002</v>
      </c>
      <c r="E6" s="9">
        <f>SUM(D6/C6*100)</f>
        <v>12.571784501389319</v>
      </c>
      <c r="F6" s="9">
        <f t="shared" si="1"/>
        <v>-566.35998</v>
      </c>
    </row>
    <row r="7" spans="1:6" s="6" customFormat="1" ht="15.75">
      <c r="A7" s="74">
        <v>1050000000</v>
      </c>
      <c r="B7" s="73" t="s">
        <v>8</v>
      </c>
      <c r="C7" s="5">
        <f>SUM(C8:C8)</f>
        <v>69</v>
      </c>
      <c r="D7" s="5">
        <f>SUM(D8:D8)</f>
        <v>0</v>
      </c>
      <c r="E7" s="5">
        <f t="shared" si="0"/>
        <v>0</v>
      </c>
      <c r="F7" s="5">
        <f t="shared" si="1"/>
        <v>-69</v>
      </c>
    </row>
    <row r="8" spans="1:6" ht="15.75" customHeight="1">
      <c r="A8" s="7">
        <v>1050300000</v>
      </c>
      <c r="B8" s="11" t="s">
        <v>9</v>
      </c>
      <c r="C8" s="12">
        <v>69</v>
      </c>
      <c r="D8" s="10">
        <v>0</v>
      </c>
      <c r="E8" s="9">
        <f t="shared" si="0"/>
        <v>0</v>
      </c>
      <c r="F8" s="9">
        <f t="shared" si="1"/>
        <v>-69</v>
      </c>
    </row>
    <row r="9" spans="1:6" s="6" customFormat="1" ht="15.75" customHeight="1">
      <c r="A9" s="74">
        <v>1060000000</v>
      </c>
      <c r="B9" s="73" t="s">
        <v>145</v>
      </c>
      <c r="C9" s="5">
        <f>C10+C11</f>
        <v>424</v>
      </c>
      <c r="D9" s="5">
        <f>D10+D11</f>
        <v>33.14071</v>
      </c>
      <c r="E9" s="5">
        <f t="shared" si="0"/>
        <v>7.816205188679246</v>
      </c>
      <c r="F9" s="5">
        <f t="shared" si="1"/>
        <v>-390.85929</v>
      </c>
    </row>
    <row r="10" spans="1:6" s="6" customFormat="1" ht="15.75" customHeight="1">
      <c r="A10" s="7">
        <v>1060100000</v>
      </c>
      <c r="B10" s="11" t="s">
        <v>11</v>
      </c>
      <c r="C10" s="9">
        <v>112</v>
      </c>
      <c r="D10" s="10">
        <v>4.7458</v>
      </c>
      <c r="E10" s="9">
        <f t="shared" si="0"/>
        <v>4.237321428571429</v>
      </c>
      <c r="F10" s="9">
        <f>SUM(D10-C10)</f>
        <v>-107.2542</v>
      </c>
    </row>
    <row r="11" spans="1:6" ht="15.75" customHeight="1">
      <c r="A11" s="7">
        <v>1060600000</v>
      </c>
      <c r="B11" s="11" t="s">
        <v>10</v>
      </c>
      <c r="C11" s="9">
        <v>312</v>
      </c>
      <c r="D11" s="10">
        <v>28.39491</v>
      </c>
      <c r="E11" s="9">
        <f t="shared" si="0"/>
        <v>9.100932692307692</v>
      </c>
      <c r="F11" s="9">
        <f t="shared" si="1"/>
        <v>-283.60509</v>
      </c>
    </row>
    <row r="12" spans="1:6" s="6" customFormat="1" ht="15.75">
      <c r="A12" s="3">
        <v>1080000000</v>
      </c>
      <c r="B12" s="4" t="s">
        <v>13</v>
      </c>
      <c r="C12" s="5">
        <f>C13</f>
        <v>15</v>
      </c>
      <c r="D12" s="5">
        <f>D13</f>
        <v>4</v>
      </c>
      <c r="E12" s="5">
        <f t="shared" si="0"/>
        <v>26.666666666666668</v>
      </c>
      <c r="F12" s="5">
        <f t="shared" si="1"/>
        <v>-11</v>
      </c>
    </row>
    <row r="13" spans="1:6" ht="15.75">
      <c r="A13" s="7">
        <v>1080400001</v>
      </c>
      <c r="B13" s="8" t="s">
        <v>14</v>
      </c>
      <c r="C13" s="9">
        <v>15</v>
      </c>
      <c r="D13" s="9">
        <v>4</v>
      </c>
      <c r="E13" s="9">
        <f t="shared" si="0"/>
        <v>26.666666666666668</v>
      </c>
      <c r="F13" s="9">
        <f t="shared" si="1"/>
        <v>-11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4">
        <v>1090000000</v>
      </c>
      <c r="B15" s="75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208.1</v>
      </c>
      <c r="D20" s="5">
        <f>D21+D24+D26+D29</f>
        <v>17.07022</v>
      </c>
      <c r="E20" s="5">
        <f t="shared" si="0"/>
        <v>8.202892839980779</v>
      </c>
      <c r="F20" s="5">
        <f t="shared" si="1"/>
        <v>-191.02978</v>
      </c>
    </row>
    <row r="21" spans="1:6" s="6" customFormat="1" ht="30" customHeight="1">
      <c r="A21" s="74">
        <v>1110000000</v>
      </c>
      <c r="B21" s="75" t="s">
        <v>138</v>
      </c>
      <c r="C21" s="5">
        <f>C22+C23</f>
        <v>58.1</v>
      </c>
      <c r="D21" s="5">
        <f>D22+D23</f>
        <v>17.07022</v>
      </c>
      <c r="E21" s="5">
        <f t="shared" si="0"/>
        <v>29.380757314974183</v>
      </c>
      <c r="F21" s="5">
        <f t="shared" si="1"/>
        <v>-41.02978</v>
      </c>
    </row>
    <row r="22" spans="1:6" ht="15" customHeight="1">
      <c r="A22" s="17">
        <v>1110501101</v>
      </c>
      <c r="B22" s="18" t="s">
        <v>17</v>
      </c>
      <c r="C22" s="12">
        <v>58.1</v>
      </c>
      <c r="D22" s="10">
        <v>17.07022</v>
      </c>
      <c r="E22" s="9">
        <f t="shared" si="0"/>
        <v>29.380757314974183</v>
      </c>
      <c r="F22" s="9">
        <f t="shared" si="1"/>
        <v>-41.02978</v>
      </c>
    </row>
    <row r="23" spans="1:6" ht="15" customHeight="1" hidden="1">
      <c r="A23" s="7">
        <v>1110503505</v>
      </c>
      <c r="B23" s="11" t="s">
        <v>18</v>
      </c>
      <c r="C23" s="12">
        <v>0</v>
      </c>
      <c r="D23" s="10"/>
      <c r="E23" s="9" t="e">
        <f t="shared" si="0"/>
        <v>#DIV/0!</v>
      </c>
      <c r="F23" s="9">
        <f t="shared" si="1"/>
        <v>0</v>
      </c>
    </row>
    <row r="24" spans="1:6" s="16" customFormat="1" ht="32.25" customHeight="1">
      <c r="A24" s="74">
        <v>1130000000</v>
      </c>
      <c r="B24" s="75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" customHeight="1">
      <c r="A25" s="7">
        <v>1130305005</v>
      </c>
      <c r="B25" s="8" t="s">
        <v>19</v>
      </c>
      <c r="C25" s="9"/>
      <c r="D25" s="10">
        <v>0</v>
      </c>
      <c r="E25" s="9" t="e">
        <f t="shared" si="0"/>
        <v>#DIV/0!</v>
      </c>
      <c r="F25" s="9">
        <f t="shared" si="1"/>
        <v>0</v>
      </c>
    </row>
    <row r="26" spans="1:6" ht="15" customHeight="1">
      <c r="A26" s="76">
        <v>1140000000</v>
      </c>
      <c r="B26" s="77" t="s">
        <v>141</v>
      </c>
      <c r="C26" s="5">
        <f>C27+C28</f>
        <v>150</v>
      </c>
      <c r="D26" s="5">
        <f>D27+D28</f>
        <v>0</v>
      </c>
      <c r="E26" s="5">
        <f t="shared" si="0"/>
        <v>0</v>
      </c>
      <c r="F26" s="5">
        <f t="shared" si="1"/>
        <v>-150</v>
      </c>
    </row>
    <row r="27" spans="1:6" ht="0.75" customHeight="1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150</v>
      </c>
      <c r="D28" s="10">
        <v>0</v>
      </c>
      <c r="E28" s="9">
        <f t="shared" si="0"/>
        <v>0</v>
      </c>
      <c r="F28" s="9">
        <f t="shared" si="1"/>
        <v>-150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0</v>
      </c>
      <c r="E29" s="5" t="e">
        <f t="shared" si="0"/>
        <v>#DIV/0!</v>
      </c>
      <c r="F29" s="5">
        <f t="shared" si="1"/>
        <v>0</v>
      </c>
    </row>
    <row r="30" spans="1:6" ht="13.5" customHeight="1">
      <c r="A30" s="7">
        <v>1170105005</v>
      </c>
      <c r="B30" s="8" t="s">
        <v>24</v>
      </c>
      <c r="C30" s="9">
        <v>0</v>
      </c>
      <c r="D30" s="9">
        <v>0</v>
      </c>
      <c r="E30" s="9" t="e">
        <f t="shared" si="0"/>
        <v>#DIV/0!</v>
      </c>
      <c r="F30" s="9">
        <f t="shared" si="1"/>
        <v>0</v>
      </c>
    </row>
    <row r="31" spans="1:6" ht="17.25" customHeight="1" hidden="1">
      <c r="A31" s="7">
        <v>1170505005</v>
      </c>
      <c r="B31" s="11" t="s">
        <v>25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1363.8999999999999</v>
      </c>
      <c r="D32" s="20">
        <f>SUM(D4,D20)</f>
        <v>135.65095</v>
      </c>
      <c r="E32" s="5">
        <f t="shared" si="0"/>
        <v>9.945813476061295</v>
      </c>
      <c r="F32" s="5">
        <f t="shared" si="1"/>
        <v>-1228.24905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4538.687</v>
      </c>
      <c r="D33" s="5">
        <f>D34+D36+D37+D38+D39+D40</f>
        <v>522.48</v>
      </c>
      <c r="E33" s="5">
        <f t="shared" si="0"/>
        <v>11.511699308632652</v>
      </c>
      <c r="F33" s="5">
        <f t="shared" si="1"/>
        <v>-4016.207</v>
      </c>
      <c r="G33" s="21"/>
    </row>
    <row r="34" spans="1:6" ht="15.75">
      <c r="A34" s="17">
        <v>2020100000</v>
      </c>
      <c r="B34" s="18" t="s">
        <v>28</v>
      </c>
      <c r="C34" s="232">
        <v>2430.8</v>
      </c>
      <c r="D34" s="22">
        <v>405.2</v>
      </c>
      <c r="E34" s="9">
        <f t="shared" si="0"/>
        <v>16.669409247984202</v>
      </c>
      <c r="F34" s="9">
        <f t="shared" si="1"/>
        <v>-2025.6000000000001</v>
      </c>
    </row>
    <row r="35" spans="1:6" ht="15.75" customHeight="1" hidden="1">
      <c r="A35" s="17">
        <v>2020100310</v>
      </c>
      <c r="B35" s="18" t="s">
        <v>266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1149.066</v>
      </c>
      <c r="D36" s="10">
        <v>0</v>
      </c>
      <c r="E36" s="9">
        <f t="shared" si="0"/>
        <v>0</v>
      </c>
      <c r="F36" s="9">
        <f t="shared" si="1"/>
        <v>-1149.066</v>
      </c>
    </row>
    <row r="37" spans="1:6" ht="15" customHeight="1">
      <c r="A37" s="17">
        <v>2020300000</v>
      </c>
      <c r="B37" s="18" t="s">
        <v>30</v>
      </c>
      <c r="C37" s="12">
        <v>958.821</v>
      </c>
      <c r="D37" s="23">
        <v>117.28</v>
      </c>
      <c r="E37" s="9">
        <f t="shared" si="0"/>
        <v>12.231688709362851</v>
      </c>
      <c r="F37" s="9">
        <f t="shared" si="1"/>
        <v>-841.541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5902.5869999999995</v>
      </c>
      <c r="D42" s="245">
        <f>D32+D33</f>
        <v>658.13095</v>
      </c>
      <c r="E42" s="5">
        <f t="shared" si="0"/>
        <v>11.149872928598935</v>
      </c>
      <c r="F42" s="5">
        <f t="shared" si="1"/>
        <v>-5244.45605</v>
      </c>
    </row>
    <row r="43" spans="1:6" s="6" customFormat="1" ht="15.75">
      <c r="A43" s="3"/>
      <c r="B43" s="26" t="s">
        <v>36</v>
      </c>
      <c r="C43" s="5">
        <f>C88-C42</f>
        <v>200.0000000000009</v>
      </c>
      <c r="D43" s="5">
        <f>D88-D42</f>
        <v>-162.85523</v>
      </c>
      <c r="E43" s="27"/>
      <c r="F43" s="27"/>
    </row>
    <row r="44" spans="1:6" ht="15.75">
      <c r="A44" s="28"/>
      <c r="B44" s="29"/>
      <c r="C44" s="30"/>
      <c r="D44" s="30"/>
      <c r="E44" s="31"/>
      <c r="F44" s="32"/>
    </row>
    <row r="45" spans="1:6" ht="65.25" customHeight="1">
      <c r="A45" s="33" t="s">
        <v>1</v>
      </c>
      <c r="B45" s="33" t="s">
        <v>37</v>
      </c>
      <c r="C45" s="78" t="s">
        <v>305</v>
      </c>
      <c r="D45" s="79" t="s">
        <v>310</v>
      </c>
      <c r="E45" s="78" t="s">
        <v>3</v>
      </c>
      <c r="F45" s="80" t="s">
        <v>4</v>
      </c>
    </row>
    <row r="46" spans="1:6" ht="15.75">
      <c r="A46" s="34">
        <v>1</v>
      </c>
      <c r="B46" s="33">
        <v>2</v>
      </c>
      <c r="C46" s="167">
        <v>3</v>
      </c>
      <c r="D46" s="167">
        <v>4</v>
      </c>
      <c r="E46" s="167">
        <v>5</v>
      </c>
      <c r="F46" s="167">
        <v>6</v>
      </c>
    </row>
    <row r="47" spans="1:6" s="6" customFormat="1" ht="15.75">
      <c r="A47" s="35" t="s">
        <v>38</v>
      </c>
      <c r="B47" s="36" t="s">
        <v>39</v>
      </c>
      <c r="C47" s="37">
        <f>C48+C49+C50+C51+C52+C54+C53</f>
        <v>811.941</v>
      </c>
      <c r="D47" s="38">
        <f>D48+D49+D50+D51+D52+D54+D53</f>
        <v>106.68715</v>
      </c>
      <c r="E47" s="39">
        <f>SUM(D47/C47*100)</f>
        <v>13.139766313069545</v>
      </c>
      <c r="F47" s="39">
        <f>SUM(D47-C47)</f>
        <v>-705.25385</v>
      </c>
    </row>
    <row r="48" spans="1:6" s="6" customFormat="1" ht="31.5" hidden="1">
      <c r="A48" s="40" t="s">
        <v>40</v>
      </c>
      <c r="B48" s="41" t="s">
        <v>41</v>
      </c>
      <c r="C48" s="42"/>
      <c r="D48" s="42"/>
      <c r="E48" s="43"/>
      <c r="F48" s="43"/>
    </row>
    <row r="49" spans="1:6" ht="15.75">
      <c r="A49" s="40" t="s">
        <v>42</v>
      </c>
      <c r="B49" s="44" t="s">
        <v>43</v>
      </c>
      <c r="C49" s="42">
        <v>796.941</v>
      </c>
      <c r="D49" s="42">
        <v>106.68715</v>
      </c>
      <c r="E49" s="43">
        <f aca="true" t="shared" si="2" ref="E49:E88">SUM(D49/C49*100)</f>
        <v>13.387082607118971</v>
      </c>
      <c r="F49" s="43">
        <f aca="true" t="shared" si="3" ref="F49:F88">SUM(D49-C49)</f>
        <v>-690.25385</v>
      </c>
    </row>
    <row r="50" spans="1:6" ht="16.5" customHeight="1" hidden="1">
      <c r="A50" s="40" t="s">
        <v>44</v>
      </c>
      <c r="B50" s="44" t="s">
        <v>45</v>
      </c>
      <c r="C50" s="42"/>
      <c r="D50" s="42"/>
      <c r="E50" s="43"/>
      <c r="F50" s="43">
        <f t="shared" si="3"/>
        <v>0</v>
      </c>
    </row>
    <row r="51" spans="1:6" ht="31.5" customHeight="1" hidden="1">
      <c r="A51" s="40" t="s">
        <v>46</v>
      </c>
      <c r="B51" s="44" t="s">
        <v>47</v>
      </c>
      <c r="C51" s="42"/>
      <c r="D51" s="42"/>
      <c r="E51" s="43" t="e">
        <f t="shared" si="2"/>
        <v>#DIV/0!</v>
      </c>
      <c r="F51" s="43">
        <f t="shared" si="3"/>
        <v>0</v>
      </c>
    </row>
    <row r="52" spans="1:6" ht="16.5" customHeight="1" hidden="1">
      <c r="A52" s="40" t="s">
        <v>48</v>
      </c>
      <c r="B52" s="44" t="s">
        <v>49</v>
      </c>
      <c r="C52" s="42"/>
      <c r="D52" s="42"/>
      <c r="E52" s="43" t="e">
        <f t="shared" si="2"/>
        <v>#DIV/0!</v>
      </c>
      <c r="F52" s="43">
        <f t="shared" si="3"/>
        <v>0</v>
      </c>
    </row>
    <row r="53" spans="1:6" ht="17.25" customHeight="1">
      <c r="A53" s="40" t="s">
        <v>50</v>
      </c>
      <c r="B53" s="44" t="s">
        <v>51</v>
      </c>
      <c r="C53" s="45">
        <v>15</v>
      </c>
      <c r="D53" s="45">
        <v>0</v>
      </c>
      <c r="E53" s="43">
        <f t="shared" si="2"/>
        <v>0</v>
      </c>
      <c r="F53" s="43">
        <f t="shared" si="3"/>
        <v>-15</v>
      </c>
    </row>
    <row r="54" spans="1:6" ht="14.25" customHeight="1">
      <c r="A54" s="40" t="s">
        <v>52</v>
      </c>
      <c r="B54" s="44" t="s">
        <v>53</v>
      </c>
      <c r="C54" s="42">
        <v>0</v>
      </c>
      <c r="D54" s="42">
        <v>0</v>
      </c>
      <c r="E54" s="43" t="e">
        <f t="shared" si="2"/>
        <v>#DIV/0!</v>
      </c>
      <c r="F54" s="43">
        <f t="shared" si="3"/>
        <v>0</v>
      </c>
    </row>
    <row r="55" spans="1:6" s="6" customFormat="1" ht="15.75">
      <c r="A55" s="46" t="s">
        <v>54</v>
      </c>
      <c r="B55" s="47" t="s">
        <v>55</v>
      </c>
      <c r="C55" s="37">
        <f>C56</f>
        <v>117.28</v>
      </c>
      <c r="D55" s="37">
        <f>D56</f>
        <v>9.79057</v>
      </c>
      <c r="E55" s="39">
        <f t="shared" si="2"/>
        <v>8.348030354706685</v>
      </c>
      <c r="F55" s="39">
        <f t="shared" si="3"/>
        <v>-107.48943</v>
      </c>
    </row>
    <row r="56" spans="1:6" ht="15.75">
      <c r="A56" s="48" t="s">
        <v>56</v>
      </c>
      <c r="B56" s="49" t="s">
        <v>57</v>
      </c>
      <c r="C56" s="42">
        <v>117.28</v>
      </c>
      <c r="D56" s="42">
        <v>9.79057</v>
      </c>
      <c r="E56" s="43">
        <f t="shared" si="2"/>
        <v>8.348030354706685</v>
      </c>
      <c r="F56" s="43">
        <f t="shared" si="3"/>
        <v>-107.48943</v>
      </c>
    </row>
    <row r="57" spans="1:6" s="6" customFormat="1" ht="15.75">
      <c r="A57" s="35" t="s">
        <v>58</v>
      </c>
      <c r="B57" s="36" t="s">
        <v>59</v>
      </c>
      <c r="C57" s="37">
        <f>C61+C60+C59+C58</f>
        <v>50</v>
      </c>
      <c r="D57" s="37">
        <f>D61+D60+D59+D58</f>
        <v>0</v>
      </c>
      <c r="E57" s="39">
        <f t="shared" si="2"/>
        <v>0</v>
      </c>
      <c r="F57" s="39">
        <f t="shared" si="3"/>
        <v>-50</v>
      </c>
    </row>
    <row r="58" spans="1:6" ht="15.75" hidden="1">
      <c r="A58" s="40" t="s">
        <v>60</v>
      </c>
      <c r="B58" s="44" t="s">
        <v>61</v>
      </c>
      <c r="C58" s="42"/>
      <c r="D58" s="42"/>
      <c r="E58" s="43" t="e">
        <f t="shared" si="2"/>
        <v>#DIV/0!</v>
      </c>
      <c r="F58" s="43">
        <f t="shared" si="3"/>
        <v>0</v>
      </c>
    </row>
    <row r="59" spans="1:6" ht="15.75" hidden="1">
      <c r="A59" s="50" t="s">
        <v>62</v>
      </c>
      <c r="B59" s="44" t="s">
        <v>63</v>
      </c>
      <c r="C59" s="42"/>
      <c r="D59" s="42"/>
      <c r="E59" s="43" t="e">
        <f t="shared" si="2"/>
        <v>#DIV/0!</v>
      </c>
      <c r="F59" s="43">
        <f t="shared" si="3"/>
        <v>0</v>
      </c>
    </row>
    <row r="60" spans="1:6" ht="15" customHeight="1">
      <c r="A60" s="51" t="s">
        <v>64</v>
      </c>
      <c r="B60" s="52" t="s">
        <v>65</v>
      </c>
      <c r="C60" s="42">
        <v>50</v>
      </c>
      <c r="D60" s="42">
        <v>0</v>
      </c>
      <c r="E60" s="43">
        <f t="shared" si="2"/>
        <v>0</v>
      </c>
      <c r="F60" s="43">
        <f t="shared" si="3"/>
        <v>-50</v>
      </c>
    </row>
    <row r="61" spans="1:6" ht="15.75">
      <c r="A61" s="51" t="s">
        <v>253</v>
      </c>
      <c r="B61" s="52" t="s">
        <v>254</v>
      </c>
      <c r="C61" s="42">
        <v>0</v>
      </c>
      <c r="D61" s="42">
        <v>0</v>
      </c>
      <c r="E61" s="43" t="e">
        <f>SUM(D61/C61*100)</f>
        <v>#DIV/0!</v>
      </c>
      <c r="F61" s="43">
        <f>SUM(D61-C61)</f>
        <v>0</v>
      </c>
    </row>
    <row r="62" spans="1:6" s="6" customFormat="1" ht="15.75">
      <c r="A62" s="35" t="s">
        <v>66</v>
      </c>
      <c r="B62" s="36" t="s">
        <v>67</v>
      </c>
      <c r="C62" s="53">
        <f>SUM(C63:C66)</f>
        <v>1020.43</v>
      </c>
      <c r="D62" s="53">
        <f>SUM(D63:D66)</f>
        <v>17.898</v>
      </c>
      <c r="E62" s="39">
        <f t="shared" si="2"/>
        <v>1.7539664651176468</v>
      </c>
      <c r="F62" s="39">
        <f t="shared" si="3"/>
        <v>-1002.5319999999999</v>
      </c>
    </row>
    <row r="63" spans="1:6" ht="15.75" hidden="1">
      <c r="A63" s="40" t="s">
        <v>68</v>
      </c>
      <c r="B63" s="44" t="s">
        <v>69</v>
      </c>
      <c r="C63" s="54"/>
      <c r="D63" s="42"/>
      <c r="E63" s="43" t="e">
        <f t="shared" si="2"/>
        <v>#DIV/0!</v>
      </c>
      <c r="F63" s="43">
        <f t="shared" si="3"/>
        <v>0</v>
      </c>
    </row>
    <row r="64" spans="1:7" s="6" customFormat="1" ht="15.75" hidden="1">
      <c r="A64" s="40" t="s">
        <v>70</v>
      </c>
      <c r="B64" s="44" t="s">
        <v>71</v>
      </c>
      <c r="C64" s="54"/>
      <c r="D64" s="42"/>
      <c r="E64" s="43" t="e">
        <f t="shared" si="2"/>
        <v>#DIV/0!</v>
      </c>
      <c r="F64" s="43">
        <f t="shared" si="3"/>
        <v>0</v>
      </c>
      <c r="G64" s="55"/>
    </row>
    <row r="65" spans="1:6" ht="15.75">
      <c r="A65" s="40" t="s">
        <v>72</v>
      </c>
      <c r="B65" s="44" t="s">
        <v>73</v>
      </c>
      <c r="C65" s="54">
        <v>960.43</v>
      </c>
      <c r="D65" s="42">
        <v>17.898</v>
      </c>
      <c r="E65" s="43">
        <f t="shared" si="2"/>
        <v>1.8635402892454422</v>
      </c>
      <c r="F65" s="43">
        <f t="shared" si="3"/>
        <v>-942.5319999999999</v>
      </c>
    </row>
    <row r="66" spans="1:6" ht="15.75">
      <c r="A66" s="40" t="s">
        <v>74</v>
      </c>
      <c r="B66" s="44" t="s">
        <v>75</v>
      </c>
      <c r="C66" s="54">
        <v>60</v>
      </c>
      <c r="D66" s="42">
        <v>0</v>
      </c>
      <c r="E66" s="43">
        <f t="shared" si="2"/>
        <v>0</v>
      </c>
      <c r="F66" s="43">
        <f t="shared" si="3"/>
        <v>-60</v>
      </c>
    </row>
    <row r="67" spans="1:6" s="6" customFormat="1" ht="15.75">
      <c r="A67" s="35" t="s">
        <v>76</v>
      </c>
      <c r="B67" s="36" t="s">
        <v>77</v>
      </c>
      <c r="C67" s="37">
        <f>SUM(C68:C70)</f>
        <v>614.3</v>
      </c>
      <c r="D67" s="37">
        <f>SUM(D68:D70)</f>
        <v>0</v>
      </c>
      <c r="E67" s="39">
        <f t="shared" si="2"/>
        <v>0</v>
      </c>
      <c r="F67" s="39">
        <f t="shared" si="3"/>
        <v>-614.3</v>
      </c>
    </row>
    <row r="68" spans="1:6" ht="15.75" hidden="1">
      <c r="A68" s="40" t="s">
        <v>78</v>
      </c>
      <c r="B68" s="56" t="s">
        <v>79</v>
      </c>
      <c r="C68" s="42"/>
      <c r="D68" s="42"/>
      <c r="E68" s="43" t="e">
        <f t="shared" si="2"/>
        <v>#DIV/0!</v>
      </c>
      <c r="F68" s="43">
        <f t="shared" si="3"/>
        <v>0</v>
      </c>
    </row>
    <row r="69" spans="1:6" ht="15.75" hidden="1">
      <c r="A69" s="40" t="s">
        <v>80</v>
      </c>
      <c r="B69" s="56" t="s">
        <v>81</v>
      </c>
      <c r="C69" s="42"/>
      <c r="D69" s="42"/>
      <c r="E69" s="43" t="e">
        <f t="shared" si="2"/>
        <v>#DIV/0!</v>
      </c>
      <c r="F69" s="43">
        <f t="shared" si="3"/>
        <v>0</v>
      </c>
    </row>
    <row r="70" spans="1:6" ht="15.75">
      <c r="A70" s="40" t="s">
        <v>82</v>
      </c>
      <c r="B70" s="44" t="s">
        <v>83</v>
      </c>
      <c r="C70" s="42">
        <v>614.3</v>
      </c>
      <c r="D70" s="42">
        <v>0</v>
      </c>
      <c r="E70" s="43">
        <f t="shared" si="2"/>
        <v>0</v>
      </c>
      <c r="F70" s="43">
        <f t="shared" si="3"/>
        <v>-614.3</v>
      </c>
    </row>
    <row r="71" spans="1:6" s="6" customFormat="1" ht="15.75">
      <c r="A71" s="35" t="s">
        <v>94</v>
      </c>
      <c r="B71" s="36" t="s">
        <v>95</v>
      </c>
      <c r="C71" s="37">
        <f>C72</f>
        <v>2042.4</v>
      </c>
      <c r="D71" s="37">
        <f>SUM(D72)</f>
        <v>360.9</v>
      </c>
      <c r="E71" s="39">
        <f t="shared" si="2"/>
        <v>17.67038777908343</v>
      </c>
      <c r="F71" s="39">
        <f t="shared" si="3"/>
        <v>-1681.5</v>
      </c>
    </row>
    <row r="72" spans="1:6" ht="15.75" customHeight="1">
      <c r="A72" s="40" t="s">
        <v>96</v>
      </c>
      <c r="B72" s="44" t="s">
        <v>268</v>
      </c>
      <c r="C72" s="42">
        <v>2042.4</v>
      </c>
      <c r="D72" s="42">
        <v>360.9</v>
      </c>
      <c r="E72" s="43">
        <f t="shared" si="2"/>
        <v>17.67038777908343</v>
      </c>
      <c r="F72" s="43">
        <f t="shared" si="3"/>
        <v>-1681.5</v>
      </c>
    </row>
    <row r="73" spans="1:6" s="6" customFormat="1" ht="15.75" customHeight="1">
      <c r="A73" s="58">
        <v>1000</v>
      </c>
      <c r="B73" s="36" t="s">
        <v>98</v>
      </c>
      <c r="C73" s="37">
        <f>SUM(C74:C77)</f>
        <v>1423.2359999999999</v>
      </c>
      <c r="D73" s="37">
        <f>SUM(D74:D77)</f>
        <v>0</v>
      </c>
      <c r="E73" s="39">
        <f t="shared" si="2"/>
        <v>0</v>
      </c>
      <c r="F73" s="39">
        <f t="shared" si="3"/>
        <v>-1423.2359999999999</v>
      </c>
    </row>
    <row r="74" spans="1:6" ht="15.75" customHeight="1" hidden="1">
      <c r="A74" s="59">
        <v>1001</v>
      </c>
      <c r="B74" s="60" t="s">
        <v>99</v>
      </c>
      <c r="C74" s="42"/>
      <c r="D74" s="42"/>
      <c r="E74" s="43" t="e">
        <f t="shared" si="2"/>
        <v>#DIV/0!</v>
      </c>
      <c r="F74" s="43">
        <f t="shared" si="3"/>
        <v>0</v>
      </c>
    </row>
    <row r="75" spans="1:6" ht="15.75" customHeight="1">
      <c r="A75" s="59">
        <v>1003</v>
      </c>
      <c r="B75" s="60" t="s">
        <v>100</v>
      </c>
      <c r="C75" s="42">
        <v>581.836</v>
      </c>
      <c r="D75" s="42">
        <v>0</v>
      </c>
      <c r="E75" s="43">
        <f t="shared" si="2"/>
        <v>0</v>
      </c>
      <c r="F75" s="43">
        <f t="shared" si="3"/>
        <v>-581.836</v>
      </c>
    </row>
    <row r="76" spans="1:6" ht="17.25" customHeight="1">
      <c r="A76" s="59">
        <v>1004</v>
      </c>
      <c r="B76" s="60" t="s">
        <v>101</v>
      </c>
      <c r="C76" s="42">
        <v>841.4</v>
      </c>
      <c r="D76" s="61"/>
      <c r="E76" s="43">
        <f t="shared" si="2"/>
        <v>0</v>
      </c>
      <c r="F76" s="43">
        <f t="shared" si="3"/>
        <v>-841.4</v>
      </c>
    </row>
    <row r="77" spans="1:6" ht="17.25" customHeight="1" hidden="1">
      <c r="A77" s="40" t="s">
        <v>102</v>
      </c>
      <c r="B77" s="44" t="s">
        <v>103</v>
      </c>
      <c r="C77" s="42">
        <v>0</v>
      </c>
      <c r="D77" s="42">
        <v>0</v>
      </c>
      <c r="E77" s="43"/>
      <c r="F77" s="43">
        <f t="shared" si="3"/>
        <v>0</v>
      </c>
    </row>
    <row r="78" spans="1:6" ht="15.75" customHeight="1">
      <c r="A78" s="35" t="s">
        <v>104</v>
      </c>
      <c r="B78" s="36" t="s">
        <v>105</v>
      </c>
      <c r="C78" s="37">
        <f>C79+C80+C81+C82+C83</f>
        <v>23</v>
      </c>
      <c r="D78" s="37">
        <f>D79+D80+D81+D82+D83</f>
        <v>0</v>
      </c>
      <c r="E78" s="43">
        <f t="shared" si="2"/>
        <v>0</v>
      </c>
      <c r="F78" s="27">
        <f>F79+F80+F81+F82+F83</f>
        <v>-23</v>
      </c>
    </row>
    <row r="79" spans="1:6" ht="15" customHeight="1">
      <c r="A79" s="40" t="s">
        <v>106</v>
      </c>
      <c r="B79" s="44" t="s">
        <v>107</v>
      </c>
      <c r="C79" s="42">
        <v>23</v>
      </c>
      <c r="D79" s="42">
        <v>0</v>
      </c>
      <c r="E79" s="43">
        <f t="shared" si="2"/>
        <v>0</v>
      </c>
      <c r="F79" s="43">
        <f>SUM(D79-C79)</f>
        <v>-23</v>
      </c>
    </row>
    <row r="80" spans="1:6" ht="15" customHeight="1" hidden="1">
      <c r="A80" s="40" t="s">
        <v>108</v>
      </c>
      <c r="B80" s="44" t="s">
        <v>109</v>
      </c>
      <c r="C80" s="42"/>
      <c r="D80" s="42"/>
      <c r="E80" s="43" t="e">
        <f t="shared" si="2"/>
        <v>#DIV/0!</v>
      </c>
      <c r="F80" s="43">
        <f>SUM(D80-C80)</f>
        <v>0</v>
      </c>
    </row>
    <row r="81" spans="1:6" ht="15" customHeight="1" hidden="1">
      <c r="A81" s="40" t="s">
        <v>110</v>
      </c>
      <c r="B81" s="44" t="s">
        <v>111</v>
      </c>
      <c r="C81" s="42"/>
      <c r="D81" s="42"/>
      <c r="E81" s="43" t="e">
        <f t="shared" si="2"/>
        <v>#DIV/0!</v>
      </c>
      <c r="F81" s="43"/>
    </row>
    <row r="82" spans="1:6" ht="15" customHeight="1" hidden="1">
      <c r="A82" s="40" t="s">
        <v>112</v>
      </c>
      <c r="B82" s="44" t="s">
        <v>113</v>
      </c>
      <c r="C82" s="42"/>
      <c r="D82" s="42"/>
      <c r="E82" s="43" t="e">
        <f t="shared" si="2"/>
        <v>#DIV/0!</v>
      </c>
      <c r="F82" s="43"/>
    </row>
    <row r="83" spans="1:6" ht="15" customHeight="1" hidden="1">
      <c r="A83" s="40" t="s">
        <v>114</v>
      </c>
      <c r="B83" s="44" t="s">
        <v>115</v>
      </c>
      <c r="C83" s="42"/>
      <c r="D83" s="42"/>
      <c r="E83" s="43" t="e">
        <f t="shared" si="2"/>
        <v>#DIV/0!</v>
      </c>
      <c r="F83" s="43"/>
    </row>
    <row r="84" spans="1:6" s="6" customFormat="1" ht="15" customHeight="1">
      <c r="A84" s="58">
        <v>1400</v>
      </c>
      <c r="B84" s="62" t="s">
        <v>124</v>
      </c>
      <c r="C84" s="53">
        <f>C85+C86+C87</f>
        <v>0</v>
      </c>
      <c r="D84" s="53">
        <f>SUM(D85:D87)</f>
        <v>0</v>
      </c>
      <c r="E84" s="39" t="e">
        <f t="shared" si="2"/>
        <v>#DIV/0!</v>
      </c>
      <c r="F84" s="39">
        <f t="shared" si="3"/>
        <v>0</v>
      </c>
    </row>
    <row r="85" spans="1:6" ht="15" customHeight="1" hidden="1">
      <c r="A85" s="59">
        <v>1401</v>
      </c>
      <c r="B85" s="60" t="s">
        <v>125</v>
      </c>
      <c r="C85" s="54"/>
      <c r="D85" s="42"/>
      <c r="E85" s="43" t="e">
        <f t="shared" si="2"/>
        <v>#DIV/0!</v>
      </c>
      <c r="F85" s="43">
        <f t="shared" si="3"/>
        <v>0</v>
      </c>
    </row>
    <row r="86" spans="1:6" ht="15" customHeight="1" hidden="1">
      <c r="A86" s="59">
        <v>1402</v>
      </c>
      <c r="B86" s="60" t="s">
        <v>126</v>
      </c>
      <c r="C86" s="54"/>
      <c r="D86" s="42"/>
      <c r="E86" s="43" t="e">
        <f t="shared" si="2"/>
        <v>#DIV/0!</v>
      </c>
      <c r="F86" s="43">
        <f t="shared" si="3"/>
        <v>0</v>
      </c>
    </row>
    <row r="87" spans="1:6" ht="15" customHeight="1">
      <c r="A87" s="59">
        <v>1403</v>
      </c>
      <c r="B87" s="60" t="s">
        <v>127</v>
      </c>
      <c r="C87" s="54">
        <v>0</v>
      </c>
      <c r="D87" s="42">
        <v>0</v>
      </c>
      <c r="E87" s="43" t="e">
        <f t="shared" si="2"/>
        <v>#DIV/0!</v>
      </c>
      <c r="F87" s="43">
        <f t="shared" si="3"/>
        <v>0</v>
      </c>
    </row>
    <row r="88" spans="1:6" s="6" customFormat="1" ht="15" customHeight="1">
      <c r="A88" s="58"/>
      <c r="B88" s="63" t="s">
        <v>128</v>
      </c>
      <c r="C88" s="38">
        <f>C47+C55+C57+C62+C67+C71+C73+C78+C84</f>
        <v>6102.587</v>
      </c>
      <c r="D88" s="38">
        <f>D47+D55+D57+D62+D67+D71+D73+D78+D84</f>
        <v>495.27572</v>
      </c>
      <c r="E88" s="39">
        <f t="shared" si="2"/>
        <v>8.115832187234691</v>
      </c>
      <c r="F88" s="39">
        <f t="shared" si="3"/>
        <v>-5607.311280000001</v>
      </c>
    </row>
    <row r="89" spans="3:4" ht="15.75">
      <c r="C89" s="66"/>
      <c r="D89" s="67"/>
    </row>
    <row r="90" spans="1:4" s="71" customFormat="1" ht="12.75">
      <c r="A90" s="69" t="s">
        <v>129</v>
      </c>
      <c r="B90" s="69"/>
      <c r="C90" s="70"/>
      <c r="D90" s="70"/>
    </row>
    <row r="91" spans="1:3" s="71" customFormat="1" ht="12.75">
      <c r="A91" s="72" t="s">
        <v>130</v>
      </c>
      <c r="B91" s="72"/>
      <c r="C91" s="71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1">
      <selection activeCell="D37" sqref="D37"/>
    </sheetView>
  </sheetViews>
  <sheetFormatPr defaultColWidth="9.140625" defaultRowHeight="12.75"/>
  <cols>
    <col min="1" max="1" width="14.7109375" style="64" customWidth="1"/>
    <col min="2" max="2" width="57.57421875" style="65" customWidth="1"/>
    <col min="3" max="3" width="14.7109375" style="68" customWidth="1"/>
    <col min="4" max="4" width="16.00390625" style="68" customWidth="1"/>
    <col min="5" max="5" width="10.8515625" style="68" customWidth="1"/>
    <col min="6" max="6" width="12.57421875" style="68" customWidth="1"/>
    <col min="7" max="7" width="15.421875" style="1" bestFit="1" customWidth="1"/>
    <col min="8" max="16384" width="9.140625" style="1" customWidth="1"/>
  </cols>
  <sheetData>
    <row r="1" spans="1:6" ht="15.75">
      <c r="A1" s="288" t="s">
        <v>318</v>
      </c>
      <c r="B1" s="288"/>
      <c r="C1" s="288"/>
      <c r="D1" s="288"/>
      <c r="E1" s="288"/>
      <c r="F1" s="288"/>
    </row>
    <row r="2" spans="1:6" ht="15.75">
      <c r="A2" s="288"/>
      <c r="B2" s="288"/>
      <c r="C2" s="288"/>
      <c r="D2" s="288"/>
      <c r="E2" s="288"/>
      <c r="F2" s="288"/>
    </row>
    <row r="3" spans="1:6" ht="63">
      <c r="A3" s="2" t="s">
        <v>1</v>
      </c>
      <c r="B3" s="2" t="s">
        <v>2</v>
      </c>
      <c r="C3" s="78" t="s">
        <v>305</v>
      </c>
      <c r="D3" s="79" t="s">
        <v>310</v>
      </c>
      <c r="E3" s="78" t="s">
        <v>3</v>
      </c>
      <c r="F3" s="80" t="s">
        <v>4</v>
      </c>
    </row>
    <row r="4" spans="1:6" s="6" customFormat="1" ht="15.75">
      <c r="A4" s="3"/>
      <c r="B4" s="4" t="s">
        <v>5</v>
      </c>
      <c r="C4" s="5">
        <f>C5+C7+C9+C12</f>
        <v>991.4</v>
      </c>
      <c r="D4" s="5">
        <f>D5+D7+D9+D12+D19</f>
        <v>79.76923000000001</v>
      </c>
      <c r="E4" s="5">
        <f>SUM(D4/C4*100)</f>
        <v>8.046119628807748</v>
      </c>
      <c r="F4" s="5">
        <f>SUM(D4-C4)</f>
        <v>-911.63077</v>
      </c>
    </row>
    <row r="5" spans="1:6" s="6" customFormat="1" ht="15.75">
      <c r="A5" s="74">
        <v>1010000000</v>
      </c>
      <c r="B5" s="73" t="s">
        <v>6</v>
      </c>
      <c r="C5" s="5">
        <f>C6</f>
        <v>476.4</v>
      </c>
      <c r="D5" s="5">
        <f>D6</f>
        <v>26.31672</v>
      </c>
      <c r="E5" s="5">
        <f aca="true" t="shared" si="0" ref="E5:E42">SUM(D5/C5*100)</f>
        <v>5.524080604534006</v>
      </c>
      <c r="F5" s="5">
        <f aca="true" t="shared" si="1" ref="F5:F42">SUM(D5-C5)</f>
        <v>-450.08328</v>
      </c>
    </row>
    <row r="6" spans="1:6" ht="15.75">
      <c r="A6" s="7">
        <v>1010200001</v>
      </c>
      <c r="B6" s="8" t="s">
        <v>7</v>
      </c>
      <c r="C6" s="9">
        <v>476.4</v>
      </c>
      <c r="D6" s="10">
        <v>26.31672</v>
      </c>
      <c r="E6" s="9">
        <f>SUM(D6/C6*100)</f>
        <v>5.524080604534006</v>
      </c>
      <c r="F6" s="9">
        <f t="shared" si="1"/>
        <v>-450.08328</v>
      </c>
    </row>
    <row r="7" spans="1:6" s="6" customFormat="1" ht="15.75">
      <c r="A7" s="74">
        <v>1050000000</v>
      </c>
      <c r="B7" s="73" t="s">
        <v>8</v>
      </c>
      <c r="C7" s="5">
        <f>SUM(C8:C8)</f>
        <v>28</v>
      </c>
      <c r="D7" s="5">
        <f>SUM(D8:D8)</f>
        <v>2.623</v>
      </c>
      <c r="E7" s="5">
        <f t="shared" si="0"/>
        <v>9.367857142857144</v>
      </c>
      <c r="F7" s="5">
        <f t="shared" si="1"/>
        <v>-25.377</v>
      </c>
    </row>
    <row r="8" spans="1:6" ht="15.75" customHeight="1">
      <c r="A8" s="7">
        <v>1050300000</v>
      </c>
      <c r="B8" s="11" t="s">
        <v>264</v>
      </c>
      <c r="C8" s="12">
        <v>28</v>
      </c>
      <c r="D8" s="10">
        <v>2.623</v>
      </c>
      <c r="E8" s="9">
        <f t="shared" si="0"/>
        <v>9.367857142857144</v>
      </c>
      <c r="F8" s="9">
        <f t="shared" si="1"/>
        <v>-25.377</v>
      </c>
    </row>
    <row r="9" spans="1:6" s="6" customFormat="1" ht="15.75" customHeight="1">
      <c r="A9" s="74">
        <v>1060000000</v>
      </c>
      <c r="B9" s="73" t="s">
        <v>145</v>
      </c>
      <c r="C9" s="5">
        <f>C10+C11</f>
        <v>477</v>
      </c>
      <c r="D9" s="5">
        <f>D10+D11</f>
        <v>48.05451</v>
      </c>
      <c r="E9" s="5">
        <f t="shared" si="0"/>
        <v>10.07432075471698</v>
      </c>
      <c r="F9" s="5">
        <f t="shared" si="1"/>
        <v>-428.94549</v>
      </c>
    </row>
    <row r="10" spans="1:6" s="6" customFormat="1" ht="15.75" customHeight="1">
      <c r="A10" s="7">
        <v>1060100000</v>
      </c>
      <c r="B10" s="11" t="s">
        <v>11</v>
      </c>
      <c r="C10" s="9">
        <v>92</v>
      </c>
      <c r="D10" s="10">
        <v>1.54864</v>
      </c>
      <c r="E10" s="9">
        <f t="shared" si="0"/>
        <v>1.6833043478260872</v>
      </c>
      <c r="F10" s="9">
        <f>SUM(D10-C10)</f>
        <v>-90.45136</v>
      </c>
    </row>
    <row r="11" spans="1:6" ht="15.75" customHeight="1">
      <c r="A11" s="7">
        <v>1060600000</v>
      </c>
      <c r="B11" s="11" t="s">
        <v>10</v>
      </c>
      <c r="C11" s="9">
        <v>385</v>
      </c>
      <c r="D11" s="10">
        <v>46.50587</v>
      </c>
      <c r="E11" s="9">
        <f t="shared" si="0"/>
        <v>12.079446753246753</v>
      </c>
      <c r="F11" s="9">
        <f t="shared" si="1"/>
        <v>-338.49413</v>
      </c>
    </row>
    <row r="12" spans="1:6" s="6" customFormat="1" ht="15.75">
      <c r="A12" s="3">
        <v>1080000000</v>
      </c>
      <c r="B12" s="4" t="s">
        <v>13</v>
      </c>
      <c r="C12" s="5">
        <f>C13+C14</f>
        <v>10</v>
      </c>
      <c r="D12" s="5">
        <f>D13+D14</f>
        <v>2.775</v>
      </c>
      <c r="E12" s="5">
        <f t="shared" si="0"/>
        <v>27.749999999999996</v>
      </c>
      <c r="F12" s="5">
        <f t="shared" si="1"/>
        <v>-7.225</v>
      </c>
    </row>
    <row r="13" spans="1:6" ht="14.25" customHeight="1">
      <c r="A13" s="7">
        <v>1080400001</v>
      </c>
      <c r="B13" s="8" t="s">
        <v>262</v>
      </c>
      <c r="C13" s="9">
        <v>10</v>
      </c>
      <c r="D13" s="10">
        <v>2.775</v>
      </c>
      <c r="E13" s="9">
        <f t="shared" si="0"/>
        <v>27.749999999999996</v>
      </c>
      <c r="F13" s="9">
        <f t="shared" si="1"/>
        <v>-7.225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4">
        <v>1090000000</v>
      </c>
      <c r="B15" s="75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0.75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" customHeight="1">
      <c r="A19" s="3">
        <v>1090700000</v>
      </c>
      <c r="B19" s="14" t="s">
        <v>137</v>
      </c>
      <c r="C19" s="5"/>
      <c r="D19" s="15">
        <v>0</v>
      </c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457.1</v>
      </c>
      <c r="D20" s="5">
        <f>D21+D24+D26+D29</f>
        <v>3.33261</v>
      </c>
      <c r="E20" s="5">
        <f t="shared" si="0"/>
        <v>0.729076788448917</v>
      </c>
      <c r="F20" s="5">
        <f t="shared" si="1"/>
        <v>-453.76739000000003</v>
      </c>
    </row>
    <row r="21" spans="1:6" s="6" customFormat="1" ht="30" customHeight="1">
      <c r="A21" s="74">
        <v>1110000000</v>
      </c>
      <c r="B21" s="75" t="s">
        <v>138</v>
      </c>
      <c r="C21" s="5">
        <f>C22+C23</f>
        <v>57.1</v>
      </c>
      <c r="D21" s="5">
        <f>D22+D23</f>
        <v>3.33261</v>
      </c>
      <c r="E21" s="5">
        <f t="shared" si="0"/>
        <v>5.836444833625219</v>
      </c>
      <c r="F21" s="5">
        <f t="shared" si="1"/>
        <v>-53.76739</v>
      </c>
    </row>
    <row r="22" spans="1:6" ht="15.75">
      <c r="A22" s="17">
        <v>1110501101</v>
      </c>
      <c r="B22" s="18" t="s">
        <v>260</v>
      </c>
      <c r="C22" s="12">
        <v>42.1</v>
      </c>
      <c r="D22" s="10">
        <v>2.20365</v>
      </c>
      <c r="E22" s="9">
        <f t="shared" si="0"/>
        <v>5.234323040380048</v>
      </c>
      <c r="F22" s="9">
        <f t="shared" si="1"/>
        <v>-39.89635</v>
      </c>
    </row>
    <row r="23" spans="1:6" ht="15" customHeight="1">
      <c r="A23" s="7">
        <v>1110503505</v>
      </c>
      <c r="B23" s="11" t="s">
        <v>259</v>
      </c>
      <c r="C23" s="12">
        <v>15</v>
      </c>
      <c r="D23" s="10">
        <v>1.12896</v>
      </c>
      <c r="E23" s="9">
        <f t="shared" si="0"/>
        <v>7.5264</v>
      </c>
      <c r="F23" s="9">
        <f t="shared" si="1"/>
        <v>-13.87104</v>
      </c>
    </row>
    <row r="24" spans="1:6" s="16" customFormat="1" ht="15.75" customHeight="1" hidden="1">
      <c r="A24" s="74">
        <v>1130000000</v>
      </c>
      <c r="B24" s="75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6">
        <v>1140000000</v>
      </c>
      <c r="B26" s="77" t="s">
        <v>141</v>
      </c>
      <c r="C26" s="5">
        <f>C27+C28</f>
        <v>400</v>
      </c>
      <c r="D26" s="5">
        <f>D27+D28</f>
        <v>0</v>
      </c>
      <c r="E26" s="5">
        <f t="shared" si="0"/>
        <v>0</v>
      </c>
      <c r="F26" s="5">
        <f t="shared" si="1"/>
        <v>-400</v>
      </c>
    </row>
    <row r="27" spans="1:6" ht="15.75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257</v>
      </c>
      <c r="C28" s="9">
        <v>400</v>
      </c>
      <c r="D28" s="10">
        <v>0</v>
      </c>
      <c r="E28" s="9">
        <f t="shared" si="0"/>
        <v>0</v>
      </c>
      <c r="F28" s="9">
        <f t="shared" si="1"/>
        <v>-400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0</v>
      </c>
      <c r="E29" s="5" t="e">
        <f t="shared" si="0"/>
        <v>#DIV/0!</v>
      </c>
      <c r="F29" s="5">
        <f t="shared" si="1"/>
        <v>0</v>
      </c>
    </row>
    <row r="30" spans="1:6" ht="12.75" customHeight="1">
      <c r="A30" s="7">
        <v>1170105005</v>
      </c>
      <c r="B30" s="8" t="s">
        <v>24</v>
      </c>
      <c r="C30" s="9">
        <f>C31</f>
        <v>0</v>
      </c>
      <c r="D30" s="9">
        <v>0</v>
      </c>
      <c r="E30" s="9" t="e">
        <f t="shared" si="0"/>
        <v>#DIV/0!</v>
      </c>
      <c r="F30" s="9">
        <f t="shared" si="1"/>
        <v>0</v>
      </c>
    </row>
    <row r="31" spans="1:6" ht="19.5" customHeight="1" hidden="1">
      <c r="A31" s="7">
        <v>1170505005</v>
      </c>
      <c r="B31" s="11" t="s">
        <v>255</v>
      </c>
      <c r="C31" s="9"/>
      <c r="D31" s="10"/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1448.5</v>
      </c>
      <c r="D32" s="20">
        <f>SUM(D4,D20)</f>
        <v>83.10184000000001</v>
      </c>
      <c r="E32" s="5">
        <f t="shared" si="0"/>
        <v>5.73709630652399</v>
      </c>
      <c r="F32" s="5">
        <f t="shared" si="1"/>
        <v>-1365.39816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3993.2459999999996</v>
      </c>
      <c r="D33" s="5">
        <f>D34+D36+D37+D38+D39+D40</f>
        <v>623.08</v>
      </c>
      <c r="E33" s="5">
        <f t="shared" si="0"/>
        <v>15.603346250143368</v>
      </c>
      <c r="F33" s="5">
        <f t="shared" si="1"/>
        <v>-3370.1659999999997</v>
      </c>
      <c r="G33" s="21"/>
    </row>
    <row r="34" spans="1:6" ht="15.75">
      <c r="A34" s="17">
        <v>2020100000</v>
      </c>
      <c r="B34" s="18" t="s">
        <v>28</v>
      </c>
      <c r="C34" s="13">
        <v>3035.2</v>
      </c>
      <c r="D34" s="22">
        <v>505.8</v>
      </c>
      <c r="E34" s="9">
        <f t="shared" si="0"/>
        <v>16.664470216130734</v>
      </c>
      <c r="F34" s="9">
        <f t="shared" si="1"/>
        <v>-2529.3999999999996</v>
      </c>
    </row>
    <row r="35" spans="1:6" ht="16.5" customHeight="1" hidden="1">
      <c r="A35" s="17">
        <v>2020100310</v>
      </c>
      <c r="B35" s="18" t="s">
        <v>266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840.6</v>
      </c>
      <c r="D36" s="10">
        <v>0</v>
      </c>
      <c r="E36" s="9">
        <f t="shared" si="0"/>
        <v>0</v>
      </c>
      <c r="F36" s="9">
        <f t="shared" si="1"/>
        <v>-840.6</v>
      </c>
    </row>
    <row r="37" spans="1:6" ht="15.75" customHeight="1">
      <c r="A37" s="17">
        <v>2020300000</v>
      </c>
      <c r="B37" s="18" t="s">
        <v>30</v>
      </c>
      <c r="C37" s="12">
        <v>117.446</v>
      </c>
      <c r="D37" s="23">
        <v>117.28</v>
      </c>
      <c r="E37" s="9">
        <f t="shared" si="0"/>
        <v>99.85865844728642</v>
      </c>
      <c r="F37" s="9">
        <f t="shared" si="1"/>
        <v>-0.16599999999999682</v>
      </c>
    </row>
    <row r="38" spans="1:6" ht="0.7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8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8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8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5441.745999999999</v>
      </c>
      <c r="D42" s="5">
        <f>SUM(D32,D33,D41)</f>
        <v>706.1818400000001</v>
      </c>
      <c r="E42" s="5">
        <f t="shared" si="0"/>
        <v>12.977118740933518</v>
      </c>
      <c r="F42" s="5">
        <f t="shared" si="1"/>
        <v>-4735.564159999999</v>
      </c>
    </row>
    <row r="43" spans="1:6" s="6" customFormat="1" ht="15.75">
      <c r="A43" s="3"/>
      <c r="B43" s="26" t="s">
        <v>36</v>
      </c>
      <c r="C43" s="235">
        <f>C88-C42</f>
        <v>0</v>
      </c>
      <c r="D43" s="5">
        <f>D88-D42</f>
        <v>-209.2666200000001</v>
      </c>
      <c r="E43" s="27"/>
      <c r="F43" s="27"/>
    </row>
    <row r="44" spans="1:6" ht="15.75">
      <c r="A44" s="28"/>
      <c r="B44" s="29"/>
      <c r="C44" s="30"/>
      <c r="D44" s="30"/>
      <c r="E44" s="31"/>
      <c r="F44" s="175"/>
    </row>
    <row r="45" spans="1:6" ht="63">
      <c r="A45" s="33" t="s">
        <v>1</v>
      </c>
      <c r="B45" s="33" t="s">
        <v>37</v>
      </c>
      <c r="C45" s="78" t="s">
        <v>305</v>
      </c>
      <c r="D45" s="79" t="s">
        <v>310</v>
      </c>
      <c r="E45" s="78" t="s">
        <v>3</v>
      </c>
      <c r="F45" s="80" t="s">
        <v>4</v>
      </c>
    </row>
    <row r="46" spans="1:6" ht="15.75">
      <c r="A46" s="34">
        <v>1</v>
      </c>
      <c r="B46" s="33">
        <v>2</v>
      </c>
      <c r="C46" s="167">
        <v>3</v>
      </c>
      <c r="D46" s="167">
        <v>4</v>
      </c>
      <c r="E46" s="167">
        <v>5</v>
      </c>
      <c r="F46" s="167">
        <v>6</v>
      </c>
    </row>
    <row r="47" spans="1:6" s="6" customFormat="1" ht="15.75">
      <c r="A47" s="35" t="s">
        <v>38</v>
      </c>
      <c r="B47" s="36" t="s">
        <v>39</v>
      </c>
      <c r="C47" s="37">
        <f>C48+C49+C50+C51+C52+C54+C53</f>
        <v>852.666</v>
      </c>
      <c r="D47" s="38">
        <f>D48+D49+D50+D51+D52+D54+D53</f>
        <v>111.86455</v>
      </c>
      <c r="E47" s="39">
        <f>SUM(D47/C47*100)</f>
        <v>13.119386723523629</v>
      </c>
      <c r="F47" s="39">
        <f>SUM(D47-C47)</f>
        <v>-740.80145</v>
      </c>
    </row>
    <row r="48" spans="1:6" s="6" customFormat="1" ht="31.5" hidden="1">
      <c r="A48" s="40" t="s">
        <v>40</v>
      </c>
      <c r="B48" s="41" t="s">
        <v>41</v>
      </c>
      <c r="C48" s="42"/>
      <c r="D48" s="42"/>
      <c r="E48" s="43"/>
      <c r="F48" s="43"/>
    </row>
    <row r="49" spans="1:6" ht="15.75">
      <c r="A49" s="40" t="s">
        <v>42</v>
      </c>
      <c r="B49" s="44" t="s">
        <v>43</v>
      </c>
      <c r="C49" s="42">
        <v>802.666</v>
      </c>
      <c r="D49" s="42">
        <v>81.86455</v>
      </c>
      <c r="E49" s="43">
        <f aca="true" t="shared" si="2" ref="E49:E88">SUM(D49/C49*100)</f>
        <v>10.19908031485076</v>
      </c>
      <c r="F49" s="43">
        <f aca="true" t="shared" si="3" ref="F49:F88">SUM(D49-C49)</f>
        <v>-720.80145</v>
      </c>
    </row>
    <row r="50" spans="1:6" ht="16.5" customHeight="1" hidden="1">
      <c r="A50" s="40" t="s">
        <v>44</v>
      </c>
      <c r="B50" s="44" t="s">
        <v>45</v>
      </c>
      <c r="C50" s="42"/>
      <c r="D50" s="42"/>
      <c r="E50" s="43"/>
      <c r="F50" s="43">
        <f t="shared" si="3"/>
        <v>0</v>
      </c>
    </row>
    <row r="51" spans="1:6" ht="31.5" customHeight="1" hidden="1">
      <c r="A51" s="40" t="s">
        <v>46</v>
      </c>
      <c r="B51" s="44" t="s">
        <v>47</v>
      </c>
      <c r="C51" s="42"/>
      <c r="D51" s="42"/>
      <c r="E51" s="43" t="e">
        <f t="shared" si="2"/>
        <v>#DIV/0!</v>
      </c>
      <c r="F51" s="43">
        <f t="shared" si="3"/>
        <v>0</v>
      </c>
    </row>
    <row r="52" spans="1:6" ht="20.25" customHeight="1">
      <c r="A52" s="40" t="s">
        <v>48</v>
      </c>
      <c r="B52" s="44" t="s">
        <v>49</v>
      </c>
      <c r="C52" s="42">
        <v>30</v>
      </c>
      <c r="D52" s="42">
        <v>30</v>
      </c>
      <c r="E52" s="43">
        <f t="shared" si="2"/>
        <v>100</v>
      </c>
      <c r="F52" s="43">
        <f t="shared" si="3"/>
        <v>0</v>
      </c>
    </row>
    <row r="53" spans="1:6" ht="15.75" customHeight="1">
      <c r="A53" s="40" t="s">
        <v>50</v>
      </c>
      <c r="B53" s="44" t="s">
        <v>51</v>
      </c>
      <c r="C53" s="45">
        <v>20</v>
      </c>
      <c r="D53" s="45">
        <v>0</v>
      </c>
      <c r="E53" s="43">
        <f t="shared" si="2"/>
        <v>0</v>
      </c>
      <c r="F53" s="43">
        <f t="shared" si="3"/>
        <v>-20</v>
      </c>
    </row>
    <row r="54" spans="1:6" ht="16.5" customHeight="1" hidden="1">
      <c r="A54" s="40" t="s">
        <v>52</v>
      </c>
      <c r="B54" s="44" t="s">
        <v>53</v>
      </c>
      <c r="C54" s="42"/>
      <c r="D54" s="42"/>
      <c r="E54" s="43" t="e">
        <f t="shared" si="2"/>
        <v>#DIV/0!</v>
      </c>
      <c r="F54" s="43">
        <f t="shared" si="3"/>
        <v>0</v>
      </c>
    </row>
    <row r="55" spans="1:6" s="6" customFormat="1" ht="15.75">
      <c r="A55" s="46" t="s">
        <v>54</v>
      </c>
      <c r="B55" s="47" t="s">
        <v>55</v>
      </c>
      <c r="C55" s="37">
        <f>C56</f>
        <v>117.28</v>
      </c>
      <c r="D55" s="37">
        <f>D56</f>
        <v>10.83375</v>
      </c>
      <c r="E55" s="39">
        <f t="shared" si="2"/>
        <v>9.237508526603001</v>
      </c>
      <c r="F55" s="39">
        <f t="shared" si="3"/>
        <v>-106.44625</v>
      </c>
    </row>
    <row r="56" spans="1:6" ht="15.75">
      <c r="A56" s="48" t="s">
        <v>56</v>
      </c>
      <c r="B56" s="49" t="s">
        <v>57</v>
      </c>
      <c r="C56" s="42">
        <v>117.28</v>
      </c>
      <c r="D56" s="42">
        <v>10.83375</v>
      </c>
      <c r="E56" s="43">
        <f t="shared" si="2"/>
        <v>9.237508526603001</v>
      </c>
      <c r="F56" s="43">
        <f t="shared" si="3"/>
        <v>-106.44625</v>
      </c>
    </row>
    <row r="57" spans="1:6" s="6" customFormat="1" ht="15.75">
      <c r="A57" s="35" t="s">
        <v>58</v>
      </c>
      <c r="B57" s="36" t="s">
        <v>59</v>
      </c>
      <c r="C57" s="37">
        <f>SUM(C58:C60)</f>
        <v>83.4</v>
      </c>
      <c r="D57" s="37">
        <f>SUM(D58:D60)</f>
        <v>0</v>
      </c>
      <c r="E57" s="39">
        <f t="shared" si="2"/>
        <v>0</v>
      </c>
      <c r="F57" s="39">
        <f t="shared" si="3"/>
        <v>-83.4</v>
      </c>
    </row>
    <row r="58" spans="1:6" ht="15.75" hidden="1">
      <c r="A58" s="40" t="s">
        <v>60</v>
      </c>
      <c r="B58" s="44" t="s">
        <v>61</v>
      </c>
      <c r="C58" s="42"/>
      <c r="D58" s="42"/>
      <c r="E58" s="43" t="e">
        <f t="shared" si="2"/>
        <v>#DIV/0!</v>
      </c>
      <c r="F58" s="43">
        <f t="shared" si="3"/>
        <v>0</v>
      </c>
    </row>
    <row r="59" spans="1:6" ht="15.75" hidden="1">
      <c r="A59" s="50" t="s">
        <v>62</v>
      </c>
      <c r="B59" s="44" t="s">
        <v>63</v>
      </c>
      <c r="C59" s="42"/>
      <c r="D59" s="42"/>
      <c r="E59" s="43" t="e">
        <f t="shared" si="2"/>
        <v>#DIV/0!</v>
      </c>
      <c r="F59" s="43">
        <f t="shared" si="3"/>
        <v>0</v>
      </c>
    </row>
    <row r="60" spans="1:6" ht="15.75">
      <c r="A60" s="51" t="s">
        <v>64</v>
      </c>
      <c r="B60" s="52" t="s">
        <v>65</v>
      </c>
      <c r="C60" s="42">
        <v>83.4</v>
      </c>
      <c r="D60" s="42">
        <v>0</v>
      </c>
      <c r="E60" s="43">
        <f t="shared" si="2"/>
        <v>0</v>
      </c>
      <c r="F60" s="43">
        <f t="shared" si="3"/>
        <v>-83.4</v>
      </c>
    </row>
    <row r="61" spans="1:6" ht="15.75" hidden="1">
      <c r="A61" s="51" t="s">
        <v>253</v>
      </c>
      <c r="B61" s="52" t="s">
        <v>254</v>
      </c>
      <c r="C61" s="42"/>
      <c r="D61" s="42"/>
      <c r="E61" s="43"/>
      <c r="F61" s="43"/>
    </row>
    <row r="62" spans="1:6" s="6" customFormat="1" ht="15.75">
      <c r="A62" s="35" t="s">
        <v>66</v>
      </c>
      <c r="B62" s="36" t="s">
        <v>67</v>
      </c>
      <c r="C62" s="53">
        <f>SUM(C63:C66)</f>
        <v>1134.8</v>
      </c>
      <c r="D62" s="53">
        <f>SUM(D63:D66)</f>
        <v>0</v>
      </c>
      <c r="E62" s="39">
        <f t="shared" si="2"/>
        <v>0</v>
      </c>
      <c r="F62" s="39">
        <f t="shared" si="3"/>
        <v>-1134.8</v>
      </c>
    </row>
    <row r="63" spans="1:6" ht="15.75" hidden="1">
      <c r="A63" s="40" t="s">
        <v>68</v>
      </c>
      <c r="B63" s="44" t="s">
        <v>69</v>
      </c>
      <c r="C63" s="54"/>
      <c r="D63" s="42"/>
      <c r="E63" s="43" t="e">
        <f t="shared" si="2"/>
        <v>#DIV/0!</v>
      </c>
      <c r="F63" s="43">
        <f t="shared" si="3"/>
        <v>0</v>
      </c>
    </row>
    <row r="64" spans="1:7" s="6" customFormat="1" ht="15.75">
      <c r="A64" s="40" t="s">
        <v>70</v>
      </c>
      <c r="B64" s="44" t="s">
        <v>71</v>
      </c>
      <c r="C64" s="54">
        <v>0</v>
      </c>
      <c r="D64" s="42">
        <v>0</v>
      </c>
      <c r="E64" s="43" t="e">
        <f t="shared" si="2"/>
        <v>#DIV/0!</v>
      </c>
      <c r="F64" s="43">
        <f t="shared" si="3"/>
        <v>0</v>
      </c>
      <c r="G64" s="55"/>
    </row>
    <row r="65" spans="1:6" ht="15.75">
      <c r="A65" s="40" t="s">
        <v>72</v>
      </c>
      <c r="B65" s="44" t="s">
        <v>73</v>
      </c>
      <c r="C65" s="54">
        <v>1134.8</v>
      </c>
      <c r="D65" s="42">
        <v>0</v>
      </c>
      <c r="E65" s="43">
        <f t="shared" si="2"/>
        <v>0</v>
      </c>
      <c r="F65" s="43">
        <f t="shared" si="3"/>
        <v>-1134.8</v>
      </c>
    </row>
    <row r="66" spans="1:6" ht="15.75">
      <c r="A66" s="40" t="s">
        <v>74</v>
      </c>
      <c r="B66" s="44" t="s">
        <v>75</v>
      </c>
      <c r="C66" s="54">
        <v>0</v>
      </c>
      <c r="D66" s="42">
        <v>0</v>
      </c>
      <c r="E66" s="43" t="e">
        <f t="shared" si="2"/>
        <v>#DIV/0!</v>
      </c>
      <c r="F66" s="43">
        <f t="shared" si="3"/>
        <v>0</v>
      </c>
    </row>
    <row r="67" spans="1:6" s="6" customFormat="1" ht="18" customHeight="1">
      <c r="A67" s="35" t="s">
        <v>76</v>
      </c>
      <c r="B67" s="36" t="s">
        <v>77</v>
      </c>
      <c r="C67" s="37">
        <f>SUM(C68:C70)</f>
        <v>975.5</v>
      </c>
      <c r="D67" s="37">
        <f>SUM(D68:D70)</f>
        <v>5.78392</v>
      </c>
      <c r="E67" s="39">
        <f t="shared" si="2"/>
        <v>0.5929185033316248</v>
      </c>
      <c r="F67" s="39">
        <f t="shared" si="3"/>
        <v>-969.71608</v>
      </c>
    </row>
    <row r="68" spans="1:6" ht="0.75" customHeight="1" hidden="1">
      <c r="A68" s="40" t="s">
        <v>78</v>
      </c>
      <c r="B68" s="56" t="s">
        <v>79</v>
      </c>
      <c r="C68" s="42"/>
      <c r="D68" s="42"/>
      <c r="E68" s="43" t="e">
        <f t="shared" si="2"/>
        <v>#DIV/0!</v>
      </c>
      <c r="F68" s="43">
        <f t="shared" si="3"/>
        <v>0</v>
      </c>
    </row>
    <row r="69" spans="1:6" ht="15.75" hidden="1">
      <c r="A69" s="40" t="s">
        <v>80</v>
      </c>
      <c r="B69" s="56" t="s">
        <v>81</v>
      </c>
      <c r="C69" s="42"/>
      <c r="D69" s="42"/>
      <c r="E69" s="43" t="e">
        <f t="shared" si="2"/>
        <v>#DIV/0!</v>
      </c>
      <c r="F69" s="43">
        <f t="shared" si="3"/>
        <v>0</v>
      </c>
    </row>
    <row r="70" spans="1:6" ht="15.75">
      <c r="A70" s="40" t="s">
        <v>82</v>
      </c>
      <c r="B70" s="44" t="s">
        <v>83</v>
      </c>
      <c r="C70" s="42">
        <v>975.5</v>
      </c>
      <c r="D70" s="42">
        <v>5.78392</v>
      </c>
      <c r="E70" s="43">
        <f t="shared" si="2"/>
        <v>0.5929185033316248</v>
      </c>
      <c r="F70" s="43">
        <f t="shared" si="3"/>
        <v>-969.71608</v>
      </c>
    </row>
    <row r="71" spans="1:6" s="6" customFormat="1" ht="15.75">
      <c r="A71" s="35" t="s">
        <v>94</v>
      </c>
      <c r="B71" s="36" t="s">
        <v>95</v>
      </c>
      <c r="C71" s="37">
        <f>C72</f>
        <v>2030.6</v>
      </c>
      <c r="D71" s="37">
        <f>SUM(D72)</f>
        <v>368.433</v>
      </c>
      <c r="E71" s="39">
        <f>SUM(D71/C71*100)</f>
        <v>18.144046094750323</v>
      </c>
      <c r="F71" s="39">
        <f t="shared" si="3"/>
        <v>-1662.167</v>
      </c>
    </row>
    <row r="72" spans="1:6" ht="15.75">
      <c r="A72" s="40" t="s">
        <v>96</v>
      </c>
      <c r="B72" s="44" t="s">
        <v>268</v>
      </c>
      <c r="C72" s="42">
        <v>2030.6</v>
      </c>
      <c r="D72" s="42">
        <v>368.433</v>
      </c>
      <c r="E72" s="43">
        <f>SUM(D72/C72*100)</f>
        <v>18.144046094750323</v>
      </c>
      <c r="F72" s="43">
        <f t="shared" si="3"/>
        <v>-1662.167</v>
      </c>
    </row>
    <row r="73" spans="1:6" s="6" customFormat="1" ht="15.75">
      <c r="A73" s="58">
        <v>1000</v>
      </c>
      <c r="B73" s="36" t="s">
        <v>98</v>
      </c>
      <c r="C73" s="37">
        <f>SUM(C74:C77)</f>
        <v>222.5</v>
      </c>
      <c r="D73" s="37">
        <f>SUM(D74:D77)</f>
        <v>0</v>
      </c>
      <c r="E73" s="39">
        <f t="shared" si="2"/>
        <v>0</v>
      </c>
      <c r="F73" s="39">
        <f t="shared" si="3"/>
        <v>-222.5</v>
      </c>
    </row>
    <row r="74" spans="1:6" ht="15.75" hidden="1">
      <c r="A74" s="59">
        <v>1001</v>
      </c>
      <c r="B74" s="60" t="s">
        <v>99</v>
      </c>
      <c r="C74" s="42"/>
      <c r="D74" s="42"/>
      <c r="E74" s="43" t="e">
        <f t="shared" si="2"/>
        <v>#DIV/0!</v>
      </c>
      <c r="F74" s="43">
        <f t="shared" si="3"/>
        <v>0</v>
      </c>
    </row>
    <row r="75" spans="1:6" ht="15.75">
      <c r="A75" s="59">
        <v>1003</v>
      </c>
      <c r="B75" s="60" t="s">
        <v>100</v>
      </c>
      <c r="C75" s="42">
        <v>222.5</v>
      </c>
      <c r="D75" s="42">
        <v>0</v>
      </c>
      <c r="E75" s="43">
        <f t="shared" si="2"/>
        <v>0</v>
      </c>
      <c r="F75" s="43">
        <f t="shared" si="3"/>
        <v>-222.5</v>
      </c>
    </row>
    <row r="76" spans="1:6" ht="15" customHeight="1" hidden="1">
      <c r="A76" s="59">
        <v>1004</v>
      </c>
      <c r="B76" s="60" t="s">
        <v>101</v>
      </c>
      <c r="C76" s="42"/>
      <c r="D76" s="61"/>
      <c r="E76" s="43" t="e">
        <f t="shared" si="2"/>
        <v>#DIV/0!</v>
      </c>
      <c r="F76" s="43">
        <f t="shared" si="3"/>
        <v>0</v>
      </c>
    </row>
    <row r="77" spans="1:6" ht="15.75" hidden="1">
      <c r="A77" s="40" t="s">
        <v>102</v>
      </c>
      <c r="B77" s="44" t="s">
        <v>103</v>
      </c>
      <c r="C77" s="42">
        <v>0</v>
      </c>
      <c r="D77" s="42">
        <v>0</v>
      </c>
      <c r="E77" s="43"/>
      <c r="F77" s="43">
        <f t="shared" si="3"/>
        <v>0</v>
      </c>
    </row>
    <row r="78" spans="1:6" ht="15.75">
      <c r="A78" s="35" t="s">
        <v>104</v>
      </c>
      <c r="B78" s="36" t="s">
        <v>105</v>
      </c>
      <c r="C78" s="37">
        <f>C79+C80+C81+C82+C83</f>
        <v>25</v>
      </c>
      <c r="D78" s="37">
        <f>D79+D80+D81+D82+D83</f>
        <v>0</v>
      </c>
      <c r="E78" s="43">
        <f t="shared" si="2"/>
        <v>0</v>
      </c>
      <c r="F78" s="27">
        <f>F79+F80+F81+F82+F83</f>
        <v>-25</v>
      </c>
    </row>
    <row r="79" spans="1:6" ht="15.75" customHeight="1">
      <c r="A79" s="40" t="s">
        <v>106</v>
      </c>
      <c r="B79" s="44" t="s">
        <v>107</v>
      </c>
      <c r="C79" s="42">
        <v>25</v>
      </c>
      <c r="D79" s="42">
        <v>0</v>
      </c>
      <c r="E79" s="43">
        <f t="shared" si="2"/>
        <v>0</v>
      </c>
      <c r="F79" s="43">
        <f>SUM(D79-C79)</f>
        <v>-25</v>
      </c>
    </row>
    <row r="80" spans="1:6" ht="15.75" customHeight="1" hidden="1">
      <c r="A80" s="40" t="s">
        <v>108</v>
      </c>
      <c r="B80" s="44" t="s">
        <v>109</v>
      </c>
      <c r="C80" s="42"/>
      <c r="D80" s="42"/>
      <c r="E80" s="43" t="e">
        <f t="shared" si="2"/>
        <v>#DIV/0!</v>
      </c>
      <c r="F80" s="43">
        <f>SUM(D80-C80)</f>
        <v>0</v>
      </c>
    </row>
    <row r="81" spans="1:6" ht="15.75" customHeight="1" hidden="1">
      <c r="A81" s="40" t="s">
        <v>110</v>
      </c>
      <c r="B81" s="44" t="s">
        <v>111</v>
      </c>
      <c r="C81" s="42"/>
      <c r="D81" s="42"/>
      <c r="E81" s="43" t="e">
        <f t="shared" si="2"/>
        <v>#DIV/0!</v>
      </c>
      <c r="F81" s="43"/>
    </row>
    <row r="82" spans="1:6" ht="15.75" customHeight="1" hidden="1">
      <c r="A82" s="40" t="s">
        <v>112</v>
      </c>
      <c r="B82" s="44" t="s">
        <v>113</v>
      </c>
      <c r="C82" s="42"/>
      <c r="D82" s="42"/>
      <c r="E82" s="43" t="e">
        <f t="shared" si="2"/>
        <v>#DIV/0!</v>
      </c>
      <c r="F82" s="43"/>
    </row>
    <row r="83" spans="1:6" ht="15.75" customHeight="1" hidden="1">
      <c r="A83" s="40" t="s">
        <v>114</v>
      </c>
      <c r="B83" s="44" t="s">
        <v>115</v>
      </c>
      <c r="C83" s="42"/>
      <c r="D83" s="42"/>
      <c r="E83" s="43" t="e">
        <f t="shared" si="2"/>
        <v>#DIV/0!</v>
      </c>
      <c r="F83" s="43"/>
    </row>
    <row r="84" spans="1:6" s="6" customFormat="1" ht="16.5" customHeight="1">
      <c r="A84" s="58">
        <v>1400</v>
      </c>
      <c r="B84" s="62" t="s">
        <v>124</v>
      </c>
      <c r="C84" s="53">
        <f>C85+C86+C87</f>
        <v>0</v>
      </c>
      <c r="D84" s="53">
        <f>SUM(D85:D87)</f>
        <v>0</v>
      </c>
      <c r="E84" s="39" t="e">
        <f t="shared" si="2"/>
        <v>#DIV/0!</v>
      </c>
      <c r="F84" s="39">
        <f t="shared" si="3"/>
        <v>0</v>
      </c>
    </row>
    <row r="85" spans="1:6" ht="15.75" customHeight="1" hidden="1">
      <c r="A85" s="59">
        <v>1401</v>
      </c>
      <c r="B85" s="60" t="s">
        <v>125</v>
      </c>
      <c r="C85" s="54"/>
      <c r="D85" s="42"/>
      <c r="E85" s="43" t="e">
        <f t="shared" si="2"/>
        <v>#DIV/0!</v>
      </c>
      <c r="F85" s="43">
        <f t="shared" si="3"/>
        <v>0</v>
      </c>
    </row>
    <row r="86" spans="1:6" ht="15.75" customHeight="1" hidden="1">
      <c r="A86" s="59">
        <v>1402</v>
      </c>
      <c r="B86" s="60" t="s">
        <v>126</v>
      </c>
      <c r="C86" s="54"/>
      <c r="D86" s="42"/>
      <c r="E86" s="43" t="e">
        <f t="shared" si="2"/>
        <v>#DIV/0!</v>
      </c>
      <c r="F86" s="43">
        <f t="shared" si="3"/>
        <v>0</v>
      </c>
    </row>
    <row r="87" spans="1:6" ht="15.75" customHeight="1">
      <c r="A87" s="59">
        <v>1403</v>
      </c>
      <c r="B87" s="60" t="s">
        <v>127</v>
      </c>
      <c r="C87" s="54">
        <v>0</v>
      </c>
      <c r="D87" s="42">
        <v>0</v>
      </c>
      <c r="E87" s="43" t="e">
        <f t="shared" si="2"/>
        <v>#DIV/0!</v>
      </c>
      <c r="F87" s="43">
        <f t="shared" si="3"/>
        <v>0</v>
      </c>
    </row>
    <row r="88" spans="1:6" s="6" customFormat="1" ht="15.75" customHeight="1">
      <c r="A88" s="58"/>
      <c r="B88" s="63" t="s">
        <v>128</v>
      </c>
      <c r="C88" s="38">
        <f>C47+C55+C57+C62+C67+C71+C73+C78+C84</f>
        <v>5441.745999999999</v>
      </c>
      <c r="D88" s="38">
        <f>D47+D55+D57+D62+D67+D71+D73+D78+D84</f>
        <v>496.91522</v>
      </c>
      <c r="E88" s="39">
        <f t="shared" si="2"/>
        <v>9.13154013436129</v>
      </c>
      <c r="F88" s="39">
        <f t="shared" si="3"/>
        <v>-4944.830779999999</v>
      </c>
    </row>
    <row r="89" spans="3:4" ht="15.75">
      <c r="C89" s="66"/>
      <c r="D89" s="67"/>
    </row>
    <row r="90" spans="1:4" s="71" customFormat="1" ht="12.75">
      <c r="A90" s="69" t="s">
        <v>129</v>
      </c>
      <c r="B90" s="69"/>
      <c r="C90" s="70"/>
      <c r="D90" s="70"/>
    </row>
    <row r="91" spans="1:3" s="71" customFormat="1" ht="12.75">
      <c r="A91" s="72" t="s">
        <v>130</v>
      </c>
      <c r="B91" s="72"/>
      <c r="C91" s="71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1">
      <selection activeCell="D37" sqref="D37"/>
    </sheetView>
  </sheetViews>
  <sheetFormatPr defaultColWidth="9.140625" defaultRowHeight="12.75"/>
  <cols>
    <col min="1" max="1" width="14.7109375" style="64" customWidth="1"/>
    <col min="2" max="2" width="57.57421875" style="65" customWidth="1"/>
    <col min="3" max="3" width="17.28125" style="68" customWidth="1"/>
    <col min="4" max="4" width="15.00390625" style="68" customWidth="1"/>
    <col min="5" max="5" width="10.28125" style="68" customWidth="1"/>
    <col min="6" max="6" width="12.140625" style="68" customWidth="1"/>
    <col min="7" max="7" width="15.421875" style="1" bestFit="1" customWidth="1"/>
    <col min="8" max="16384" width="9.140625" style="1" customWidth="1"/>
  </cols>
  <sheetData>
    <row r="1" spans="1:6" ht="15.75">
      <c r="A1" s="288" t="s">
        <v>319</v>
      </c>
      <c r="B1" s="288"/>
      <c r="C1" s="288"/>
      <c r="D1" s="288"/>
      <c r="E1" s="288"/>
      <c r="F1" s="288"/>
    </row>
    <row r="2" spans="1:6" ht="15.75">
      <c r="A2" s="288"/>
      <c r="B2" s="288"/>
      <c r="C2" s="288"/>
      <c r="D2" s="288"/>
      <c r="E2" s="288"/>
      <c r="F2" s="288"/>
    </row>
    <row r="3" spans="1:6" ht="63">
      <c r="A3" s="2" t="s">
        <v>1</v>
      </c>
      <c r="B3" s="2" t="s">
        <v>2</v>
      </c>
      <c r="C3" s="78" t="s">
        <v>305</v>
      </c>
      <c r="D3" s="79" t="s">
        <v>310</v>
      </c>
      <c r="E3" s="78" t="s">
        <v>3</v>
      </c>
      <c r="F3" s="80" t="s">
        <v>4</v>
      </c>
    </row>
    <row r="4" spans="1:6" s="6" customFormat="1" ht="15.75">
      <c r="A4" s="3"/>
      <c r="B4" s="4" t="s">
        <v>5</v>
      </c>
      <c r="C4" s="5">
        <f>C5+C7+C9+C12</f>
        <v>779.2</v>
      </c>
      <c r="D4" s="5">
        <f>D5+D7+D9+D12+D15</f>
        <v>109.32844</v>
      </c>
      <c r="E4" s="5">
        <f>SUM(D4/C4*100)</f>
        <v>14.03085728952772</v>
      </c>
      <c r="F4" s="5">
        <f>SUM(D4-C4)</f>
        <v>-669.87156</v>
      </c>
    </row>
    <row r="5" spans="1:6" s="6" customFormat="1" ht="15.75">
      <c r="A5" s="74">
        <v>1010000000</v>
      </c>
      <c r="B5" s="73" t="s">
        <v>6</v>
      </c>
      <c r="C5" s="5">
        <f>C6</f>
        <v>351.2</v>
      </c>
      <c r="D5" s="5">
        <f>D6</f>
        <v>38.94146</v>
      </c>
      <c r="E5" s="5">
        <f aca="true" t="shared" si="0" ref="E5:E42">SUM(D5/C5*100)</f>
        <v>11.088115034168565</v>
      </c>
      <c r="F5" s="5">
        <f aca="true" t="shared" si="1" ref="F5:F42">SUM(D5-C5)</f>
        <v>-312.25854</v>
      </c>
    </row>
    <row r="6" spans="1:6" ht="15.75">
      <c r="A6" s="7">
        <v>1010200001</v>
      </c>
      <c r="B6" s="8" t="s">
        <v>7</v>
      </c>
      <c r="C6" s="9">
        <v>351.2</v>
      </c>
      <c r="D6" s="10">
        <v>38.94146</v>
      </c>
      <c r="E6" s="9">
        <f>SUM(D6/C6*100)</f>
        <v>11.088115034168565</v>
      </c>
      <c r="F6" s="9">
        <f t="shared" si="1"/>
        <v>-312.25854</v>
      </c>
    </row>
    <row r="7" spans="1:6" s="6" customFormat="1" ht="15.75">
      <c r="A7" s="74">
        <v>1050000000</v>
      </c>
      <c r="B7" s="73" t="s">
        <v>8</v>
      </c>
      <c r="C7" s="5">
        <f>SUM(C8:C8)</f>
        <v>50</v>
      </c>
      <c r="D7" s="5">
        <f>SUM(D8:D8)</f>
        <v>0</v>
      </c>
      <c r="E7" s="5">
        <f t="shared" si="0"/>
        <v>0</v>
      </c>
      <c r="F7" s="5">
        <f t="shared" si="1"/>
        <v>-50</v>
      </c>
    </row>
    <row r="8" spans="1:6" ht="15.75" customHeight="1">
      <c r="A8" s="7">
        <v>1050300000</v>
      </c>
      <c r="B8" s="11" t="s">
        <v>9</v>
      </c>
      <c r="C8" s="12">
        <v>50</v>
      </c>
      <c r="D8" s="10">
        <v>0</v>
      </c>
      <c r="E8" s="9">
        <f t="shared" si="0"/>
        <v>0</v>
      </c>
      <c r="F8" s="9">
        <f t="shared" si="1"/>
        <v>-50</v>
      </c>
    </row>
    <row r="9" spans="1:6" s="6" customFormat="1" ht="15.75" customHeight="1">
      <c r="A9" s="74">
        <v>1060000000</v>
      </c>
      <c r="B9" s="73" t="s">
        <v>145</v>
      </c>
      <c r="C9" s="5">
        <f>C10+C11</f>
        <v>373</v>
      </c>
      <c r="D9" s="5">
        <f>D10+D11</f>
        <v>68.38698</v>
      </c>
      <c r="E9" s="5">
        <f t="shared" si="0"/>
        <v>18.334310991957103</v>
      </c>
      <c r="F9" s="5">
        <f t="shared" si="1"/>
        <v>-304.61302</v>
      </c>
    </row>
    <row r="10" spans="1:6" s="6" customFormat="1" ht="15.75" customHeight="1">
      <c r="A10" s="7">
        <v>1060100000</v>
      </c>
      <c r="B10" s="11" t="s">
        <v>11</v>
      </c>
      <c r="C10" s="9">
        <v>88</v>
      </c>
      <c r="D10" s="10">
        <v>0.69641</v>
      </c>
      <c r="E10" s="9">
        <f t="shared" si="0"/>
        <v>0.7913749999999999</v>
      </c>
      <c r="F10" s="9">
        <f>SUM(D10-C10)</f>
        <v>-87.30359</v>
      </c>
    </row>
    <row r="11" spans="1:6" ht="15.75" customHeight="1">
      <c r="A11" s="7">
        <v>1060600000</v>
      </c>
      <c r="B11" s="11" t="s">
        <v>10</v>
      </c>
      <c r="C11" s="9">
        <v>285</v>
      </c>
      <c r="D11" s="10">
        <v>67.69057</v>
      </c>
      <c r="E11" s="9">
        <f t="shared" si="0"/>
        <v>23.751077192982454</v>
      </c>
      <c r="F11" s="9">
        <f t="shared" si="1"/>
        <v>-217.30943000000002</v>
      </c>
    </row>
    <row r="12" spans="1:6" s="6" customFormat="1" ht="15.75">
      <c r="A12" s="3">
        <v>1080000000</v>
      </c>
      <c r="B12" s="4" t="s">
        <v>13</v>
      </c>
      <c r="C12" s="5">
        <f>C13</f>
        <v>5</v>
      </c>
      <c r="D12" s="5">
        <f>D13</f>
        <v>2</v>
      </c>
      <c r="E12" s="5">
        <f t="shared" si="0"/>
        <v>40</v>
      </c>
      <c r="F12" s="5">
        <f t="shared" si="1"/>
        <v>-3</v>
      </c>
    </row>
    <row r="13" spans="1:6" ht="15.75" customHeight="1">
      <c r="A13" s="7">
        <v>1080400001</v>
      </c>
      <c r="B13" s="8" t="s">
        <v>14</v>
      </c>
      <c r="C13" s="9">
        <v>5</v>
      </c>
      <c r="D13" s="10">
        <v>2</v>
      </c>
      <c r="E13" s="9">
        <f t="shared" si="0"/>
        <v>40</v>
      </c>
      <c r="F13" s="9">
        <f t="shared" si="1"/>
        <v>-3</v>
      </c>
    </row>
    <row r="14" spans="1:6" ht="15.7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5.75" customHeight="1">
      <c r="A15" s="74">
        <v>1090000000</v>
      </c>
      <c r="B15" s="75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customHeight="1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>
      <c r="A17" s="7">
        <v>1090400000</v>
      </c>
      <c r="B17" s="8" t="s">
        <v>267</v>
      </c>
      <c r="C17" s="5"/>
      <c r="D17" s="10">
        <v>0</v>
      </c>
      <c r="E17" s="9" t="e">
        <f t="shared" si="0"/>
        <v>#DIV/0!</v>
      </c>
      <c r="F17" s="9">
        <f t="shared" si="1"/>
        <v>0</v>
      </c>
    </row>
    <row r="18" spans="1:6" s="16" customFormat="1" ht="15.75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.75" customHeight="1">
      <c r="A20" s="3"/>
      <c r="B20" s="4" t="s">
        <v>16</v>
      </c>
      <c r="C20" s="5">
        <f>C21+C24+C26+C29</f>
        <v>23.4</v>
      </c>
      <c r="D20" s="5">
        <f>D21+D24+D26+D29</f>
        <v>-0.675</v>
      </c>
      <c r="E20" s="5">
        <f t="shared" si="0"/>
        <v>-2.884615384615385</v>
      </c>
      <c r="F20" s="5">
        <f t="shared" si="1"/>
        <v>-24.075</v>
      </c>
    </row>
    <row r="21" spans="1:6" s="6" customFormat="1" ht="30" customHeight="1">
      <c r="A21" s="74">
        <v>1110000000</v>
      </c>
      <c r="B21" s="75" t="s">
        <v>138</v>
      </c>
      <c r="C21" s="5">
        <f>C22+C23</f>
        <v>23.4</v>
      </c>
      <c r="D21" s="5">
        <f>D22+D23</f>
        <v>-0.675</v>
      </c>
      <c r="E21" s="5">
        <f t="shared" si="0"/>
        <v>-2.884615384615385</v>
      </c>
      <c r="F21" s="5">
        <f t="shared" si="1"/>
        <v>-24.075</v>
      </c>
    </row>
    <row r="22" spans="1:6" ht="15.75">
      <c r="A22" s="17">
        <v>1110501101</v>
      </c>
      <c r="B22" s="18" t="s">
        <v>17</v>
      </c>
      <c r="C22" s="12">
        <v>12.6</v>
      </c>
      <c r="D22" s="10">
        <v>-1.7617</v>
      </c>
      <c r="E22" s="9">
        <f t="shared" si="0"/>
        <v>-13.981746031746031</v>
      </c>
      <c r="F22" s="9">
        <f t="shared" si="1"/>
        <v>-14.361699999999999</v>
      </c>
    </row>
    <row r="23" spans="1:6" ht="15.75">
      <c r="A23" s="7">
        <v>1110503505</v>
      </c>
      <c r="B23" s="11" t="s">
        <v>18</v>
      </c>
      <c r="C23" s="12">
        <v>10.8</v>
      </c>
      <c r="D23" s="10">
        <v>1.0867</v>
      </c>
      <c r="E23" s="9">
        <f t="shared" si="0"/>
        <v>10.062037037037037</v>
      </c>
      <c r="F23" s="9">
        <f t="shared" si="1"/>
        <v>-9.7133</v>
      </c>
    </row>
    <row r="24" spans="1:6" s="16" customFormat="1" ht="15.75" customHeight="1" hidden="1">
      <c r="A24" s="74">
        <v>1130000000</v>
      </c>
      <c r="B24" s="75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6">
        <v>1140000000</v>
      </c>
      <c r="B26" s="77" t="s">
        <v>141</v>
      </c>
      <c r="C26" s="5">
        <f>C27+C28</f>
        <v>0</v>
      </c>
      <c r="D26" s="5">
        <f>D27+D28</f>
        <v>0</v>
      </c>
      <c r="E26" s="5" t="e">
        <f t="shared" si="0"/>
        <v>#DIV/0!</v>
      </c>
      <c r="F26" s="5">
        <f t="shared" si="1"/>
        <v>0</v>
      </c>
    </row>
    <row r="27" spans="1:6" ht="15.75" hidden="1">
      <c r="A27" s="17">
        <v>1140200000</v>
      </c>
      <c r="B27" s="19" t="s">
        <v>142</v>
      </c>
      <c r="C27" s="9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/>
      <c r="D28" s="10">
        <v>0</v>
      </c>
      <c r="E28" s="9" t="e">
        <f t="shared" si="0"/>
        <v>#DIV/0!</v>
      </c>
      <c r="F28" s="9">
        <f t="shared" si="1"/>
        <v>0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0</v>
      </c>
      <c r="E29" s="5" t="e">
        <f t="shared" si="0"/>
        <v>#DIV/0!</v>
      </c>
      <c r="F29" s="5">
        <f t="shared" si="1"/>
        <v>0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0</v>
      </c>
      <c r="E30" s="9" t="e">
        <f t="shared" si="0"/>
        <v>#DIV/0!</v>
      </c>
      <c r="F30" s="9">
        <f t="shared" si="1"/>
        <v>0</v>
      </c>
    </row>
    <row r="31" spans="1:6" ht="15" customHeight="1" hidden="1">
      <c r="A31" s="7">
        <v>1170505005</v>
      </c>
      <c r="B31" s="11" t="s">
        <v>25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802.6</v>
      </c>
      <c r="D32" s="20">
        <f>D4+D20</f>
        <v>108.65344</v>
      </c>
      <c r="E32" s="5">
        <f t="shared" si="0"/>
        <v>13.537682531771742</v>
      </c>
      <c r="F32" s="5">
        <f t="shared" si="1"/>
        <v>-693.94656</v>
      </c>
    </row>
    <row r="33" spans="1:7" s="6" customFormat="1" ht="15.75">
      <c r="A33" s="3">
        <v>2000000000</v>
      </c>
      <c r="B33" s="4" t="s">
        <v>27</v>
      </c>
      <c r="C33" s="5">
        <f>C34+C35+C36+C37</f>
        <v>4180.076</v>
      </c>
      <c r="D33" s="5">
        <f>D34+D35+D36+D37</f>
        <v>610.98</v>
      </c>
      <c r="E33" s="5">
        <f t="shared" si="0"/>
        <v>14.616480657289484</v>
      </c>
      <c r="F33" s="5">
        <f t="shared" si="1"/>
        <v>-3569.096</v>
      </c>
      <c r="G33" s="21"/>
    </row>
    <row r="34" spans="1:6" ht="15.75">
      <c r="A34" s="17">
        <v>2020100000</v>
      </c>
      <c r="B34" s="18" t="s">
        <v>28</v>
      </c>
      <c r="C34" s="229">
        <v>2279.1</v>
      </c>
      <c r="D34" s="22">
        <v>379.8</v>
      </c>
      <c r="E34" s="9">
        <f t="shared" si="0"/>
        <v>16.664472818217718</v>
      </c>
      <c r="F34" s="9">
        <f t="shared" si="1"/>
        <v>-1899.3</v>
      </c>
    </row>
    <row r="35" spans="1:6" ht="15.75">
      <c r="A35" s="17">
        <v>2020100310</v>
      </c>
      <c r="B35" s="18" t="s">
        <v>266</v>
      </c>
      <c r="C35" s="13">
        <v>455.6</v>
      </c>
      <c r="D35" s="22">
        <v>113.9</v>
      </c>
      <c r="E35" s="9">
        <f>SUM(D35/C35*100)</f>
        <v>25</v>
      </c>
      <c r="F35" s="9">
        <f>SUM(D35-C35)</f>
        <v>-341.70000000000005</v>
      </c>
    </row>
    <row r="36" spans="1:6" ht="15.75">
      <c r="A36" s="17">
        <v>2020200000</v>
      </c>
      <c r="B36" s="18" t="s">
        <v>29</v>
      </c>
      <c r="C36" s="230">
        <v>1327.982</v>
      </c>
      <c r="D36" s="10">
        <v>0</v>
      </c>
      <c r="E36" s="9">
        <f t="shared" si="0"/>
        <v>0</v>
      </c>
      <c r="F36" s="236">
        <f t="shared" si="1"/>
        <v>-1327.982</v>
      </c>
    </row>
    <row r="37" spans="1:6" ht="17.25" customHeight="1">
      <c r="A37" s="17">
        <v>2020300000</v>
      </c>
      <c r="B37" s="18" t="s">
        <v>30</v>
      </c>
      <c r="C37" s="12">
        <v>117.394</v>
      </c>
      <c r="D37" s="23">
        <v>117.28</v>
      </c>
      <c r="E37" s="9">
        <f t="shared" si="0"/>
        <v>99.90289111879653</v>
      </c>
      <c r="F37" s="9">
        <f t="shared" si="1"/>
        <v>-0.11400000000000432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29.25" customHeight="1" hidden="1">
      <c r="A40" s="17">
        <v>2080500010</v>
      </c>
      <c r="B40" s="19" t="s">
        <v>294</v>
      </c>
      <c r="C40" s="12"/>
      <c r="D40" s="24"/>
      <c r="E40" s="9"/>
      <c r="F40" s="9"/>
    </row>
    <row r="41" spans="1:6" s="6" customFormat="1" ht="18.7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4982.676</v>
      </c>
      <c r="D42" s="245">
        <f>D32+D33</f>
        <v>719.6334400000001</v>
      </c>
      <c r="E42" s="5">
        <f t="shared" si="0"/>
        <v>14.442709901265907</v>
      </c>
      <c r="F42" s="5">
        <f t="shared" si="1"/>
        <v>-4263.04256</v>
      </c>
    </row>
    <row r="43" spans="1:6" s="6" customFormat="1" ht="15.75">
      <c r="A43" s="3"/>
      <c r="B43" s="26" t="s">
        <v>36</v>
      </c>
      <c r="C43" s="216">
        <f>C88-C42</f>
        <v>0</v>
      </c>
      <c r="D43" s="5">
        <f>D88-D42</f>
        <v>-321.16474000000005</v>
      </c>
      <c r="E43" s="27"/>
      <c r="F43" s="27"/>
    </row>
    <row r="44" spans="1:6" ht="15.75">
      <c r="A44" s="28"/>
      <c r="B44" s="29"/>
      <c r="C44" s="30"/>
      <c r="D44" s="30"/>
      <c r="E44" s="31"/>
      <c r="F44" s="32"/>
    </row>
    <row r="45" spans="1:6" ht="63">
      <c r="A45" s="33" t="s">
        <v>1</v>
      </c>
      <c r="B45" s="33" t="s">
        <v>37</v>
      </c>
      <c r="C45" s="78" t="s">
        <v>305</v>
      </c>
      <c r="D45" s="79" t="s">
        <v>310</v>
      </c>
      <c r="E45" s="78" t="s">
        <v>3</v>
      </c>
      <c r="F45" s="80" t="s">
        <v>4</v>
      </c>
    </row>
    <row r="46" spans="1:6" ht="15.75">
      <c r="A46" s="34">
        <v>1</v>
      </c>
      <c r="B46" s="33">
        <v>2</v>
      </c>
      <c r="C46" s="167">
        <v>3</v>
      </c>
      <c r="D46" s="167">
        <v>4</v>
      </c>
      <c r="E46" s="167">
        <v>5</v>
      </c>
      <c r="F46" s="167">
        <v>6</v>
      </c>
    </row>
    <row r="47" spans="1:6" s="6" customFormat="1" ht="15.75">
      <c r="A47" s="35" t="s">
        <v>38</v>
      </c>
      <c r="B47" s="36" t="s">
        <v>39</v>
      </c>
      <c r="C47" s="37">
        <f>C48+C49+C50+C51+C52+C54+C53</f>
        <v>774.214</v>
      </c>
      <c r="D47" s="38">
        <f>D48+D49+D50+D51+D52+D54+D53</f>
        <v>67.1223</v>
      </c>
      <c r="E47" s="39">
        <f>SUM(D47/C47*100)</f>
        <v>8.669734724507693</v>
      </c>
      <c r="F47" s="39">
        <f>SUM(D47-C47)</f>
        <v>-707.0917000000001</v>
      </c>
    </row>
    <row r="48" spans="1:6" s="6" customFormat="1" ht="31.5" hidden="1">
      <c r="A48" s="40" t="s">
        <v>40</v>
      </c>
      <c r="B48" s="41" t="s">
        <v>41</v>
      </c>
      <c r="C48" s="42"/>
      <c r="D48" s="42"/>
      <c r="E48" s="43"/>
      <c r="F48" s="43"/>
    </row>
    <row r="49" spans="1:6" ht="15.75">
      <c r="A49" s="40" t="s">
        <v>42</v>
      </c>
      <c r="B49" s="44" t="s">
        <v>43</v>
      </c>
      <c r="C49" s="42">
        <v>769.214</v>
      </c>
      <c r="D49" s="42">
        <v>67.1223</v>
      </c>
      <c r="E49" s="43">
        <f aca="true" t="shared" si="2" ref="E49:E88">SUM(D49/C49*100)</f>
        <v>8.726089228745186</v>
      </c>
      <c r="F49" s="43">
        <f aca="true" t="shared" si="3" ref="F49:F88">SUM(D49-C49)</f>
        <v>-702.0917000000001</v>
      </c>
    </row>
    <row r="50" spans="1:6" ht="16.5" customHeight="1" hidden="1">
      <c r="A50" s="40" t="s">
        <v>44</v>
      </c>
      <c r="B50" s="44" t="s">
        <v>45</v>
      </c>
      <c r="C50" s="42"/>
      <c r="D50" s="42"/>
      <c r="E50" s="43"/>
      <c r="F50" s="43">
        <f t="shared" si="3"/>
        <v>0</v>
      </c>
    </row>
    <row r="51" spans="1:6" ht="31.5" customHeight="1" hidden="1">
      <c r="A51" s="40" t="s">
        <v>46</v>
      </c>
      <c r="B51" s="44" t="s">
        <v>47</v>
      </c>
      <c r="C51" s="42"/>
      <c r="D51" s="42"/>
      <c r="E51" s="43" t="e">
        <f t="shared" si="2"/>
        <v>#DIV/0!</v>
      </c>
      <c r="F51" s="43">
        <f t="shared" si="3"/>
        <v>0</v>
      </c>
    </row>
    <row r="52" spans="1:6" ht="16.5" customHeight="1" hidden="1">
      <c r="A52" s="40" t="s">
        <v>48</v>
      </c>
      <c r="B52" s="44" t="s">
        <v>49</v>
      </c>
      <c r="C52" s="42"/>
      <c r="D52" s="42"/>
      <c r="E52" s="43" t="e">
        <f t="shared" si="2"/>
        <v>#DIV/0!</v>
      </c>
      <c r="F52" s="43">
        <f t="shared" si="3"/>
        <v>0</v>
      </c>
    </row>
    <row r="53" spans="1:6" ht="15.75" customHeight="1">
      <c r="A53" s="40" t="s">
        <v>50</v>
      </c>
      <c r="B53" s="44" t="s">
        <v>51</v>
      </c>
      <c r="C53" s="45">
        <v>5</v>
      </c>
      <c r="D53" s="45">
        <v>0</v>
      </c>
      <c r="E53" s="43">
        <f t="shared" si="2"/>
        <v>0</v>
      </c>
      <c r="F53" s="43">
        <f t="shared" si="3"/>
        <v>-5</v>
      </c>
    </row>
    <row r="54" spans="1:6" ht="16.5" customHeight="1" hidden="1">
      <c r="A54" s="40" t="s">
        <v>52</v>
      </c>
      <c r="B54" s="44" t="s">
        <v>53</v>
      </c>
      <c r="C54" s="42"/>
      <c r="D54" s="42"/>
      <c r="E54" s="43" t="e">
        <f t="shared" si="2"/>
        <v>#DIV/0!</v>
      </c>
      <c r="F54" s="43">
        <f t="shared" si="3"/>
        <v>0</v>
      </c>
    </row>
    <row r="55" spans="1:6" s="6" customFormat="1" ht="15.75">
      <c r="A55" s="46" t="s">
        <v>54</v>
      </c>
      <c r="B55" s="47" t="s">
        <v>55</v>
      </c>
      <c r="C55" s="37">
        <f>C56</f>
        <v>117.28</v>
      </c>
      <c r="D55" s="37">
        <f>D56</f>
        <v>10.0524</v>
      </c>
      <c r="E55" s="39">
        <f t="shared" si="2"/>
        <v>8.571282401091405</v>
      </c>
      <c r="F55" s="39">
        <f t="shared" si="3"/>
        <v>-107.2276</v>
      </c>
    </row>
    <row r="56" spans="1:6" ht="15.75">
      <c r="A56" s="48" t="s">
        <v>56</v>
      </c>
      <c r="B56" s="49" t="s">
        <v>57</v>
      </c>
      <c r="C56" s="42">
        <v>117.28</v>
      </c>
      <c r="D56" s="42">
        <v>10.0524</v>
      </c>
      <c r="E56" s="43">
        <f t="shared" si="2"/>
        <v>8.571282401091405</v>
      </c>
      <c r="F56" s="43">
        <f t="shared" si="3"/>
        <v>-107.2276</v>
      </c>
    </row>
    <row r="57" spans="1:6" s="6" customFormat="1" ht="15.75">
      <c r="A57" s="35" t="s">
        <v>58</v>
      </c>
      <c r="B57" s="36" t="s">
        <v>59</v>
      </c>
      <c r="C57" s="37">
        <f>SUM(C58:C60)</f>
        <v>30</v>
      </c>
      <c r="D57" s="37">
        <f>SUM(D58:D60)</f>
        <v>0</v>
      </c>
      <c r="E57" s="39">
        <f t="shared" si="2"/>
        <v>0</v>
      </c>
      <c r="F57" s="39">
        <f t="shared" si="3"/>
        <v>-30</v>
      </c>
    </row>
    <row r="58" spans="1:6" ht="15.75" hidden="1">
      <c r="A58" s="40" t="s">
        <v>60</v>
      </c>
      <c r="B58" s="44" t="s">
        <v>61</v>
      </c>
      <c r="C58" s="42"/>
      <c r="D58" s="42"/>
      <c r="E58" s="43" t="e">
        <f t="shared" si="2"/>
        <v>#DIV/0!</v>
      </c>
      <c r="F58" s="43">
        <f t="shared" si="3"/>
        <v>0</v>
      </c>
    </row>
    <row r="59" spans="1:6" ht="15.75" hidden="1">
      <c r="A59" s="50" t="s">
        <v>62</v>
      </c>
      <c r="B59" s="44" t="s">
        <v>63</v>
      </c>
      <c r="C59" s="42"/>
      <c r="D59" s="42"/>
      <c r="E59" s="43" t="e">
        <f t="shared" si="2"/>
        <v>#DIV/0!</v>
      </c>
      <c r="F59" s="43">
        <f t="shared" si="3"/>
        <v>0</v>
      </c>
    </row>
    <row r="60" spans="1:6" ht="15.75">
      <c r="A60" s="51" t="s">
        <v>64</v>
      </c>
      <c r="B60" s="52" t="s">
        <v>65</v>
      </c>
      <c r="C60" s="42">
        <v>30</v>
      </c>
      <c r="D60" s="42">
        <v>0</v>
      </c>
      <c r="E60" s="43">
        <f t="shared" si="2"/>
        <v>0</v>
      </c>
      <c r="F60" s="43">
        <f t="shared" si="3"/>
        <v>-30</v>
      </c>
    </row>
    <row r="61" spans="1:6" ht="15.75" hidden="1">
      <c r="A61" s="51" t="s">
        <v>253</v>
      </c>
      <c r="B61" s="52" t="s">
        <v>254</v>
      </c>
      <c r="C61" s="42"/>
      <c r="D61" s="42"/>
      <c r="E61" s="43"/>
      <c r="F61" s="43"/>
    </row>
    <row r="62" spans="1:6" s="6" customFormat="1" ht="15.75">
      <c r="A62" s="35" t="s">
        <v>66</v>
      </c>
      <c r="B62" s="36" t="s">
        <v>67</v>
      </c>
      <c r="C62" s="53">
        <f>SUM(C63:C66)</f>
        <v>839.95</v>
      </c>
      <c r="D62" s="53">
        <f>SUM(D63:D66)</f>
        <v>38.8</v>
      </c>
      <c r="E62" s="39">
        <f t="shared" si="2"/>
        <v>4.6193225787249235</v>
      </c>
      <c r="F62" s="39">
        <f t="shared" si="3"/>
        <v>-801.1500000000001</v>
      </c>
    </row>
    <row r="63" spans="1:6" ht="15.75" hidden="1">
      <c r="A63" s="40" t="s">
        <v>68</v>
      </c>
      <c r="B63" s="44" t="s">
        <v>69</v>
      </c>
      <c r="C63" s="54"/>
      <c r="D63" s="42"/>
      <c r="E63" s="43" t="e">
        <f t="shared" si="2"/>
        <v>#DIV/0!</v>
      </c>
      <c r="F63" s="43">
        <f t="shared" si="3"/>
        <v>0</v>
      </c>
    </row>
    <row r="64" spans="1:7" s="6" customFormat="1" ht="16.5" customHeight="1">
      <c r="A64" s="40" t="s">
        <v>70</v>
      </c>
      <c r="B64" s="44" t="s">
        <v>71</v>
      </c>
      <c r="C64" s="54">
        <v>0</v>
      </c>
      <c r="D64" s="42">
        <v>0</v>
      </c>
      <c r="E64" s="43" t="e">
        <f t="shared" si="2"/>
        <v>#DIV/0!</v>
      </c>
      <c r="F64" s="43">
        <f t="shared" si="3"/>
        <v>0</v>
      </c>
      <c r="G64" s="55"/>
    </row>
    <row r="65" spans="1:6" ht="15.75">
      <c r="A65" s="40" t="s">
        <v>72</v>
      </c>
      <c r="B65" s="44" t="s">
        <v>73</v>
      </c>
      <c r="C65" s="54">
        <v>779.95</v>
      </c>
      <c r="D65" s="42">
        <v>0</v>
      </c>
      <c r="E65" s="43">
        <f t="shared" si="2"/>
        <v>0</v>
      </c>
      <c r="F65" s="43">
        <f t="shared" si="3"/>
        <v>-779.95</v>
      </c>
    </row>
    <row r="66" spans="1:6" ht="15.75">
      <c r="A66" s="40" t="s">
        <v>74</v>
      </c>
      <c r="B66" s="44" t="s">
        <v>75</v>
      </c>
      <c r="C66" s="54">
        <v>60</v>
      </c>
      <c r="D66" s="42">
        <v>38.8</v>
      </c>
      <c r="E66" s="43">
        <f t="shared" si="2"/>
        <v>64.66666666666666</v>
      </c>
      <c r="F66" s="43">
        <f t="shared" si="3"/>
        <v>-21.200000000000003</v>
      </c>
    </row>
    <row r="67" spans="1:6" s="6" customFormat="1" ht="15" customHeight="1">
      <c r="A67" s="35" t="s">
        <v>76</v>
      </c>
      <c r="B67" s="36" t="s">
        <v>77</v>
      </c>
      <c r="C67" s="37">
        <f>SUM(C68:C70)</f>
        <v>335.9</v>
      </c>
      <c r="D67" s="37">
        <f>SUM(D68:D70)</f>
        <v>52.494</v>
      </c>
      <c r="E67" s="39">
        <f t="shared" si="2"/>
        <v>15.627865436141711</v>
      </c>
      <c r="F67" s="39">
        <f t="shared" si="3"/>
        <v>-283.40599999999995</v>
      </c>
    </row>
    <row r="68" spans="1:6" ht="15.75" hidden="1">
      <c r="A68" s="40" t="s">
        <v>78</v>
      </c>
      <c r="B68" s="56" t="s">
        <v>79</v>
      </c>
      <c r="C68" s="42"/>
      <c r="D68" s="42"/>
      <c r="E68" s="43" t="e">
        <f t="shared" si="2"/>
        <v>#DIV/0!</v>
      </c>
      <c r="F68" s="43">
        <f t="shared" si="3"/>
        <v>0</v>
      </c>
    </row>
    <row r="69" spans="1:6" ht="15.75" hidden="1">
      <c r="A69" s="40" t="s">
        <v>80</v>
      </c>
      <c r="B69" s="56" t="s">
        <v>81</v>
      </c>
      <c r="C69" s="42"/>
      <c r="D69" s="42"/>
      <c r="E69" s="43" t="e">
        <f t="shared" si="2"/>
        <v>#DIV/0!</v>
      </c>
      <c r="F69" s="43">
        <f t="shared" si="3"/>
        <v>0</v>
      </c>
    </row>
    <row r="70" spans="1:6" ht="15.75">
      <c r="A70" s="40" t="s">
        <v>82</v>
      </c>
      <c r="B70" s="44" t="s">
        <v>83</v>
      </c>
      <c r="C70" s="42">
        <v>335.9</v>
      </c>
      <c r="D70" s="42">
        <v>52.494</v>
      </c>
      <c r="E70" s="43">
        <f t="shared" si="2"/>
        <v>15.627865436141711</v>
      </c>
      <c r="F70" s="43">
        <f t="shared" si="3"/>
        <v>-283.40599999999995</v>
      </c>
    </row>
    <row r="71" spans="1:6" s="6" customFormat="1" ht="15.75">
      <c r="A71" s="35" t="s">
        <v>94</v>
      </c>
      <c r="B71" s="36" t="s">
        <v>95</v>
      </c>
      <c r="C71" s="37">
        <f>C72</f>
        <v>1970.2</v>
      </c>
      <c r="D71" s="37">
        <f>SUM(D72)</f>
        <v>230</v>
      </c>
      <c r="E71" s="39">
        <f t="shared" si="2"/>
        <v>11.673941731803877</v>
      </c>
      <c r="F71" s="39">
        <f t="shared" si="3"/>
        <v>-1740.2</v>
      </c>
    </row>
    <row r="72" spans="1:6" ht="16.5" customHeight="1">
      <c r="A72" s="40" t="s">
        <v>96</v>
      </c>
      <c r="B72" s="44" t="s">
        <v>268</v>
      </c>
      <c r="C72" s="42">
        <v>1970.2</v>
      </c>
      <c r="D72" s="42">
        <v>230</v>
      </c>
      <c r="E72" s="43">
        <f t="shared" si="2"/>
        <v>11.673941731803877</v>
      </c>
      <c r="F72" s="43">
        <f t="shared" si="3"/>
        <v>-1740.2</v>
      </c>
    </row>
    <row r="73" spans="1:6" s="6" customFormat="1" ht="16.5" customHeight="1">
      <c r="A73" s="58">
        <v>1000</v>
      </c>
      <c r="B73" s="36" t="s">
        <v>98</v>
      </c>
      <c r="C73" s="37">
        <f>SUM(C74:C77)</f>
        <v>903.132</v>
      </c>
      <c r="D73" s="37">
        <f>SUM(D74:D77)</f>
        <v>0</v>
      </c>
      <c r="E73" s="39">
        <f t="shared" si="2"/>
        <v>0</v>
      </c>
      <c r="F73" s="39">
        <f t="shared" si="3"/>
        <v>-903.132</v>
      </c>
    </row>
    <row r="74" spans="1:6" ht="16.5" customHeight="1" hidden="1">
      <c r="A74" s="59">
        <v>1001</v>
      </c>
      <c r="B74" s="60" t="s">
        <v>99</v>
      </c>
      <c r="C74" s="42"/>
      <c r="D74" s="42"/>
      <c r="E74" s="43" t="e">
        <f t="shared" si="2"/>
        <v>#DIV/0!</v>
      </c>
      <c r="F74" s="43">
        <f t="shared" si="3"/>
        <v>0</v>
      </c>
    </row>
    <row r="75" spans="1:6" ht="15.75" customHeight="1">
      <c r="A75" s="59">
        <v>1003</v>
      </c>
      <c r="B75" s="60" t="s">
        <v>100</v>
      </c>
      <c r="C75" s="42">
        <v>903.132</v>
      </c>
      <c r="D75" s="42">
        <v>0</v>
      </c>
      <c r="E75" s="43">
        <f t="shared" si="2"/>
        <v>0</v>
      </c>
      <c r="F75" s="43">
        <f t="shared" si="3"/>
        <v>-903.132</v>
      </c>
    </row>
    <row r="76" spans="1:6" ht="0.75" customHeight="1" hidden="1">
      <c r="A76" s="59">
        <v>1004</v>
      </c>
      <c r="B76" s="60" t="s">
        <v>101</v>
      </c>
      <c r="C76" s="42"/>
      <c r="D76" s="61"/>
      <c r="E76" s="43" t="e">
        <f t="shared" si="2"/>
        <v>#DIV/0!</v>
      </c>
      <c r="F76" s="43">
        <f t="shared" si="3"/>
        <v>0</v>
      </c>
    </row>
    <row r="77" spans="1:6" ht="16.5" customHeight="1" hidden="1">
      <c r="A77" s="40" t="s">
        <v>102</v>
      </c>
      <c r="B77" s="44" t="s">
        <v>103</v>
      </c>
      <c r="C77" s="42">
        <v>0</v>
      </c>
      <c r="D77" s="42">
        <v>0</v>
      </c>
      <c r="E77" s="43"/>
      <c r="F77" s="43">
        <f t="shared" si="3"/>
        <v>0</v>
      </c>
    </row>
    <row r="78" spans="1:6" ht="16.5" customHeight="1">
      <c r="A78" s="35" t="s">
        <v>104</v>
      </c>
      <c r="B78" s="36" t="s">
        <v>105</v>
      </c>
      <c r="C78" s="37">
        <f>C79+C80+C81+C82+C83</f>
        <v>12</v>
      </c>
      <c r="D78" s="37">
        <f>D79+D80+D81+D82+D83</f>
        <v>0</v>
      </c>
      <c r="E78" s="43">
        <f t="shared" si="2"/>
        <v>0</v>
      </c>
      <c r="F78" s="27">
        <f>F79+F80+F81+F82+F83</f>
        <v>-12</v>
      </c>
    </row>
    <row r="79" spans="1:6" ht="15" customHeight="1">
      <c r="A79" s="40" t="s">
        <v>106</v>
      </c>
      <c r="B79" s="44" t="s">
        <v>107</v>
      </c>
      <c r="C79" s="42">
        <v>12</v>
      </c>
      <c r="D79" s="42">
        <v>0</v>
      </c>
      <c r="E79" s="43">
        <f t="shared" si="2"/>
        <v>0</v>
      </c>
      <c r="F79" s="43">
        <f>SUM(D79-C79)</f>
        <v>-12</v>
      </c>
    </row>
    <row r="80" spans="1:6" ht="15.75" customHeight="1" hidden="1">
      <c r="A80" s="40" t="s">
        <v>108</v>
      </c>
      <c r="B80" s="44" t="s">
        <v>109</v>
      </c>
      <c r="C80" s="42"/>
      <c r="D80" s="42"/>
      <c r="E80" s="43" t="e">
        <f t="shared" si="2"/>
        <v>#DIV/0!</v>
      </c>
      <c r="F80" s="43">
        <f>SUM(D80-C80)</f>
        <v>0</v>
      </c>
    </row>
    <row r="81" spans="1:6" ht="15.75" customHeight="1" hidden="1">
      <c r="A81" s="40" t="s">
        <v>110</v>
      </c>
      <c r="B81" s="44" t="s">
        <v>111</v>
      </c>
      <c r="C81" s="42"/>
      <c r="D81" s="42"/>
      <c r="E81" s="43" t="e">
        <f t="shared" si="2"/>
        <v>#DIV/0!</v>
      </c>
      <c r="F81" s="43"/>
    </row>
    <row r="82" spans="1:6" ht="15.75" customHeight="1" hidden="1">
      <c r="A82" s="40" t="s">
        <v>112</v>
      </c>
      <c r="B82" s="44" t="s">
        <v>113</v>
      </c>
      <c r="C82" s="42"/>
      <c r="D82" s="42"/>
      <c r="E82" s="43" t="e">
        <f t="shared" si="2"/>
        <v>#DIV/0!</v>
      </c>
      <c r="F82" s="43"/>
    </row>
    <row r="83" spans="1:6" ht="15.75" customHeight="1" hidden="1">
      <c r="A83" s="40" t="s">
        <v>114</v>
      </c>
      <c r="B83" s="44" t="s">
        <v>115</v>
      </c>
      <c r="C83" s="42"/>
      <c r="D83" s="42"/>
      <c r="E83" s="43" t="e">
        <f t="shared" si="2"/>
        <v>#DIV/0!</v>
      </c>
      <c r="F83" s="43"/>
    </row>
    <row r="84" spans="1:6" s="6" customFormat="1" ht="15.75" hidden="1">
      <c r="A84" s="58">
        <v>1400</v>
      </c>
      <c r="B84" s="62" t="s">
        <v>124</v>
      </c>
      <c r="C84" s="53">
        <f>C85+C86+C87</f>
        <v>0</v>
      </c>
      <c r="D84" s="53">
        <f>SUM(D85:D87)</f>
        <v>0</v>
      </c>
      <c r="E84" s="39" t="e">
        <f t="shared" si="2"/>
        <v>#DIV/0!</v>
      </c>
      <c r="F84" s="39">
        <f t="shared" si="3"/>
        <v>0</v>
      </c>
    </row>
    <row r="85" spans="1:6" ht="15.75" hidden="1">
      <c r="A85" s="59">
        <v>1401</v>
      </c>
      <c r="B85" s="60" t="s">
        <v>125</v>
      </c>
      <c r="C85" s="54"/>
      <c r="D85" s="42"/>
      <c r="E85" s="43" t="e">
        <f t="shared" si="2"/>
        <v>#DIV/0!</v>
      </c>
      <c r="F85" s="43">
        <f t="shared" si="3"/>
        <v>0</v>
      </c>
    </row>
    <row r="86" spans="1:6" ht="15" customHeight="1" hidden="1">
      <c r="A86" s="59">
        <v>1402</v>
      </c>
      <c r="B86" s="60" t="s">
        <v>126</v>
      </c>
      <c r="C86" s="54"/>
      <c r="D86" s="42"/>
      <c r="E86" s="43" t="e">
        <f t="shared" si="2"/>
        <v>#DIV/0!</v>
      </c>
      <c r="F86" s="43">
        <f t="shared" si="3"/>
        <v>0</v>
      </c>
    </row>
    <row r="87" spans="1:6" ht="15.75" hidden="1">
      <c r="A87" s="59">
        <v>1403</v>
      </c>
      <c r="B87" s="60" t="s">
        <v>127</v>
      </c>
      <c r="C87" s="54"/>
      <c r="D87" s="42"/>
      <c r="E87" s="43" t="e">
        <f t="shared" si="2"/>
        <v>#DIV/0!</v>
      </c>
      <c r="F87" s="43">
        <f t="shared" si="3"/>
        <v>0</v>
      </c>
    </row>
    <row r="88" spans="1:6" s="6" customFormat="1" ht="15.75">
      <c r="A88" s="58"/>
      <c r="B88" s="63" t="s">
        <v>128</v>
      </c>
      <c r="C88" s="38">
        <f>C47+C55+C57+C62+C67+C71+C73+C78</f>
        <v>4982.6759999999995</v>
      </c>
      <c r="D88" s="38">
        <f>D47+D55+D57+D62+D67+D71+D78+D73</f>
        <v>398.4687</v>
      </c>
      <c r="E88" s="39">
        <f t="shared" si="2"/>
        <v>7.99708229072089</v>
      </c>
      <c r="F88" s="39">
        <f t="shared" si="3"/>
        <v>-4584.207299999999</v>
      </c>
    </row>
    <row r="89" spans="3:4" ht="15.75">
      <c r="C89" s="66"/>
      <c r="D89" s="67"/>
    </row>
    <row r="90" spans="1:4" s="71" customFormat="1" ht="12.75">
      <c r="A90" s="69" t="s">
        <v>129</v>
      </c>
      <c r="B90" s="69"/>
      <c r="C90" s="70"/>
      <c r="D90" s="70"/>
    </row>
    <row r="91" spans="1:3" s="71" customFormat="1" ht="12.75">
      <c r="A91" s="72" t="s">
        <v>130</v>
      </c>
      <c r="B91" s="72"/>
      <c r="C91" s="71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1">
      <selection activeCell="D37" sqref="D37"/>
    </sheetView>
  </sheetViews>
  <sheetFormatPr defaultColWidth="9.140625" defaultRowHeight="12.75"/>
  <cols>
    <col min="1" max="1" width="14.7109375" style="64" customWidth="1"/>
    <col min="2" max="2" width="57.57421875" style="65" customWidth="1"/>
    <col min="3" max="3" width="15.57421875" style="68" customWidth="1"/>
    <col min="4" max="4" width="16.00390625" style="68" customWidth="1"/>
    <col min="5" max="5" width="10.28125" style="68" customWidth="1"/>
    <col min="6" max="6" width="9.421875" style="68" customWidth="1"/>
    <col min="7" max="7" width="15.421875" style="1" bestFit="1" customWidth="1"/>
    <col min="8" max="16384" width="9.140625" style="1" customWidth="1"/>
  </cols>
  <sheetData>
    <row r="1" spans="1:6" ht="15.75">
      <c r="A1" s="288" t="s">
        <v>320</v>
      </c>
      <c r="B1" s="288"/>
      <c r="C1" s="288"/>
      <c r="D1" s="288"/>
      <c r="E1" s="288"/>
      <c r="F1" s="288"/>
    </row>
    <row r="2" spans="1:6" ht="15.75">
      <c r="A2" s="288"/>
      <c r="B2" s="288"/>
      <c r="C2" s="288"/>
      <c r="D2" s="288"/>
      <c r="E2" s="288"/>
      <c r="F2" s="288"/>
    </row>
    <row r="3" spans="1:6" ht="63">
      <c r="A3" s="2" t="s">
        <v>1</v>
      </c>
      <c r="B3" s="2" t="s">
        <v>2</v>
      </c>
      <c r="C3" s="78" t="s">
        <v>305</v>
      </c>
      <c r="D3" s="79" t="s">
        <v>310</v>
      </c>
      <c r="E3" s="78" t="s">
        <v>3</v>
      </c>
      <c r="F3" s="80" t="s">
        <v>4</v>
      </c>
    </row>
    <row r="4" spans="1:6" s="6" customFormat="1" ht="15.75">
      <c r="A4" s="3"/>
      <c r="B4" s="4" t="s">
        <v>5</v>
      </c>
      <c r="C4" s="5">
        <f>C5+C7+C9+C12</f>
        <v>424.7</v>
      </c>
      <c r="D4" s="5">
        <f>D5+D7+D9+D12</f>
        <v>16.15802</v>
      </c>
      <c r="E4" s="5">
        <f>SUM(D4/C4*100)</f>
        <v>3.8045726395102424</v>
      </c>
      <c r="F4" s="5">
        <f>SUM(D4-C4)</f>
        <v>-408.54197999999997</v>
      </c>
    </row>
    <row r="5" spans="1:6" s="6" customFormat="1" ht="15.75">
      <c r="A5" s="74">
        <v>1010000000</v>
      </c>
      <c r="B5" s="73" t="s">
        <v>6</v>
      </c>
      <c r="C5" s="5">
        <f>C6</f>
        <v>207.7</v>
      </c>
      <c r="D5" s="5">
        <f>D6</f>
        <v>3.94908</v>
      </c>
      <c r="E5" s="5">
        <f aca="true" t="shared" si="0" ref="E5:E42">SUM(D5/C5*100)</f>
        <v>1.9013384689455948</v>
      </c>
      <c r="F5" s="5">
        <f aca="true" t="shared" si="1" ref="F5:F42">SUM(D5-C5)</f>
        <v>-203.75091999999998</v>
      </c>
    </row>
    <row r="6" spans="1:6" ht="15.75">
      <c r="A6" s="7">
        <v>1010200001</v>
      </c>
      <c r="B6" s="8" t="s">
        <v>7</v>
      </c>
      <c r="C6" s="9">
        <v>207.7</v>
      </c>
      <c r="D6" s="10">
        <v>3.94908</v>
      </c>
      <c r="E6" s="9">
        <f>SUM(D6/C6*100)</f>
        <v>1.9013384689455948</v>
      </c>
      <c r="F6" s="9">
        <f t="shared" si="1"/>
        <v>-203.75091999999998</v>
      </c>
    </row>
    <row r="7" spans="1:6" s="6" customFormat="1" ht="15.75">
      <c r="A7" s="74">
        <v>1050000000</v>
      </c>
      <c r="B7" s="73" t="s">
        <v>8</v>
      </c>
      <c r="C7" s="5">
        <f>SUM(C8:C8)</f>
        <v>5</v>
      </c>
      <c r="D7" s="5">
        <f>SUM(D8:D8)</f>
        <v>0</v>
      </c>
      <c r="E7" s="5">
        <f t="shared" si="0"/>
        <v>0</v>
      </c>
      <c r="F7" s="5">
        <f t="shared" si="1"/>
        <v>-5</v>
      </c>
    </row>
    <row r="8" spans="1:6" ht="15.75" customHeight="1">
      <c r="A8" s="7">
        <v>1050300000</v>
      </c>
      <c r="B8" s="11" t="s">
        <v>9</v>
      </c>
      <c r="C8" s="12">
        <v>5</v>
      </c>
      <c r="D8" s="10">
        <v>0</v>
      </c>
      <c r="E8" s="9">
        <f t="shared" si="0"/>
        <v>0</v>
      </c>
      <c r="F8" s="9">
        <f t="shared" si="1"/>
        <v>-5</v>
      </c>
    </row>
    <row r="9" spans="1:6" s="6" customFormat="1" ht="15.75" customHeight="1">
      <c r="A9" s="74">
        <v>1060000000</v>
      </c>
      <c r="B9" s="73" t="s">
        <v>145</v>
      </c>
      <c r="C9" s="5">
        <f>C10+C11</f>
        <v>202</v>
      </c>
      <c r="D9" s="5">
        <f>D10+D11</f>
        <v>9.70894</v>
      </c>
      <c r="E9" s="5">
        <f t="shared" si="0"/>
        <v>4.806405940594059</v>
      </c>
      <c r="F9" s="5">
        <f t="shared" si="1"/>
        <v>-192.29106</v>
      </c>
    </row>
    <row r="10" spans="1:6" s="6" customFormat="1" ht="15.75" customHeight="1">
      <c r="A10" s="7">
        <v>1060100000</v>
      </c>
      <c r="B10" s="11" t="s">
        <v>11</v>
      </c>
      <c r="C10" s="9">
        <v>49</v>
      </c>
      <c r="D10" s="10">
        <v>2.11004</v>
      </c>
      <c r="E10" s="9">
        <f t="shared" si="0"/>
        <v>4.306204081632653</v>
      </c>
      <c r="F10" s="9">
        <f>SUM(D10-C10)</f>
        <v>-46.88996</v>
      </c>
    </row>
    <row r="11" spans="1:6" ht="15.75" customHeight="1">
      <c r="A11" s="7">
        <v>1060600000</v>
      </c>
      <c r="B11" s="11" t="s">
        <v>10</v>
      </c>
      <c r="C11" s="9">
        <v>153</v>
      </c>
      <c r="D11" s="10">
        <v>7.5989</v>
      </c>
      <c r="E11" s="9">
        <f t="shared" si="0"/>
        <v>4.966601307189543</v>
      </c>
      <c r="F11" s="9">
        <f t="shared" si="1"/>
        <v>-145.40109999999999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2.5</v>
      </c>
      <c r="E12" s="5">
        <f t="shared" si="0"/>
        <v>25</v>
      </c>
      <c r="F12" s="5">
        <f t="shared" si="1"/>
        <v>-7.5</v>
      </c>
    </row>
    <row r="13" spans="1:6" ht="16.5" customHeight="1">
      <c r="A13" s="7">
        <v>1080400001</v>
      </c>
      <c r="B13" s="8" t="s">
        <v>14</v>
      </c>
      <c r="C13" s="9">
        <v>10</v>
      </c>
      <c r="D13" s="10">
        <v>2.5</v>
      </c>
      <c r="E13" s="9">
        <f t="shared" si="0"/>
        <v>25</v>
      </c>
      <c r="F13" s="9">
        <f t="shared" si="1"/>
        <v>-7.5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5.75" customHeight="1" hidden="1">
      <c r="A15" s="74">
        <v>1090000000</v>
      </c>
      <c r="B15" s="75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7.25" customHeight="1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9.5" customHeight="1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292.9</v>
      </c>
      <c r="D20" s="5">
        <f>D21+D24+D26+D29</f>
        <v>0.0083</v>
      </c>
      <c r="E20" s="5">
        <f t="shared" si="0"/>
        <v>0.002833731649026972</v>
      </c>
      <c r="F20" s="5">
        <f t="shared" si="1"/>
        <v>-292.89169999999996</v>
      </c>
    </row>
    <row r="21" spans="1:6" s="6" customFormat="1" ht="30" customHeight="1">
      <c r="A21" s="74">
        <v>1110000000</v>
      </c>
      <c r="B21" s="75" t="s">
        <v>138</v>
      </c>
      <c r="C21" s="5">
        <f>C22+C23</f>
        <v>72.9</v>
      </c>
      <c r="D21" s="5">
        <f>D22+D23</f>
        <v>0.0083</v>
      </c>
      <c r="E21" s="5">
        <f t="shared" si="0"/>
        <v>0.011385459533607681</v>
      </c>
      <c r="F21" s="5">
        <f t="shared" si="1"/>
        <v>-72.8917</v>
      </c>
    </row>
    <row r="22" spans="1:6" ht="15.75">
      <c r="A22" s="17">
        <v>1110501101</v>
      </c>
      <c r="B22" s="18" t="s">
        <v>17</v>
      </c>
      <c r="C22" s="12">
        <v>37.9</v>
      </c>
      <c r="D22" s="10">
        <v>0.0083</v>
      </c>
      <c r="E22" s="9">
        <f t="shared" si="0"/>
        <v>0.021899736147757257</v>
      </c>
      <c r="F22" s="9">
        <f t="shared" si="1"/>
        <v>-37.8917</v>
      </c>
    </row>
    <row r="23" spans="1:6" ht="15" customHeight="1">
      <c r="A23" s="7">
        <v>1110503505</v>
      </c>
      <c r="B23" s="11" t="s">
        <v>18</v>
      </c>
      <c r="C23" s="12">
        <v>35</v>
      </c>
      <c r="D23" s="10">
        <v>0</v>
      </c>
      <c r="E23" s="9">
        <f t="shared" si="0"/>
        <v>0</v>
      </c>
      <c r="F23" s="9">
        <f t="shared" si="1"/>
        <v>-35</v>
      </c>
    </row>
    <row r="24" spans="1:6" s="16" customFormat="1" ht="2.25" customHeight="1" hidden="1">
      <c r="A24" s="74">
        <v>1130000000</v>
      </c>
      <c r="B24" s="75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8" customHeight="1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6.5" customHeight="1">
      <c r="A26" s="76">
        <v>1140000000</v>
      </c>
      <c r="B26" s="77" t="s">
        <v>141</v>
      </c>
      <c r="C26" s="5">
        <f>C27+C28</f>
        <v>220</v>
      </c>
      <c r="D26" s="5">
        <f>D27+D28</f>
        <v>0</v>
      </c>
      <c r="E26" s="5">
        <f t="shared" si="0"/>
        <v>0</v>
      </c>
      <c r="F26" s="5">
        <f t="shared" si="1"/>
        <v>-220</v>
      </c>
    </row>
    <row r="27" spans="1:6" ht="15.75" customHeight="1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.75" customHeight="1">
      <c r="A28" s="7">
        <v>1140600000</v>
      </c>
      <c r="B28" s="8" t="s">
        <v>20</v>
      </c>
      <c r="C28" s="9">
        <v>220</v>
      </c>
      <c r="D28" s="10">
        <v>0</v>
      </c>
      <c r="E28" s="9">
        <f t="shared" si="0"/>
        <v>0</v>
      </c>
      <c r="F28" s="9">
        <f t="shared" si="1"/>
        <v>-220</v>
      </c>
    </row>
    <row r="29" spans="1:6" ht="15.75" customHeight="1">
      <c r="A29" s="3">
        <v>1170000000</v>
      </c>
      <c r="B29" s="14" t="s">
        <v>144</v>
      </c>
      <c r="C29" s="5">
        <f>C30+C31</f>
        <v>0</v>
      </c>
      <c r="D29" s="5">
        <f>D30+D31</f>
        <v>0</v>
      </c>
      <c r="E29" s="5" t="e">
        <f t="shared" si="0"/>
        <v>#DIV/0!</v>
      </c>
      <c r="F29" s="5">
        <f t="shared" si="1"/>
        <v>0</v>
      </c>
    </row>
    <row r="30" spans="1:6" ht="15.75" customHeight="1">
      <c r="A30" s="7">
        <v>1170105005</v>
      </c>
      <c r="B30" s="8" t="s">
        <v>24</v>
      </c>
      <c r="C30" s="9">
        <v>0</v>
      </c>
      <c r="D30" s="9">
        <v>0</v>
      </c>
      <c r="E30" s="9" t="e">
        <f t="shared" si="0"/>
        <v>#DIV/0!</v>
      </c>
      <c r="F30" s="9">
        <f t="shared" si="1"/>
        <v>0</v>
      </c>
    </row>
    <row r="31" spans="1:6" ht="17.25" customHeight="1" hidden="1">
      <c r="A31" s="7">
        <v>1170505005</v>
      </c>
      <c r="B31" s="11" t="s">
        <v>255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.75" customHeight="1">
      <c r="A32" s="3">
        <v>1000000000</v>
      </c>
      <c r="B32" s="4" t="s">
        <v>26</v>
      </c>
      <c r="C32" s="20">
        <f>SUM(C4,C20)</f>
        <v>717.5999999999999</v>
      </c>
      <c r="D32" s="20">
        <f>D4+D20</f>
        <v>16.16632</v>
      </c>
      <c r="E32" s="5">
        <f t="shared" si="0"/>
        <v>2.2528316610925305</v>
      </c>
      <c r="F32" s="5">
        <f t="shared" si="1"/>
        <v>-701.4336799999999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1830.298</v>
      </c>
      <c r="D33" s="5">
        <f>D34+D36+D37+D38+D39+D40</f>
        <v>288.43</v>
      </c>
      <c r="E33" s="5">
        <f t="shared" si="0"/>
        <v>15.758636025390402</v>
      </c>
      <c r="F33" s="5">
        <f t="shared" si="1"/>
        <v>-1541.868</v>
      </c>
      <c r="G33" s="21"/>
    </row>
    <row r="34" spans="1:6" ht="15.75">
      <c r="A34" s="17">
        <v>2020100000</v>
      </c>
      <c r="B34" s="18" t="s">
        <v>28</v>
      </c>
      <c r="C34" s="232">
        <v>1378.6</v>
      </c>
      <c r="D34" s="22">
        <v>229.8</v>
      </c>
      <c r="E34" s="9">
        <f t="shared" si="0"/>
        <v>16.66908457855796</v>
      </c>
      <c r="F34" s="9">
        <f t="shared" si="1"/>
        <v>-1148.8</v>
      </c>
    </row>
    <row r="35" spans="1:6" ht="15.75" customHeight="1">
      <c r="A35" s="17">
        <v>2020100310</v>
      </c>
      <c r="B35" s="18" t="s">
        <v>266</v>
      </c>
      <c r="C35" s="232"/>
      <c r="D35" s="22"/>
      <c r="E35" s="9"/>
      <c r="F35" s="9"/>
    </row>
    <row r="36" spans="1:6" ht="15.75">
      <c r="A36" s="17">
        <v>2020200000</v>
      </c>
      <c r="B36" s="18" t="s">
        <v>29</v>
      </c>
      <c r="C36" s="237">
        <v>392.99</v>
      </c>
      <c r="D36" s="10">
        <v>0</v>
      </c>
      <c r="E36" s="9">
        <f t="shared" si="0"/>
        <v>0</v>
      </c>
      <c r="F36" s="9">
        <f t="shared" si="1"/>
        <v>-392.99</v>
      </c>
    </row>
    <row r="37" spans="1:6" ht="15" customHeight="1">
      <c r="A37" s="17">
        <v>2020300000</v>
      </c>
      <c r="B37" s="18" t="s">
        <v>30</v>
      </c>
      <c r="C37" s="12">
        <v>58.708</v>
      </c>
      <c r="D37" s="23">
        <v>58.63</v>
      </c>
      <c r="E37" s="9">
        <f t="shared" si="0"/>
        <v>99.86713906111603</v>
      </c>
      <c r="F37" s="9">
        <f t="shared" si="1"/>
        <v>-0.07799999999999585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2547.898</v>
      </c>
      <c r="D42" s="245">
        <f>D32+D33</f>
        <v>304.59632</v>
      </c>
      <c r="E42" s="5">
        <f t="shared" si="0"/>
        <v>11.954808238006386</v>
      </c>
      <c r="F42" s="5">
        <f t="shared" si="1"/>
        <v>-2243.30168</v>
      </c>
    </row>
    <row r="43" spans="1:6" s="6" customFormat="1" ht="15.75">
      <c r="A43" s="3"/>
      <c r="B43" s="26" t="s">
        <v>36</v>
      </c>
      <c r="C43" s="5">
        <f>C88-C42</f>
        <v>149.99999999999955</v>
      </c>
      <c r="D43" s="5">
        <f>D88-D42</f>
        <v>-2.7658099999999877</v>
      </c>
      <c r="E43" s="27"/>
      <c r="F43" s="27"/>
    </row>
    <row r="44" spans="1:6" ht="15.75">
      <c r="A44" s="28"/>
      <c r="B44" s="29"/>
      <c r="C44" s="30"/>
      <c r="D44" s="30"/>
      <c r="E44" s="31"/>
      <c r="F44" s="32"/>
    </row>
    <row r="45" spans="1:6" ht="63">
      <c r="A45" s="33" t="s">
        <v>1</v>
      </c>
      <c r="B45" s="33" t="s">
        <v>37</v>
      </c>
      <c r="C45" s="78" t="s">
        <v>305</v>
      </c>
      <c r="D45" s="79" t="s">
        <v>310</v>
      </c>
      <c r="E45" s="78" t="s">
        <v>3</v>
      </c>
      <c r="F45" s="80" t="s">
        <v>4</v>
      </c>
    </row>
    <row r="46" spans="1:6" ht="15.75">
      <c r="A46" s="34">
        <v>1</v>
      </c>
      <c r="B46" s="33">
        <v>2</v>
      </c>
      <c r="C46" s="167">
        <v>3</v>
      </c>
      <c r="D46" s="167">
        <v>4</v>
      </c>
      <c r="E46" s="167">
        <v>5</v>
      </c>
      <c r="F46" s="167">
        <v>6</v>
      </c>
    </row>
    <row r="47" spans="1:6" s="6" customFormat="1" ht="17.25" customHeight="1">
      <c r="A47" s="35" t="s">
        <v>38</v>
      </c>
      <c r="B47" s="36" t="s">
        <v>39</v>
      </c>
      <c r="C47" s="37">
        <f>C48+C49+C50+C51+C52+C54+C53</f>
        <v>777.078</v>
      </c>
      <c r="D47" s="38">
        <f>D48+D49+D50+D51+D52+D54+D53</f>
        <v>85.25002</v>
      </c>
      <c r="E47" s="39">
        <f>SUM(D47/C47*100)</f>
        <v>10.970587251215452</v>
      </c>
      <c r="F47" s="39">
        <f>SUM(D47-C47)</f>
        <v>-691.82798</v>
      </c>
    </row>
    <row r="48" spans="1:6" s="6" customFormat="1" ht="17.25" customHeight="1" hidden="1">
      <c r="A48" s="40" t="s">
        <v>40</v>
      </c>
      <c r="B48" s="41" t="s">
        <v>41</v>
      </c>
      <c r="C48" s="42"/>
      <c r="D48" s="42"/>
      <c r="E48" s="43"/>
      <c r="F48" s="43"/>
    </row>
    <row r="49" spans="1:6" ht="16.5" customHeight="1">
      <c r="A49" s="40" t="s">
        <v>42</v>
      </c>
      <c r="B49" s="44" t="s">
        <v>43</v>
      </c>
      <c r="C49" s="42">
        <v>772.078</v>
      </c>
      <c r="D49" s="42">
        <v>85.25002</v>
      </c>
      <c r="E49" s="43">
        <f>SUM(D49/C49*100)</f>
        <v>11.04163309924645</v>
      </c>
      <c r="F49" s="43">
        <f aca="true" t="shared" si="2" ref="F49:F88">SUM(D49-C49)</f>
        <v>-686.82798</v>
      </c>
    </row>
    <row r="50" spans="1:6" ht="17.25" customHeight="1" hidden="1">
      <c r="A50" s="40" t="s">
        <v>44</v>
      </c>
      <c r="B50" s="44" t="s">
        <v>45</v>
      </c>
      <c r="C50" s="42"/>
      <c r="D50" s="42"/>
      <c r="E50" s="43"/>
      <c r="F50" s="43">
        <f t="shared" si="2"/>
        <v>0</v>
      </c>
    </row>
    <row r="51" spans="1:6" ht="17.25" customHeight="1" hidden="1">
      <c r="A51" s="40" t="s">
        <v>46</v>
      </c>
      <c r="B51" s="44" t="s">
        <v>47</v>
      </c>
      <c r="C51" s="42"/>
      <c r="D51" s="42"/>
      <c r="E51" s="43" t="e">
        <f aca="true" t="shared" si="3" ref="E51:E88">SUM(D51/C51*100)</f>
        <v>#DIV/0!</v>
      </c>
      <c r="F51" s="43">
        <f t="shared" si="2"/>
        <v>0</v>
      </c>
    </row>
    <row r="52" spans="1:6" ht="17.25" customHeight="1" hidden="1">
      <c r="A52" s="40" t="s">
        <v>48</v>
      </c>
      <c r="B52" s="44" t="s">
        <v>49</v>
      </c>
      <c r="C52" s="42"/>
      <c r="D52" s="42"/>
      <c r="E52" s="43" t="e">
        <f t="shared" si="3"/>
        <v>#DIV/0!</v>
      </c>
      <c r="F52" s="43">
        <f t="shared" si="2"/>
        <v>0</v>
      </c>
    </row>
    <row r="53" spans="1:6" ht="15.75" customHeight="1">
      <c r="A53" s="40" t="s">
        <v>50</v>
      </c>
      <c r="B53" s="44" t="s">
        <v>51</v>
      </c>
      <c r="C53" s="45">
        <v>5</v>
      </c>
      <c r="D53" s="45">
        <v>0</v>
      </c>
      <c r="E53" s="43">
        <f t="shared" si="3"/>
        <v>0</v>
      </c>
      <c r="F53" s="43">
        <f t="shared" si="2"/>
        <v>-5</v>
      </c>
    </row>
    <row r="54" spans="1:6" ht="17.25" customHeight="1" hidden="1">
      <c r="A54" s="40" t="s">
        <v>52</v>
      </c>
      <c r="B54" s="44" t="s">
        <v>53</v>
      </c>
      <c r="C54" s="42"/>
      <c r="D54" s="42"/>
      <c r="E54" s="43" t="e">
        <f t="shared" si="3"/>
        <v>#DIV/0!</v>
      </c>
      <c r="F54" s="43">
        <f t="shared" si="2"/>
        <v>0</v>
      </c>
    </row>
    <row r="55" spans="1:6" s="6" customFormat="1" ht="17.25" customHeight="1">
      <c r="A55" s="46" t="s">
        <v>54</v>
      </c>
      <c r="B55" s="47" t="s">
        <v>55</v>
      </c>
      <c r="C55" s="37">
        <f>C56</f>
        <v>58.63</v>
      </c>
      <c r="D55" s="37">
        <f>D56</f>
        <v>4.9963</v>
      </c>
      <c r="E55" s="39">
        <f t="shared" si="3"/>
        <v>8.52174654613679</v>
      </c>
      <c r="F55" s="39">
        <f t="shared" si="2"/>
        <v>-53.633700000000005</v>
      </c>
    </row>
    <row r="56" spans="1:6" ht="17.25" customHeight="1">
      <c r="A56" s="48" t="s">
        <v>56</v>
      </c>
      <c r="B56" s="49" t="s">
        <v>57</v>
      </c>
      <c r="C56" s="42">
        <v>58.63</v>
      </c>
      <c r="D56" s="42">
        <v>4.9963</v>
      </c>
      <c r="E56" s="43">
        <f t="shared" si="3"/>
        <v>8.52174654613679</v>
      </c>
      <c r="F56" s="43">
        <f t="shared" si="2"/>
        <v>-53.633700000000005</v>
      </c>
    </row>
    <row r="57" spans="1:6" s="6" customFormat="1" ht="17.25" customHeight="1">
      <c r="A57" s="35" t="s">
        <v>58</v>
      </c>
      <c r="B57" s="36" t="s">
        <v>59</v>
      </c>
      <c r="C57" s="37">
        <f>SUM(C58:C60)</f>
        <v>20.4</v>
      </c>
      <c r="D57" s="37">
        <f>SUM(D58:D60)</f>
        <v>0</v>
      </c>
      <c r="E57" s="39">
        <f t="shared" si="3"/>
        <v>0</v>
      </c>
      <c r="F57" s="39">
        <f t="shared" si="2"/>
        <v>-20.4</v>
      </c>
    </row>
    <row r="58" spans="1:6" ht="17.25" customHeight="1" hidden="1">
      <c r="A58" s="40" t="s">
        <v>60</v>
      </c>
      <c r="B58" s="44" t="s">
        <v>61</v>
      </c>
      <c r="C58" s="42"/>
      <c r="D58" s="42"/>
      <c r="E58" s="43" t="e">
        <f t="shared" si="3"/>
        <v>#DIV/0!</v>
      </c>
      <c r="F58" s="43">
        <f t="shared" si="2"/>
        <v>0</v>
      </c>
    </row>
    <row r="59" spans="1:6" ht="17.25" customHeight="1" hidden="1">
      <c r="A59" s="50" t="s">
        <v>62</v>
      </c>
      <c r="B59" s="44" t="s">
        <v>63</v>
      </c>
      <c r="C59" s="42"/>
      <c r="D59" s="42"/>
      <c r="E59" s="43" t="e">
        <f t="shared" si="3"/>
        <v>#DIV/0!</v>
      </c>
      <c r="F59" s="43">
        <f t="shared" si="2"/>
        <v>0</v>
      </c>
    </row>
    <row r="60" spans="1:6" ht="17.25" customHeight="1">
      <c r="A60" s="51" t="s">
        <v>64</v>
      </c>
      <c r="B60" s="52" t="s">
        <v>65</v>
      </c>
      <c r="C60" s="42">
        <v>20.4</v>
      </c>
      <c r="D60" s="42">
        <v>0</v>
      </c>
      <c r="E60" s="43">
        <f t="shared" si="3"/>
        <v>0</v>
      </c>
      <c r="F60" s="43">
        <f t="shared" si="2"/>
        <v>-20.4</v>
      </c>
    </row>
    <row r="61" spans="1:6" ht="17.25" customHeight="1" hidden="1">
      <c r="A61" s="51" t="s">
        <v>253</v>
      </c>
      <c r="B61" s="52" t="s">
        <v>254</v>
      </c>
      <c r="C61" s="42"/>
      <c r="D61" s="42"/>
      <c r="E61" s="43"/>
      <c r="F61" s="43"/>
    </row>
    <row r="62" spans="1:6" s="6" customFormat="1" ht="17.25" customHeight="1">
      <c r="A62" s="35" t="s">
        <v>66</v>
      </c>
      <c r="B62" s="36" t="s">
        <v>67</v>
      </c>
      <c r="C62" s="53">
        <f>SUM(C63:C66)</f>
        <v>680.59</v>
      </c>
      <c r="D62" s="53">
        <f>SUM(D63:D66)</f>
        <v>9.5538</v>
      </c>
      <c r="E62" s="39">
        <f t="shared" si="3"/>
        <v>1.4037526263976843</v>
      </c>
      <c r="F62" s="39">
        <f t="shared" si="2"/>
        <v>-671.0362</v>
      </c>
    </row>
    <row r="63" spans="1:6" ht="17.25" customHeight="1" hidden="1">
      <c r="A63" s="40" t="s">
        <v>68</v>
      </c>
      <c r="B63" s="44" t="s">
        <v>69</v>
      </c>
      <c r="C63" s="54"/>
      <c r="D63" s="42"/>
      <c r="E63" s="43" t="e">
        <f t="shared" si="3"/>
        <v>#DIV/0!</v>
      </c>
      <c r="F63" s="43">
        <f t="shared" si="2"/>
        <v>0</v>
      </c>
    </row>
    <row r="64" spans="1:7" s="6" customFormat="1" ht="20.25" customHeight="1">
      <c r="A64" s="40" t="s">
        <v>70</v>
      </c>
      <c r="B64" s="44" t="s">
        <v>71</v>
      </c>
      <c r="C64" s="54">
        <v>100</v>
      </c>
      <c r="D64" s="42">
        <v>0</v>
      </c>
      <c r="E64" s="43">
        <f t="shared" si="3"/>
        <v>0</v>
      </c>
      <c r="F64" s="43">
        <f t="shared" si="2"/>
        <v>-100</v>
      </c>
      <c r="G64" s="55"/>
    </row>
    <row r="65" spans="1:6" ht="17.25" customHeight="1">
      <c r="A65" s="40" t="s">
        <v>72</v>
      </c>
      <c r="B65" s="44" t="s">
        <v>73</v>
      </c>
      <c r="C65" s="54">
        <v>530.59</v>
      </c>
      <c r="D65" s="42">
        <v>9.5538</v>
      </c>
      <c r="E65" s="43">
        <f t="shared" si="3"/>
        <v>1.8005993328181837</v>
      </c>
      <c r="F65" s="43">
        <f t="shared" si="2"/>
        <v>-521.0362</v>
      </c>
    </row>
    <row r="66" spans="1:6" ht="15.75" customHeight="1">
      <c r="A66" s="40" t="s">
        <v>74</v>
      </c>
      <c r="B66" s="44" t="s">
        <v>75</v>
      </c>
      <c r="C66" s="54">
        <v>50</v>
      </c>
      <c r="D66" s="42">
        <v>0</v>
      </c>
      <c r="E66" s="43">
        <f t="shared" si="3"/>
        <v>0</v>
      </c>
      <c r="F66" s="43">
        <f t="shared" si="2"/>
        <v>-50</v>
      </c>
    </row>
    <row r="67" spans="1:6" s="6" customFormat="1" ht="17.25" customHeight="1">
      <c r="A67" s="35" t="s">
        <v>76</v>
      </c>
      <c r="B67" s="36" t="s">
        <v>77</v>
      </c>
      <c r="C67" s="37">
        <f>SUM(C68:C70)</f>
        <v>94.9</v>
      </c>
      <c r="D67" s="37">
        <f>SUM(D68:D70)</f>
        <v>8.73039</v>
      </c>
      <c r="E67" s="39">
        <f t="shared" si="3"/>
        <v>9.199567966280295</v>
      </c>
      <c r="F67" s="39">
        <f t="shared" si="2"/>
        <v>-86.16961</v>
      </c>
    </row>
    <row r="68" spans="1:6" ht="17.25" customHeight="1" hidden="1">
      <c r="A68" s="40" t="s">
        <v>78</v>
      </c>
      <c r="B68" s="56" t="s">
        <v>79</v>
      </c>
      <c r="C68" s="42"/>
      <c r="D68" s="42"/>
      <c r="E68" s="43" t="e">
        <f t="shared" si="3"/>
        <v>#DIV/0!</v>
      </c>
      <c r="F68" s="43">
        <f t="shared" si="2"/>
        <v>0</v>
      </c>
    </row>
    <row r="69" spans="1:6" ht="17.25" customHeight="1" hidden="1">
      <c r="A69" s="40" t="s">
        <v>80</v>
      </c>
      <c r="B69" s="56" t="s">
        <v>81</v>
      </c>
      <c r="C69" s="42"/>
      <c r="D69" s="42"/>
      <c r="E69" s="43" t="e">
        <f t="shared" si="3"/>
        <v>#DIV/0!</v>
      </c>
      <c r="F69" s="43">
        <f t="shared" si="2"/>
        <v>0</v>
      </c>
    </row>
    <row r="70" spans="1:6" ht="17.25" customHeight="1">
      <c r="A70" s="40" t="s">
        <v>82</v>
      </c>
      <c r="B70" s="44" t="s">
        <v>83</v>
      </c>
      <c r="C70" s="42">
        <v>94.9</v>
      </c>
      <c r="D70" s="42">
        <v>8.73039</v>
      </c>
      <c r="E70" s="43">
        <f t="shared" si="3"/>
        <v>9.199567966280295</v>
      </c>
      <c r="F70" s="43">
        <f t="shared" si="2"/>
        <v>-86.16961</v>
      </c>
    </row>
    <row r="71" spans="1:6" s="6" customFormat="1" ht="17.25" customHeight="1">
      <c r="A71" s="35" t="s">
        <v>94</v>
      </c>
      <c r="B71" s="36" t="s">
        <v>95</v>
      </c>
      <c r="C71" s="37">
        <f>C72</f>
        <v>1059.2</v>
      </c>
      <c r="D71" s="37">
        <f>SUM(D72)</f>
        <v>193.3</v>
      </c>
      <c r="E71" s="39">
        <f t="shared" si="3"/>
        <v>18.24962235649547</v>
      </c>
      <c r="F71" s="39">
        <f t="shared" si="2"/>
        <v>-865.9000000000001</v>
      </c>
    </row>
    <row r="72" spans="1:6" ht="17.25" customHeight="1">
      <c r="A72" s="40" t="s">
        <v>96</v>
      </c>
      <c r="B72" s="44" t="s">
        <v>97</v>
      </c>
      <c r="C72" s="42">
        <v>1059.2</v>
      </c>
      <c r="D72" s="42">
        <v>193.3</v>
      </c>
      <c r="E72" s="43">
        <f t="shared" si="3"/>
        <v>18.24962235649547</v>
      </c>
      <c r="F72" s="43">
        <f t="shared" si="2"/>
        <v>-865.9000000000001</v>
      </c>
    </row>
    <row r="73" spans="1:6" s="6" customFormat="1" ht="17.25" customHeight="1">
      <c r="A73" s="58">
        <v>1000</v>
      </c>
      <c r="B73" s="36" t="s">
        <v>98</v>
      </c>
      <c r="C73" s="37">
        <f>SUM(C74:C77)</f>
        <v>0</v>
      </c>
      <c r="D73" s="37">
        <f>SUM(D74:D77)</f>
        <v>0</v>
      </c>
      <c r="E73" s="39" t="e">
        <f t="shared" si="3"/>
        <v>#DIV/0!</v>
      </c>
      <c r="F73" s="39">
        <f t="shared" si="2"/>
        <v>0</v>
      </c>
    </row>
    <row r="74" spans="1:6" ht="17.25" customHeight="1" hidden="1">
      <c r="A74" s="59">
        <v>1001</v>
      </c>
      <c r="B74" s="60" t="s">
        <v>99</v>
      </c>
      <c r="C74" s="42"/>
      <c r="D74" s="42"/>
      <c r="E74" s="43" t="e">
        <f t="shared" si="3"/>
        <v>#DIV/0!</v>
      </c>
      <c r="F74" s="43">
        <f t="shared" si="2"/>
        <v>0</v>
      </c>
    </row>
    <row r="75" spans="1:6" ht="17.25" customHeight="1">
      <c r="A75" s="59">
        <v>1003</v>
      </c>
      <c r="B75" s="60" t="s">
        <v>100</v>
      </c>
      <c r="C75" s="42">
        <v>0</v>
      </c>
      <c r="D75" s="42">
        <v>0</v>
      </c>
      <c r="E75" s="43" t="e">
        <f t="shared" si="3"/>
        <v>#DIV/0!</v>
      </c>
      <c r="F75" s="43">
        <f t="shared" si="2"/>
        <v>0</v>
      </c>
    </row>
    <row r="76" spans="1:6" ht="17.25" customHeight="1" hidden="1">
      <c r="A76" s="59">
        <v>1004</v>
      </c>
      <c r="B76" s="60" t="s">
        <v>101</v>
      </c>
      <c r="C76" s="42"/>
      <c r="D76" s="61"/>
      <c r="E76" s="43" t="e">
        <f t="shared" si="3"/>
        <v>#DIV/0!</v>
      </c>
      <c r="F76" s="43">
        <f t="shared" si="2"/>
        <v>0</v>
      </c>
    </row>
    <row r="77" spans="1:6" ht="17.25" customHeight="1" hidden="1">
      <c r="A77" s="40" t="s">
        <v>102</v>
      </c>
      <c r="B77" s="44" t="s">
        <v>103</v>
      </c>
      <c r="C77" s="42">
        <v>0</v>
      </c>
      <c r="D77" s="42">
        <v>0</v>
      </c>
      <c r="E77" s="43"/>
      <c r="F77" s="43">
        <f t="shared" si="2"/>
        <v>0</v>
      </c>
    </row>
    <row r="78" spans="1:6" ht="17.25" customHeight="1">
      <c r="A78" s="35" t="s">
        <v>104</v>
      </c>
      <c r="B78" s="36" t="s">
        <v>105</v>
      </c>
      <c r="C78" s="37">
        <f>C79+C80+C81+C82+C83</f>
        <v>7.1</v>
      </c>
      <c r="D78" s="37">
        <f>D79+D80+D81+D82+D83</f>
        <v>0</v>
      </c>
      <c r="E78" s="43">
        <f t="shared" si="3"/>
        <v>0</v>
      </c>
      <c r="F78" s="27">
        <f>F79+F80+F81+F82+F83</f>
        <v>-7.1</v>
      </c>
    </row>
    <row r="79" spans="1:6" ht="15.75" customHeight="1">
      <c r="A79" s="40" t="s">
        <v>106</v>
      </c>
      <c r="B79" s="44" t="s">
        <v>107</v>
      </c>
      <c r="C79" s="42">
        <v>7.1</v>
      </c>
      <c r="D79" s="42">
        <v>0</v>
      </c>
      <c r="E79" s="43">
        <f t="shared" si="3"/>
        <v>0</v>
      </c>
      <c r="F79" s="43">
        <f>SUM(D79-C79)</f>
        <v>-7.1</v>
      </c>
    </row>
    <row r="80" spans="1:6" ht="15.75" customHeight="1" hidden="1">
      <c r="A80" s="40" t="s">
        <v>108</v>
      </c>
      <c r="B80" s="44" t="s">
        <v>109</v>
      </c>
      <c r="C80" s="42"/>
      <c r="D80" s="42"/>
      <c r="E80" s="43" t="e">
        <f t="shared" si="3"/>
        <v>#DIV/0!</v>
      </c>
      <c r="F80" s="43">
        <f>SUM(D80-C80)</f>
        <v>0</v>
      </c>
    </row>
    <row r="81" spans="1:6" ht="15.75" customHeight="1" hidden="1">
      <c r="A81" s="40" t="s">
        <v>110</v>
      </c>
      <c r="B81" s="44" t="s">
        <v>111</v>
      </c>
      <c r="C81" s="42"/>
      <c r="D81" s="42"/>
      <c r="E81" s="43" t="e">
        <f t="shared" si="3"/>
        <v>#DIV/0!</v>
      </c>
      <c r="F81" s="43"/>
    </row>
    <row r="82" spans="1:6" ht="15.75" customHeight="1" hidden="1">
      <c r="A82" s="40" t="s">
        <v>112</v>
      </c>
      <c r="B82" s="44" t="s">
        <v>113</v>
      </c>
      <c r="C82" s="42"/>
      <c r="D82" s="42"/>
      <c r="E82" s="43" t="e">
        <f t="shared" si="3"/>
        <v>#DIV/0!</v>
      </c>
      <c r="F82" s="43"/>
    </row>
    <row r="83" spans="1:6" ht="15.75" customHeight="1" hidden="1">
      <c r="A83" s="40" t="s">
        <v>114</v>
      </c>
      <c r="B83" s="44" t="s">
        <v>115</v>
      </c>
      <c r="C83" s="42"/>
      <c r="D83" s="42"/>
      <c r="E83" s="43" t="e">
        <f t="shared" si="3"/>
        <v>#DIV/0!</v>
      </c>
      <c r="F83" s="43"/>
    </row>
    <row r="84" spans="1:6" s="6" customFormat="1" ht="15.75" customHeight="1">
      <c r="A84" s="58">
        <v>1400</v>
      </c>
      <c r="B84" s="62" t="s">
        <v>124</v>
      </c>
      <c r="C84" s="53">
        <f>C85+C86+C87</f>
        <v>0</v>
      </c>
      <c r="D84" s="53">
        <f>SUM(D85:D87)</f>
        <v>0</v>
      </c>
      <c r="E84" s="39" t="e">
        <f t="shared" si="3"/>
        <v>#DIV/0!</v>
      </c>
      <c r="F84" s="39">
        <f t="shared" si="2"/>
        <v>0</v>
      </c>
    </row>
    <row r="85" spans="1:6" ht="15.75" customHeight="1" hidden="1">
      <c r="A85" s="59">
        <v>1401</v>
      </c>
      <c r="B85" s="60" t="s">
        <v>125</v>
      </c>
      <c r="C85" s="54"/>
      <c r="D85" s="42"/>
      <c r="E85" s="43" t="e">
        <f t="shared" si="3"/>
        <v>#DIV/0!</v>
      </c>
      <c r="F85" s="43">
        <f t="shared" si="2"/>
        <v>0</v>
      </c>
    </row>
    <row r="86" spans="1:6" ht="15.75" customHeight="1" hidden="1">
      <c r="A86" s="59">
        <v>1402</v>
      </c>
      <c r="B86" s="60" t="s">
        <v>126</v>
      </c>
      <c r="C86" s="54"/>
      <c r="D86" s="42"/>
      <c r="E86" s="43" t="e">
        <f t="shared" si="3"/>
        <v>#DIV/0!</v>
      </c>
      <c r="F86" s="43">
        <f t="shared" si="2"/>
        <v>0</v>
      </c>
    </row>
    <row r="87" spans="1:6" ht="15.75" customHeight="1">
      <c r="A87" s="59">
        <v>1403</v>
      </c>
      <c r="B87" s="60" t="s">
        <v>127</v>
      </c>
      <c r="C87" s="54">
        <v>0</v>
      </c>
      <c r="D87" s="42">
        <v>0</v>
      </c>
      <c r="E87" s="43" t="e">
        <f t="shared" si="3"/>
        <v>#DIV/0!</v>
      </c>
      <c r="F87" s="43">
        <f t="shared" si="2"/>
        <v>0</v>
      </c>
    </row>
    <row r="88" spans="1:6" s="6" customFormat="1" ht="15.75" customHeight="1">
      <c r="A88" s="58"/>
      <c r="B88" s="63" t="s">
        <v>128</v>
      </c>
      <c r="C88" s="38">
        <f>C47+C55+C57+C62+C67+C71+C73+C78+C84</f>
        <v>2697.8979999999997</v>
      </c>
      <c r="D88" s="38">
        <f>D47+D55+D57+D62+D67+D71+D73+D78+D84</f>
        <v>301.83051</v>
      </c>
      <c r="E88" s="39">
        <f t="shared" si="3"/>
        <v>11.187617545214831</v>
      </c>
      <c r="F88" s="39">
        <f t="shared" si="2"/>
        <v>-2396.0674899999995</v>
      </c>
    </row>
    <row r="89" spans="3:4" ht="15.75">
      <c r="C89" s="66"/>
      <c r="D89" s="67"/>
    </row>
    <row r="90" spans="1:4" s="71" customFormat="1" ht="12.75">
      <c r="A90" s="69" t="s">
        <v>129</v>
      </c>
      <c r="B90" s="69"/>
      <c r="C90" s="70"/>
      <c r="D90" s="70"/>
    </row>
    <row r="91" spans="1:4" s="71" customFormat="1" ht="12.75">
      <c r="A91" s="72" t="s">
        <v>130</v>
      </c>
      <c r="B91" s="72"/>
      <c r="C91" s="71" t="s">
        <v>131</v>
      </c>
      <c r="D91" s="176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1">
      <selection activeCell="D37" sqref="D37"/>
    </sheetView>
  </sheetViews>
  <sheetFormatPr defaultColWidth="9.140625" defaultRowHeight="12.75"/>
  <cols>
    <col min="1" max="1" width="14.7109375" style="64" customWidth="1"/>
    <col min="2" max="2" width="57.57421875" style="65" customWidth="1"/>
    <col min="3" max="3" width="16.140625" style="68" customWidth="1"/>
    <col min="4" max="4" width="15.28125" style="68" customWidth="1"/>
    <col min="5" max="5" width="10.57421875" style="68" customWidth="1"/>
    <col min="6" max="6" width="9.8515625" style="68" customWidth="1"/>
    <col min="7" max="7" width="15.421875" style="1" bestFit="1" customWidth="1"/>
    <col min="8" max="16384" width="9.140625" style="1" customWidth="1"/>
  </cols>
  <sheetData>
    <row r="1" spans="1:6" ht="15.75">
      <c r="A1" s="288" t="s">
        <v>321</v>
      </c>
      <c r="B1" s="288"/>
      <c r="C1" s="288"/>
      <c r="D1" s="288"/>
      <c r="E1" s="288"/>
      <c r="F1" s="288"/>
    </row>
    <row r="2" spans="1:6" ht="15.75">
      <c r="A2" s="288"/>
      <c r="B2" s="288"/>
      <c r="C2" s="288"/>
      <c r="D2" s="288"/>
      <c r="E2" s="288"/>
      <c r="F2" s="288"/>
    </row>
    <row r="3" spans="1:6" ht="63">
      <c r="A3" s="2" t="s">
        <v>1</v>
      </c>
      <c r="B3" s="2" t="s">
        <v>2</v>
      </c>
      <c r="C3" s="78" t="s">
        <v>305</v>
      </c>
      <c r="D3" s="79" t="s">
        <v>310</v>
      </c>
      <c r="E3" s="78" t="s">
        <v>3</v>
      </c>
      <c r="F3" s="80" t="s">
        <v>4</v>
      </c>
    </row>
    <row r="4" spans="1:6" s="6" customFormat="1" ht="15.75">
      <c r="A4" s="3"/>
      <c r="B4" s="4" t="s">
        <v>5</v>
      </c>
      <c r="C4" s="5">
        <f>C5+C7+C9+C12</f>
        <v>577.9</v>
      </c>
      <c r="D4" s="5">
        <f>D5+D7+D9+D12+D15</f>
        <v>45.631119999999996</v>
      </c>
      <c r="E4" s="5">
        <f>SUM(D4/C4*100)</f>
        <v>7.8960235334833015</v>
      </c>
      <c r="F4" s="5">
        <f>SUM(D4-C4)</f>
        <v>-532.26888</v>
      </c>
    </row>
    <row r="5" spans="1:6" s="6" customFormat="1" ht="15.75">
      <c r="A5" s="74">
        <v>1010000000</v>
      </c>
      <c r="B5" s="73" t="s">
        <v>6</v>
      </c>
      <c r="C5" s="5">
        <f>C6</f>
        <v>185.9</v>
      </c>
      <c r="D5" s="5">
        <f>D6</f>
        <v>24.87948</v>
      </c>
      <c r="E5" s="5">
        <f aca="true" t="shared" si="0" ref="E5:E42">SUM(D5/C5*100)</f>
        <v>13.383259817105971</v>
      </c>
      <c r="F5" s="5">
        <f aca="true" t="shared" si="1" ref="F5:F42">SUM(D5-C5)</f>
        <v>-161.02052</v>
      </c>
    </row>
    <row r="6" spans="1:6" ht="15.75">
      <c r="A6" s="7">
        <v>1010200001</v>
      </c>
      <c r="B6" s="8" t="s">
        <v>7</v>
      </c>
      <c r="C6" s="9">
        <v>185.9</v>
      </c>
      <c r="D6" s="10">
        <v>24.87948</v>
      </c>
      <c r="E6" s="9">
        <f>SUM(D6/C6*100)</f>
        <v>13.383259817105971</v>
      </c>
      <c r="F6" s="9">
        <f t="shared" si="1"/>
        <v>-161.02052</v>
      </c>
    </row>
    <row r="7" spans="1:6" s="6" customFormat="1" ht="15.75">
      <c r="A7" s="74">
        <v>1050000000</v>
      </c>
      <c r="B7" s="73" t="s">
        <v>8</v>
      </c>
      <c r="C7" s="5">
        <f>SUM(C8:C8)</f>
        <v>46</v>
      </c>
      <c r="D7" s="5">
        <f>SUM(D8:D8)</f>
        <v>0</v>
      </c>
      <c r="E7" s="5">
        <f t="shared" si="0"/>
        <v>0</v>
      </c>
      <c r="F7" s="5">
        <f t="shared" si="1"/>
        <v>-46</v>
      </c>
    </row>
    <row r="8" spans="1:6" ht="15.75" customHeight="1">
      <c r="A8" s="7">
        <v>1050300000</v>
      </c>
      <c r="B8" s="11" t="s">
        <v>9</v>
      </c>
      <c r="C8" s="12">
        <v>46</v>
      </c>
      <c r="D8" s="10">
        <v>0</v>
      </c>
      <c r="E8" s="9">
        <f t="shared" si="0"/>
        <v>0</v>
      </c>
      <c r="F8" s="9">
        <f t="shared" si="1"/>
        <v>-46</v>
      </c>
    </row>
    <row r="9" spans="1:6" s="6" customFormat="1" ht="15.75" customHeight="1">
      <c r="A9" s="74">
        <v>1060000000</v>
      </c>
      <c r="B9" s="73" t="s">
        <v>145</v>
      </c>
      <c r="C9" s="5">
        <f>C10+C11</f>
        <v>336</v>
      </c>
      <c r="D9" s="5">
        <f>D10+D11</f>
        <v>16.45164</v>
      </c>
      <c r="E9" s="5">
        <f t="shared" si="0"/>
        <v>4.896321428571429</v>
      </c>
      <c r="F9" s="5">
        <f t="shared" si="1"/>
        <v>-319.54836</v>
      </c>
    </row>
    <row r="10" spans="1:6" s="6" customFormat="1" ht="15.75" customHeight="1">
      <c r="A10" s="7">
        <v>1060100000</v>
      </c>
      <c r="B10" s="11" t="s">
        <v>11</v>
      </c>
      <c r="C10" s="9">
        <v>67</v>
      </c>
      <c r="D10" s="10">
        <v>0.62916</v>
      </c>
      <c r="E10" s="9">
        <f t="shared" si="0"/>
        <v>0.9390447761194031</v>
      </c>
      <c r="F10" s="9">
        <f>SUM(D10-C10)</f>
        <v>-66.37084</v>
      </c>
    </row>
    <row r="11" spans="1:6" ht="15.75" customHeight="1">
      <c r="A11" s="7">
        <v>1060600000</v>
      </c>
      <c r="B11" s="11" t="s">
        <v>10</v>
      </c>
      <c r="C11" s="9">
        <v>269</v>
      </c>
      <c r="D11" s="10">
        <v>15.82248</v>
      </c>
      <c r="E11" s="9">
        <f t="shared" si="0"/>
        <v>5.881962825278811</v>
      </c>
      <c r="F11" s="9">
        <f t="shared" si="1"/>
        <v>-253.17752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4.3</v>
      </c>
      <c r="E12" s="5">
        <f t="shared" si="0"/>
        <v>43</v>
      </c>
      <c r="F12" s="5">
        <f t="shared" si="1"/>
        <v>-5.7</v>
      </c>
    </row>
    <row r="13" spans="1:6" ht="15.75" customHeight="1">
      <c r="A13" s="7">
        <v>1080400001</v>
      </c>
      <c r="B13" s="8" t="s">
        <v>14</v>
      </c>
      <c r="C13" s="9">
        <v>10</v>
      </c>
      <c r="D13" s="10">
        <v>4.3</v>
      </c>
      <c r="E13" s="9">
        <f t="shared" si="0"/>
        <v>43</v>
      </c>
      <c r="F13" s="9">
        <f t="shared" si="1"/>
        <v>-5.7</v>
      </c>
    </row>
    <row r="14" spans="1:6" ht="15.7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31.5" customHeight="1">
      <c r="A15" s="74">
        <v>1090000000</v>
      </c>
      <c r="B15" s="75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customHeight="1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customHeight="1">
      <c r="A17" s="7">
        <v>1090400000</v>
      </c>
      <c r="B17" s="8" t="s">
        <v>267</v>
      </c>
      <c r="C17" s="5"/>
      <c r="D17" s="10">
        <v>0</v>
      </c>
      <c r="E17" s="9" t="e">
        <f t="shared" si="0"/>
        <v>#DIV/0!</v>
      </c>
      <c r="F17" s="9">
        <f t="shared" si="1"/>
        <v>0</v>
      </c>
    </row>
    <row r="18" spans="1:6" s="16" customFormat="1" ht="15.75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.75" customHeight="1">
      <c r="A20" s="3"/>
      <c r="B20" s="4" t="s">
        <v>16</v>
      </c>
      <c r="C20" s="5">
        <f>C21+C24+C26+C29</f>
        <v>108.4</v>
      </c>
      <c r="D20" s="5">
        <f>D21+D24+D26+D29</f>
        <v>4.43026</v>
      </c>
      <c r="E20" s="5">
        <f t="shared" si="0"/>
        <v>4.086955719557195</v>
      </c>
      <c r="F20" s="5">
        <f t="shared" si="1"/>
        <v>-103.96974</v>
      </c>
    </row>
    <row r="21" spans="1:6" s="6" customFormat="1" ht="15.75" customHeight="1">
      <c r="A21" s="74">
        <v>1110000000</v>
      </c>
      <c r="B21" s="75" t="s">
        <v>138</v>
      </c>
      <c r="C21" s="5">
        <f>C22+C23</f>
        <v>8.4</v>
      </c>
      <c r="D21" s="5">
        <f>D22+D23</f>
        <v>4.43026</v>
      </c>
      <c r="E21" s="5">
        <f t="shared" si="0"/>
        <v>52.74119047619047</v>
      </c>
      <c r="F21" s="5">
        <f t="shared" si="1"/>
        <v>-3.9697400000000007</v>
      </c>
    </row>
    <row r="22" spans="1:6" ht="15" customHeight="1">
      <c r="A22" s="17">
        <v>1110501101</v>
      </c>
      <c r="B22" s="18" t="s">
        <v>17</v>
      </c>
      <c r="C22" s="12">
        <v>8.4</v>
      </c>
      <c r="D22" s="10">
        <v>4.43026</v>
      </c>
      <c r="E22" s="9">
        <f t="shared" si="0"/>
        <v>52.74119047619047</v>
      </c>
      <c r="F22" s="9">
        <f t="shared" si="1"/>
        <v>-3.9697400000000007</v>
      </c>
    </row>
    <row r="23" spans="1:6" ht="15.75" hidden="1">
      <c r="A23" s="7">
        <v>1110503505</v>
      </c>
      <c r="B23" s="11" t="s">
        <v>18</v>
      </c>
      <c r="C23" s="12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6" customFormat="1" ht="15.75" customHeight="1" hidden="1">
      <c r="A24" s="74">
        <v>1130000000</v>
      </c>
      <c r="B24" s="75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6">
        <v>1140000000</v>
      </c>
      <c r="B26" s="77" t="s">
        <v>141</v>
      </c>
      <c r="C26" s="5">
        <f>C27+C28</f>
        <v>100</v>
      </c>
      <c r="D26" s="5">
        <f>D27+D28</f>
        <v>0</v>
      </c>
      <c r="E26" s="5">
        <f t="shared" si="0"/>
        <v>0</v>
      </c>
      <c r="F26" s="5">
        <f t="shared" si="1"/>
        <v>-100</v>
      </c>
    </row>
    <row r="27" spans="1:6" ht="15.75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100</v>
      </c>
      <c r="D28" s="10">
        <v>0</v>
      </c>
      <c r="E28" s="9">
        <f t="shared" si="0"/>
        <v>0</v>
      </c>
      <c r="F28" s="9">
        <f t="shared" si="1"/>
        <v>-100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0</v>
      </c>
      <c r="E29" s="9" t="e">
        <f t="shared" si="0"/>
        <v>#DIV/0!</v>
      </c>
      <c r="F29" s="5">
        <f t="shared" si="1"/>
        <v>0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0</v>
      </c>
      <c r="E30" s="9" t="e">
        <f t="shared" si="0"/>
        <v>#DIV/0!</v>
      </c>
      <c r="F30" s="9">
        <f t="shared" si="1"/>
        <v>0</v>
      </c>
    </row>
    <row r="31" spans="1:6" ht="15" customHeight="1">
      <c r="A31" s="7">
        <v>1170505005</v>
      </c>
      <c r="B31" s="11" t="s">
        <v>25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686.3</v>
      </c>
      <c r="D32" s="20">
        <f>D4+D20</f>
        <v>50.06137999999999</v>
      </c>
      <c r="E32" s="5">
        <f t="shared" si="0"/>
        <v>7.294387294186215</v>
      </c>
      <c r="F32" s="5">
        <f t="shared" si="1"/>
        <v>-636.23862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3095.9489999999996</v>
      </c>
      <c r="D33" s="5">
        <f>D34+D36+D37+D38+D39+D40</f>
        <v>496.88</v>
      </c>
      <c r="E33" s="5">
        <f t="shared" si="0"/>
        <v>16.049359986227167</v>
      </c>
      <c r="F33" s="5">
        <f t="shared" si="1"/>
        <v>-2599.0689999999995</v>
      </c>
      <c r="G33" s="21"/>
    </row>
    <row r="34" spans="1:6" ht="15.75">
      <c r="A34" s="17">
        <v>2020100000</v>
      </c>
      <c r="B34" s="18" t="s">
        <v>28</v>
      </c>
      <c r="C34" s="13">
        <v>2277.1</v>
      </c>
      <c r="D34" s="22">
        <v>379.6</v>
      </c>
      <c r="E34" s="9">
        <f t="shared" si="0"/>
        <v>16.670326292213783</v>
      </c>
      <c r="F34" s="9">
        <f t="shared" si="1"/>
        <v>-1897.5</v>
      </c>
    </row>
    <row r="35" spans="1:6" ht="0.75" customHeight="1" hidden="1">
      <c r="A35" s="17">
        <v>2020100310</v>
      </c>
      <c r="B35" s="18" t="s">
        <v>266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701.459</v>
      </c>
      <c r="D36" s="10">
        <v>0</v>
      </c>
      <c r="E36" s="9">
        <f t="shared" si="0"/>
        <v>0</v>
      </c>
      <c r="F36" s="9">
        <f t="shared" si="1"/>
        <v>-701.459</v>
      </c>
    </row>
    <row r="37" spans="1:6" ht="15" customHeight="1">
      <c r="A37" s="17">
        <v>2020300000</v>
      </c>
      <c r="B37" s="18" t="s">
        <v>30</v>
      </c>
      <c r="C37" s="12">
        <v>117.39</v>
      </c>
      <c r="D37" s="23">
        <v>117.28</v>
      </c>
      <c r="E37" s="9">
        <f t="shared" si="0"/>
        <v>99.90629525513246</v>
      </c>
      <c r="F37" s="9">
        <f t="shared" si="1"/>
        <v>-0.10999999999999943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3782.249</v>
      </c>
      <c r="D42" s="245">
        <f>D32+D33</f>
        <v>546.94138</v>
      </c>
      <c r="E42" s="5">
        <f t="shared" si="0"/>
        <v>14.4607449165827</v>
      </c>
      <c r="F42" s="5">
        <f t="shared" si="1"/>
        <v>-3235.3076199999996</v>
      </c>
    </row>
    <row r="43" spans="1:6" s="6" customFormat="1" ht="15.75">
      <c r="A43" s="3"/>
      <c r="B43" s="26" t="s">
        <v>36</v>
      </c>
      <c r="C43" s="5">
        <f>C88-C42</f>
        <v>0</v>
      </c>
      <c r="D43" s="5">
        <f>D88-D42</f>
        <v>-232.01878999999997</v>
      </c>
      <c r="E43" s="27"/>
      <c r="F43" s="27"/>
    </row>
    <row r="44" spans="1:6" ht="15.75">
      <c r="A44" s="28"/>
      <c r="B44" s="29"/>
      <c r="C44" s="30"/>
      <c r="D44" s="30"/>
      <c r="E44" s="31"/>
      <c r="F44" s="32"/>
    </row>
    <row r="45" spans="1:6" ht="63">
      <c r="A45" s="33" t="s">
        <v>1</v>
      </c>
      <c r="B45" s="33" t="s">
        <v>37</v>
      </c>
      <c r="C45" s="78" t="s">
        <v>305</v>
      </c>
      <c r="D45" s="79" t="s">
        <v>310</v>
      </c>
      <c r="E45" s="78" t="s">
        <v>3</v>
      </c>
      <c r="F45" s="80" t="s">
        <v>4</v>
      </c>
    </row>
    <row r="46" spans="1:6" ht="15.75">
      <c r="A46" s="34">
        <v>1</v>
      </c>
      <c r="B46" s="33">
        <v>2</v>
      </c>
      <c r="C46" s="167">
        <v>3</v>
      </c>
      <c r="D46" s="167">
        <v>4</v>
      </c>
      <c r="E46" s="167">
        <v>5</v>
      </c>
      <c r="F46" s="167">
        <v>6</v>
      </c>
    </row>
    <row r="47" spans="1:6" s="6" customFormat="1" ht="15" customHeight="1">
      <c r="A47" s="35" t="s">
        <v>38</v>
      </c>
      <c r="B47" s="36" t="s">
        <v>39</v>
      </c>
      <c r="C47" s="37">
        <f>C48+C49+C50+C51+C52+C54+C53</f>
        <v>729.01</v>
      </c>
      <c r="D47" s="38">
        <f>D48+D49+D50+D51+D52+D54+D53</f>
        <v>79.42125</v>
      </c>
      <c r="E47" s="39">
        <f>SUM(D47/C47*100)</f>
        <v>10.89439788205923</v>
      </c>
      <c r="F47" s="39">
        <f>SUM(D47-C47)</f>
        <v>-649.58875</v>
      </c>
    </row>
    <row r="48" spans="1:6" s="6" customFormat="1" ht="31.5" hidden="1">
      <c r="A48" s="40" t="s">
        <v>40</v>
      </c>
      <c r="B48" s="41" t="s">
        <v>41</v>
      </c>
      <c r="C48" s="42"/>
      <c r="D48" s="42"/>
      <c r="E48" s="43"/>
      <c r="F48" s="43"/>
    </row>
    <row r="49" spans="1:6" ht="15.75">
      <c r="A49" s="40" t="s">
        <v>42</v>
      </c>
      <c r="B49" s="44" t="s">
        <v>43</v>
      </c>
      <c r="C49" s="42">
        <v>719.01</v>
      </c>
      <c r="D49" s="42">
        <v>79.42125</v>
      </c>
      <c r="E49" s="43">
        <f aca="true" t="shared" si="2" ref="E49:E88">SUM(D49/C49*100)</f>
        <v>11.045917302958234</v>
      </c>
      <c r="F49" s="43">
        <f aca="true" t="shared" si="3" ref="F49:F88">SUM(D49-C49)</f>
        <v>-639.58875</v>
      </c>
    </row>
    <row r="50" spans="1:6" ht="16.5" customHeight="1" hidden="1">
      <c r="A50" s="40" t="s">
        <v>44</v>
      </c>
      <c r="B50" s="44" t="s">
        <v>45</v>
      </c>
      <c r="C50" s="42"/>
      <c r="D50" s="42"/>
      <c r="E50" s="43"/>
      <c r="F50" s="43">
        <f t="shared" si="3"/>
        <v>0</v>
      </c>
    </row>
    <row r="51" spans="1:6" ht="31.5" customHeight="1" hidden="1">
      <c r="A51" s="40" t="s">
        <v>46</v>
      </c>
      <c r="B51" s="44" t="s">
        <v>47</v>
      </c>
      <c r="C51" s="42"/>
      <c r="D51" s="42"/>
      <c r="E51" s="43" t="e">
        <f t="shared" si="2"/>
        <v>#DIV/0!</v>
      </c>
      <c r="F51" s="43">
        <f t="shared" si="3"/>
        <v>0</v>
      </c>
    </row>
    <row r="52" spans="1:6" ht="15.75" customHeight="1">
      <c r="A52" s="40" t="s">
        <v>48</v>
      </c>
      <c r="B52" s="44" t="s">
        <v>49</v>
      </c>
      <c r="C52" s="42">
        <v>0</v>
      </c>
      <c r="D52" s="42">
        <v>0</v>
      </c>
      <c r="E52" s="43" t="e">
        <f t="shared" si="2"/>
        <v>#DIV/0!</v>
      </c>
      <c r="F52" s="43">
        <f t="shared" si="3"/>
        <v>0</v>
      </c>
    </row>
    <row r="53" spans="1:6" ht="15.75" customHeight="1">
      <c r="A53" s="40" t="s">
        <v>50</v>
      </c>
      <c r="B53" s="44" t="s">
        <v>51</v>
      </c>
      <c r="C53" s="45">
        <v>10</v>
      </c>
      <c r="D53" s="45">
        <v>0</v>
      </c>
      <c r="E53" s="43">
        <f t="shared" si="2"/>
        <v>0</v>
      </c>
      <c r="F53" s="43">
        <f t="shared" si="3"/>
        <v>-10</v>
      </c>
    </row>
    <row r="54" spans="1:6" ht="16.5" customHeight="1" hidden="1">
      <c r="A54" s="40" t="s">
        <v>52</v>
      </c>
      <c r="B54" s="44" t="s">
        <v>53</v>
      </c>
      <c r="C54" s="42"/>
      <c r="D54" s="42"/>
      <c r="E54" s="43" t="e">
        <f t="shared" si="2"/>
        <v>#DIV/0!</v>
      </c>
      <c r="F54" s="43">
        <f t="shared" si="3"/>
        <v>0</v>
      </c>
    </row>
    <row r="55" spans="1:6" s="6" customFormat="1" ht="15.75">
      <c r="A55" s="46" t="s">
        <v>54</v>
      </c>
      <c r="B55" s="47" t="s">
        <v>55</v>
      </c>
      <c r="C55" s="37">
        <f>C56</f>
        <v>117.28</v>
      </c>
      <c r="D55" s="37">
        <f>D56</f>
        <v>11.47463</v>
      </c>
      <c r="E55" s="39">
        <f t="shared" si="2"/>
        <v>9.783961459754433</v>
      </c>
      <c r="F55" s="39">
        <f t="shared" si="3"/>
        <v>-105.80537</v>
      </c>
    </row>
    <row r="56" spans="1:6" ht="15.75">
      <c r="A56" s="48" t="s">
        <v>56</v>
      </c>
      <c r="B56" s="49" t="s">
        <v>57</v>
      </c>
      <c r="C56" s="42">
        <v>117.28</v>
      </c>
      <c r="D56" s="42">
        <v>11.47463</v>
      </c>
      <c r="E56" s="43">
        <f t="shared" si="2"/>
        <v>9.783961459754433</v>
      </c>
      <c r="F56" s="43">
        <f t="shared" si="3"/>
        <v>-105.80537</v>
      </c>
    </row>
    <row r="57" spans="1:6" s="6" customFormat="1" ht="15.75">
      <c r="A57" s="35" t="s">
        <v>58</v>
      </c>
      <c r="B57" s="36" t="s">
        <v>59</v>
      </c>
      <c r="C57" s="37">
        <f>SUM(C58:C60)</f>
        <v>73.5</v>
      </c>
      <c r="D57" s="37">
        <f>SUM(D58:D60)</f>
        <v>0</v>
      </c>
      <c r="E57" s="39">
        <f t="shared" si="2"/>
        <v>0</v>
      </c>
      <c r="F57" s="39">
        <f t="shared" si="3"/>
        <v>-73.5</v>
      </c>
    </row>
    <row r="58" spans="1:6" ht="15.75" hidden="1">
      <c r="A58" s="40" t="s">
        <v>60</v>
      </c>
      <c r="B58" s="44" t="s">
        <v>61</v>
      </c>
      <c r="C58" s="42"/>
      <c r="D58" s="42"/>
      <c r="E58" s="43" t="e">
        <f t="shared" si="2"/>
        <v>#DIV/0!</v>
      </c>
      <c r="F58" s="43">
        <f t="shared" si="3"/>
        <v>0</v>
      </c>
    </row>
    <row r="59" spans="1:6" ht="15.75" hidden="1">
      <c r="A59" s="50" t="s">
        <v>62</v>
      </c>
      <c r="B59" s="44" t="s">
        <v>63</v>
      </c>
      <c r="C59" s="42"/>
      <c r="D59" s="42"/>
      <c r="E59" s="43" t="e">
        <f t="shared" si="2"/>
        <v>#DIV/0!</v>
      </c>
      <c r="F59" s="43">
        <f t="shared" si="3"/>
        <v>0</v>
      </c>
    </row>
    <row r="60" spans="1:6" ht="15.75" customHeight="1">
      <c r="A60" s="51" t="s">
        <v>64</v>
      </c>
      <c r="B60" s="52" t="s">
        <v>65</v>
      </c>
      <c r="C60" s="189">
        <v>73.5</v>
      </c>
      <c r="D60" s="42">
        <v>0</v>
      </c>
      <c r="E60" s="43">
        <f t="shared" si="2"/>
        <v>0</v>
      </c>
      <c r="F60" s="43">
        <f t="shared" si="3"/>
        <v>-73.5</v>
      </c>
    </row>
    <row r="61" spans="1:6" ht="0.75" customHeight="1" hidden="1">
      <c r="A61" s="51" t="s">
        <v>253</v>
      </c>
      <c r="B61" s="52" t="s">
        <v>254</v>
      </c>
      <c r="C61" s="42"/>
      <c r="D61" s="42"/>
      <c r="E61" s="43"/>
      <c r="F61" s="43"/>
    </row>
    <row r="62" spans="1:6" s="6" customFormat="1" ht="15.75">
      <c r="A62" s="35" t="s">
        <v>66</v>
      </c>
      <c r="B62" s="36" t="s">
        <v>67</v>
      </c>
      <c r="C62" s="53">
        <f>SUM(C63:C66)</f>
        <v>899.98</v>
      </c>
      <c r="D62" s="53">
        <f>SUM(D63:D66)</f>
        <v>0</v>
      </c>
      <c r="E62" s="39">
        <f t="shared" si="2"/>
        <v>0</v>
      </c>
      <c r="F62" s="39">
        <f t="shared" si="3"/>
        <v>-899.98</v>
      </c>
    </row>
    <row r="63" spans="1:6" ht="15.75" hidden="1">
      <c r="A63" s="40" t="s">
        <v>68</v>
      </c>
      <c r="B63" s="44" t="s">
        <v>69</v>
      </c>
      <c r="C63" s="54"/>
      <c r="D63" s="42"/>
      <c r="E63" s="43" t="e">
        <f t="shared" si="2"/>
        <v>#DIV/0!</v>
      </c>
      <c r="F63" s="43">
        <f t="shared" si="3"/>
        <v>0</v>
      </c>
    </row>
    <row r="64" spans="1:7" s="6" customFormat="1" ht="15.75">
      <c r="A64" s="40" t="s">
        <v>70</v>
      </c>
      <c r="B64" s="44" t="s">
        <v>71</v>
      </c>
      <c r="C64" s="54">
        <v>100</v>
      </c>
      <c r="D64" s="42">
        <v>0</v>
      </c>
      <c r="E64" s="43">
        <f t="shared" si="2"/>
        <v>0</v>
      </c>
      <c r="F64" s="43">
        <f t="shared" si="3"/>
        <v>-100</v>
      </c>
      <c r="G64" s="55"/>
    </row>
    <row r="65" spans="1:6" ht="15.75">
      <c r="A65" s="40" t="s">
        <v>72</v>
      </c>
      <c r="B65" s="44" t="s">
        <v>73</v>
      </c>
      <c r="C65" s="54">
        <v>749.98</v>
      </c>
      <c r="D65" s="42">
        <v>0</v>
      </c>
      <c r="E65" s="43">
        <f t="shared" si="2"/>
        <v>0</v>
      </c>
      <c r="F65" s="43">
        <f t="shared" si="3"/>
        <v>-749.98</v>
      </c>
    </row>
    <row r="66" spans="1:6" ht="16.5" customHeight="1">
      <c r="A66" s="40" t="s">
        <v>74</v>
      </c>
      <c r="B66" s="44" t="s">
        <v>75</v>
      </c>
      <c r="C66" s="54">
        <v>50</v>
      </c>
      <c r="D66" s="42">
        <v>0</v>
      </c>
      <c r="E66" s="43">
        <f t="shared" si="2"/>
        <v>0</v>
      </c>
      <c r="F66" s="43">
        <f t="shared" si="3"/>
        <v>-50</v>
      </c>
    </row>
    <row r="67" spans="1:6" s="6" customFormat="1" ht="15.75">
      <c r="A67" s="35" t="s">
        <v>76</v>
      </c>
      <c r="B67" s="36" t="s">
        <v>77</v>
      </c>
      <c r="C67" s="37">
        <f>SUM(C68:C70)</f>
        <v>415.6</v>
      </c>
      <c r="D67" s="37">
        <f>SUM(D68:D70)</f>
        <v>24.02671</v>
      </c>
      <c r="E67" s="39">
        <f t="shared" si="2"/>
        <v>5.781210298363812</v>
      </c>
      <c r="F67" s="39">
        <f t="shared" si="3"/>
        <v>-391.57329000000004</v>
      </c>
    </row>
    <row r="68" spans="1:6" ht="15.75" hidden="1">
      <c r="A68" s="40" t="s">
        <v>78</v>
      </c>
      <c r="B68" s="56" t="s">
        <v>79</v>
      </c>
      <c r="C68" s="42"/>
      <c r="D68" s="42"/>
      <c r="E68" s="43" t="e">
        <f t="shared" si="2"/>
        <v>#DIV/0!</v>
      </c>
      <c r="F68" s="43">
        <f t="shared" si="3"/>
        <v>0</v>
      </c>
    </row>
    <row r="69" spans="1:6" ht="15.75" hidden="1">
      <c r="A69" s="40" t="s">
        <v>80</v>
      </c>
      <c r="B69" s="56" t="s">
        <v>81</v>
      </c>
      <c r="C69" s="42"/>
      <c r="D69" s="42"/>
      <c r="E69" s="43" t="e">
        <f t="shared" si="2"/>
        <v>#DIV/0!</v>
      </c>
      <c r="F69" s="43">
        <f t="shared" si="3"/>
        <v>0</v>
      </c>
    </row>
    <row r="70" spans="1:6" ht="15.75">
      <c r="A70" s="40" t="s">
        <v>82</v>
      </c>
      <c r="B70" s="44" t="s">
        <v>83</v>
      </c>
      <c r="C70" s="42">
        <v>415.6</v>
      </c>
      <c r="D70" s="42">
        <v>24.02671</v>
      </c>
      <c r="E70" s="43">
        <f t="shared" si="2"/>
        <v>5.781210298363812</v>
      </c>
      <c r="F70" s="43">
        <f t="shared" si="3"/>
        <v>-391.57329000000004</v>
      </c>
    </row>
    <row r="71" spans="1:6" s="6" customFormat="1" ht="15.75">
      <c r="A71" s="35" t="s">
        <v>94</v>
      </c>
      <c r="B71" s="36" t="s">
        <v>95</v>
      </c>
      <c r="C71" s="37">
        <f>C72</f>
        <v>1210.7</v>
      </c>
      <c r="D71" s="37">
        <f>SUM(D72)</f>
        <v>200</v>
      </c>
      <c r="E71" s="39">
        <f t="shared" si="2"/>
        <v>16.519368960105723</v>
      </c>
      <c r="F71" s="39">
        <f t="shared" si="3"/>
        <v>-1010.7</v>
      </c>
    </row>
    <row r="72" spans="1:6" ht="15.75">
      <c r="A72" s="40" t="s">
        <v>96</v>
      </c>
      <c r="B72" s="44" t="s">
        <v>268</v>
      </c>
      <c r="C72" s="42">
        <v>1210.7</v>
      </c>
      <c r="D72" s="42">
        <v>200</v>
      </c>
      <c r="E72" s="43">
        <f t="shared" si="2"/>
        <v>16.519368960105723</v>
      </c>
      <c r="F72" s="43">
        <f t="shared" si="3"/>
        <v>-1010.7</v>
      </c>
    </row>
    <row r="73" spans="1:6" s="6" customFormat="1" ht="15.75">
      <c r="A73" s="58">
        <v>1000</v>
      </c>
      <c r="B73" s="36" t="s">
        <v>98</v>
      </c>
      <c r="C73" s="37">
        <f>SUM(C74:C77)</f>
        <v>327.279</v>
      </c>
      <c r="D73" s="37">
        <f>SUM(D74:D77)</f>
        <v>0</v>
      </c>
      <c r="E73" s="39">
        <f t="shared" si="2"/>
        <v>0</v>
      </c>
      <c r="F73" s="39">
        <f t="shared" si="3"/>
        <v>-327.279</v>
      </c>
    </row>
    <row r="74" spans="1:6" ht="15.75" hidden="1">
      <c r="A74" s="59">
        <v>1001</v>
      </c>
      <c r="B74" s="60" t="s">
        <v>99</v>
      </c>
      <c r="C74" s="42"/>
      <c r="D74" s="42"/>
      <c r="E74" s="43" t="e">
        <f t="shared" si="2"/>
        <v>#DIV/0!</v>
      </c>
      <c r="F74" s="43">
        <f t="shared" si="3"/>
        <v>0</v>
      </c>
    </row>
    <row r="75" spans="1:6" ht="15.75">
      <c r="A75" s="59">
        <v>1003</v>
      </c>
      <c r="B75" s="60" t="s">
        <v>100</v>
      </c>
      <c r="C75" s="42">
        <v>327.279</v>
      </c>
      <c r="D75" s="42">
        <v>0</v>
      </c>
      <c r="E75" s="43">
        <f t="shared" si="2"/>
        <v>0</v>
      </c>
      <c r="F75" s="43">
        <f t="shared" si="3"/>
        <v>-327.279</v>
      </c>
    </row>
    <row r="76" spans="1:6" ht="15" customHeight="1" hidden="1">
      <c r="A76" s="59">
        <v>1004</v>
      </c>
      <c r="B76" s="60" t="s">
        <v>101</v>
      </c>
      <c r="C76" s="42"/>
      <c r="D76" s="61"/>
      <c r="E76" s="43" t="e">
        <f t="shared" si="2"/>
        <v>#DIV/0!</v>
      </c>
      <c r="F76" s="43">
        <f t="shared" si="3"/>
        <v>0</v>
      </c>
    </row>
    <row r="77" spans="1:6" ht="15.75" hidden="1">
      <c r="A77" s="40" t="s">
        <v>102</v>
      </c>
      <c r="B77" s="44" t="s">
        <v>103</v>
      </c>
      <c r="C77" s="42">
        <v>0</v>
      </c>
      <c r="D77" s="42">
        <v>0</v>
      </c>
      <c r="E77" s="43"/>
      <c r="F77" s="43">
        <f t="shared" si="3"/>
        <v>0</v>
      </c>
    </row>
    <row r="78" spans="1:6" ht="15.75">
      <c r="A78" s="35" t="s">
        <v>104</v>
      </c>
      <c r="B78" s="36" t="s">
        <v>105</v>
      </c>
      <c r="C78" s="37">
        <f>C79+C80+C81+C82+C83</f>
        <v>8.9</v>
      </c>
      <c r="D78" s="37">
        <f>D79+D80+D81+D82+D83</f>
        <v>0</v>
      </c>
      <c r="E78" s="43">
        <f t="shared" si="2"/>
        <v>0</v>
      </c>
      <c r="F78" s="27">
        <f>F79+F80+F81+F82+F83</f>
        <v>-8.9</v>
      </c>
    </row>
    <row r="79" spans="1:6" ht="15.75" customHeight="1">
      <c r="A79" s="40" t="s">
        <v>106</v>
      </c>
      <c r="B79" s="44" t="s">
        <v>107</v>
      </c>
      <c r="C79" s="42">
        <v>8.9</v>
      </c>
      <c r="D79" s="42">
        <v>0</v>
      </c>
      <c r="E79" s="43">
        <f t="shared" si="2"/>
        <v>0</v>
      </c>
      <c r="F79" s="43">
        <f>SUM(D79-C79)</f>
        <v>-8.9</v>
      </c>
    </row>
    <row r="80" spans="1:6" ht="15.75" customHeight="1" hidden="1">
      <c r="A80" s="40" t="s">
        <v>108</v>
      </c>
      <c r="B80" s="44" t="s">
        <v>109</v>
      </c>
      <c r="C80" s="42"/>
      <c r="D80" s="42"/>
      <c r="E80" s="43" t="e">
        <f t="shared" si="2"/>
        <v>#DIV/0!</v>
      </c>
      <c r="F80" s="43">
        <f>SUM(D80-C80)</f>
        <v>0</v>
      </c>
    </row>
    <row r="81" spans="1:6" ht="15.75" customHeight="1" hidden="1">
      <c r="A81" s="40" t="s">
        <v>110</v>
      </c>
      <c r="B81" s="44" t="s">
        <v>111</v>
      </c>
      <c r="C81" s="42"/>
      <c r="D81" s="42"/>
      <c r="E81" s="43" t="e">
        <f t="shared" si="2"/>
        <v>#DIV/0!</v>
      </c>
      <c r="F81" s="43"/>
    </row>
    <row r="82" spans="1:6" ht="15.75" customHeight="1" hidden="1">
      <c r="A82" s="40" t="s">
        <v>112</v>
      </c>
      <c r="B82" s="44" t="s">
        <v>113</v>
      </c>
      <c r="C82" s="42"/>
      <c r="D82" s="42"/>
      <c r="E82" s="43" t="e">
        <f t="shared" si="2"/>
        <v>#DIV/0!</v>
      </c>
      <c r="F82" s="43"/>
    </row>
    <row r="83" spans="1:6" ht="15.75" customHeight="1" hidden="1">
      <c r="A83" s="40" t="s">
        <v>114</v>
      </c>
      <c r="B83" s="44" t="s">
        <v>115</v>
      </c>
      <c r="C83" s="42"/>
      <c r="D83" s="42"/>
      <c r="E83" s="43" t="e">
        <f t="shared" si="2"/>
        <v>#DIV/0!</v>
      </c>
      <c r="F83" s="43"/>
    </row>
    <row r="84" spans="1:6" s="6" customFormat="1" ht="15.75" customHeight="1">
      <c r="A84" s="58">
        <v>1400</v>
      </c>
      <c r="B84" s="62" t="s">
        <v>124</v>
      </c>
      <c r="C84" s="53">
        <f>C85+C86+C87</f>
        <v>0</v>
      </c>
      <c r="D84" s="53">
        <f>SUM(D85:D87)</f>
        <v>0</v>
      </c>
      <c r="E84" s="39" t="e">
        <f t="shared" si="2"/>
        <v>#DIV/0!</v>
      </c>
      <c r="F84" s="39">
        <f t="shared" si="3"/>
        <v>0</v>
      </c>
    </row>
    <row r="85" spans="1:6" ht="15.75" customHeight="1" hidden="1">
      <c r="A85" s="59">
        <v>1401</v>
      </c>
      <c r="B85" s="60" t="s">
        <v>125</v>
      </c>
      <c r="C85" s="54"/>
      <c r="D85" s="42"/>
      <c r="E85" s="43" t="e">
        <f t="shared" si="2"/>
        <v>#DIV/0!</v>
      </c>
      <c r="F85" s="43">
        <f t="shared" si="3"/>
        <v>0</v>
      </c>
    </row>
    <row r="86" spans="1:6" ht="15.75" customHeight="1" hidden="1">
      <c r="A86" s="59">
        <v>1402</v>
      </c>
      <c r="B86" s="60" t="s">
        <v>126</v>
      </c>
      <c r="C86" s="54"/>
      <c r="D86" s="42"/>
      <c r="E86" s="43" t="e">
        <f t="shared" si="2"/>
        <v>#DIV/0!</v>
      </c>
      <c r="F86" s="43">
        <f t="shared" si="3"/>
        <v>0</v>
      </c>
    </row>
    <row r="87" spans="1:6" ht="15.75" customHeight="1">
      <c r="A87" s="59">
        <v>1403</v>
      </c>
      <c r="B87" s="60" t="s">
        <v>127</v>
      </c>
      <c r="C87" s="54">
        <v>0</v>
      </c>
      <c r="D87" s="42">
        <v>0</v>
      </c>
      <c r="E87" s="43" t="e">
        <f t="shared" si="2"/>
        <v>#DIV/0!</v>
      </c>
      <c r="F87" s="43">
        <f t="shared" si="3"/>
        <v>0</v>
      </c>
    </row>
    <row r="88" spans="1:6" s="6" customFormat="1" ht="15.75" customHeight="1">
      <c r="A88" s="58"/>
      <c r="B88" s="63" t="s">
        <v>128</v>
      </c>
      <c r="C88" s="38">
        <f>C47+C55+C57+C62+C67+C71+C73+C78+C84</f>
        <v>3782.249</v>
      </c>
      <c r="D88" s="38">
        <f>D47+D55+D57+D62+D67+D71+D73+D78+D84</f>
        <v>314.92259</v>
      </c>
      <c r="E88" s="39">
        <f t="shared" si="2"/>
        <v>8.326331502764626</v>
      </c>
      <c r="F88" s="39">
        <f t="shared" si="3"/>
        <v>-3467.3264099999997</v>
      </c>
    </row>
    <row r="89" spans="3:4" ht="15.75">
      <c r="C89" s="66"/>
      <c r="D89" s="67"/>
    </row>
    <row r="90" spans="1:4" s="71" customFormat="1" ht="12.75">
      <c r="A90" s="69" t="s">
        <v>129</v>
      </c>
      <c r="B90" s="69"/>
      <c r="C90" s="70"/>
      <c r="D90" s="70"/>
    </row>
    <row r="91" spans="1:3" s="71" customFormat="1" ht="12.75">
      <c r="A91" s="72" t="s">
        <v>130</v>
      </c>
      <c r="B91" s="72"/>
      <c r="C91" s="71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1">
      <selection activeCell="D37" sqref="D37"/>
    </sheetView>
  </sheetViews>
  <sheetFormatPr defaultColWidth="9.140625" defaultRowHeight="12.75"/>
  <cols>
    <col min="1" max="1" width="14.7109375" style="64" customWidth="1"/>
    <col min="2" max="2" width="57.57421875" style="65" customWidth="1"/>
    <col min="3" max="3" width="13.57421875" style="68" customWidth="1"/>
    <col min="4" max="4" width="15.421875" style="68" customWidth="1"/>
    <col min="5" max="5" width="10.8515625" style="68" customWidth="1"/>
    <col min="6" max="6" width="12.57421875" style="68" customWidth="1"/>
    <col min="7" max="7" width="15.421875" style="1" bestFit="1" customWidth="1"/>
    <col min="8" max="16384" width="9.140625" style="1" customWidth="1"/>
  </cols>
  <sheetData>
    <row r="1" spans="1:6" ht="15.75">
      <c r="A1" s="289" t="s">
        <v>322</v>
      </c>
      <c r="B1" s="289"/>
      <c r="C1" s="289"/>
      <c r="D1" s="289"/>
      <c r="E1" s="289"/>
      <c r="F1" s="289"/>
    </row>
    <row r="2" spans="1:6" ht="15.75">
      <c r="A2" s="288"/>
      <c r="B2" s="288"/>
      <c r="C2" s="288"/>
      <c r="D2" s="288"/>
      <c r="E2" s="288"/>
      <c r="F2" s="288"/>
    </row>
    <row r="3" spans="1:6" ht="63">
      <c r="A3" s="2" t="s">
        <v>1</v>
      </c>
      <c r="B3" s="2" t="s">
        <v>2</v>
      </c>
      <c r="C3" s="78" t="s">
        <v>305</v>
      </c>
      <c r="D3" s="79" t="s">
        <v>310</v>
      </c>
      <c r="E3" s="78" t="s">
        <v>3</v>
      </c>
      <c r="F3" s="80" t="s">
        <v>4</v>
      </c>
    </row>
    <row r="4" spans="1:6" s="6" customFormat="1" ht="15.75">
      <c r="A4" s="3"/>
      <c r="B4" s="4" t="s">
        <v>5</v>
      </c>
      <c r="C4" s="5">
        <f>C5+C7+C9+C12</f>
        <v>344.9</v>
      </c>
      <c r="D4" s="5">
        <f>D5+D7+D9+D12</f>
        <v>22.813730000000003</v>
      </c>
      <c r="E4" s="5">
        <f>SUM(D4/C4*100)</f>
        <v>6.614592635546536</v>
      </c>
      <c r="F4" s="5">
        <f>SUM(D4-C4)</f>
        <v>-322.08626999999996</v>
      </c>
    </row>
    <row r="5" spans="1:6" s="6" customFormat="1" ht="15.75">
      <c r="A5" s="74">
        <v>1010000000</v>
      </c>
      <c r="B5" s="73" t="s">
        <v>6</v>
      </c>
      <c r="C5" s="5">
        <f>C6</f>
        <v>86.9</v>
      </c>
      <c r="D5" s="5">
        <f>D6</f>
        <v>5.79276</v>
      </c>
      <c r="E5" s="5">
        <f aca="true" t="shared" si="0" ref="E5:E42">SUM(D5/C5*100)</f>
        <v>6.666006904487917</v>
      </c>
      <c r="F5" s="5">
        <f aca="true" t="shared" si="1" ref="F5:F42">SUM(D5-C5)</f>
        <v>-81.10724</v>
      </c>
    </row>
    <row r="6" spans="1:6" ht="15.75">
      <c r="A6" s="7">
        <v>1010200001</v>
      </c>
      <c r="B6" s="8" t="s">
        <v>7</v>
      </c>
      <c r="C6" s="9">
        <v>86.9</v>
      </c>
      <c r="D6" s="10">
        <v>5.79276</v>
      </c>
      <c r="E6" s="9">
        <f>SUM(D6/C6*100)</f>
        <v>6.666006904487917</v>
      </c>
      <c r="F6" s="9">
        <f t="shared" si="1"/>
        <v>-81.10724</v>
      </c>
    </row>
    <row r="7" spans="1:6" s="6" customFormat="1" ht="15.75">
      <c r="A7" s="74">
        <v>1050000000</v>
      </c>
      <c r="B7" s="73" t="s">
        <v>8</v>
      </c>
      <c r="C7" s="5">
        <f>SUM(C8:C8)</f>
        <v>13</v>
      </c>
      <c r="D7" s="5">
        <f>SUM(D8:D8)</f>
        <v>0</v>
      </c>
      <c r="E7" s="5">
        <f t="shared" si="0"/>
        <v>0</v>
      </c>
      <c r="F7" s="5">
        <f t="shared" si="1"/>
        <v>-13</v>
      </c>
    </row>
    <row r="8" spans="1:6" ht="15.75" customHeight="1">
      <c r="A8" s="7">
        <v>1050300000</v>
      </c>
      <c r="B8" s="11" t="s">
        <v>9</v>
      </c>
      <c r="C8" s="12">
        <v>13</v>
      </c>
      <c r="D8" s="10">
        <v>0</v>
      </c>
      <c r="E8" s="9">
        <f t="shared" si="0"/>
        <v>0</v>
      </c>
      <c r="F8" s="9">
        <f t="shared" si="1"/>
        <v>-13</v>
      </c>
    </row>
    <row r="9" spans="1:6" s="6" customFormat="1" ht="15.75" customHeight="1">
      <c r="A9" s="74">
        <v>1060000000</v>
      </c>
      <c r="B9" s="73" t="s">
        <v>145</v>
      </c>
      <c r="C9" s="5">
        <f>C10+C11</f>
        <v>225</v>
      </c>
      <c r="D9" s="5">
        <f>D10+D11</f>
        <v>16.22097</v>
      </c>
      <c r="E9" s="5">
        <f t="shared" si="0"/>
        <v>7.209320000000001</v>
      </c>
      <c r="F9" s="5">
        <f t="shared" si="1"/>
        <v>-208.77903</v>
      </c>
    </row>
    <row r="10" spans="1:6" s="6" customFormat="1" ht="15.75" customHeight="1">
      <c r="A10" s="7">
        <v>1060100000</v>
      </c>
      <c r="B10" s="11" t="s">
        <v>11</v>
      </c>
      <c r="C10" s="9">
        <v>59</v>
      </c>
      <c r="D10" s="10">
        <v>0.83299</v>
      </c>
      <c r="E10" s="9">
        <f t="shared" si="0"/>
        <v>1.4118474576271185</v>
      </c>
      <c r="F10" s="9">
        <f>SUM(D10-C10)</f>
        <v>-58.16701</v>
      </c>
    </row>
    <row r="11" spans="1:6" ht="15.75" customHeight="1">
      <c r="A11" s="7">
        <v>1060600000</v>
      </c>
      <c r="B11" s="11" t="s">
        <v>10</v>
      </c>
      <c r="C11" s="9">
        <v>166</v>
      </c>
      <c r="D11" s="10">
        <v>15.38798</v>
      </c>
      <c r="E11" s="9">
        <f t="shared" si="0"/>
        <v>9.269867469879518</v>
      </c>
      <c r="F11" s="9">
        <f t="shared" si="1"/>
        <v>-150.61202</v>
      </c>
    </row>
    <row r="12" spans="1:6" s="6" customFormat="1" ht="15.75">
      <c r="A12" s="3">
        <v>1080000000</v>
      </c>
      <c r="B12" s="4" t="s">
        <v>13</v>
      </c>
      <c r="C12" s="5">
        <f>C13</f>
        <v>20</v>
      </c>
      <c r="D12" s="5">
        <f>D13</f>
        <v>0.8</v>
      </c>
      <c r="E12" s="5">
        <f t="shared" si="0"/>
        <v>4</v>
      </c>
      <c r="F12" s="5">
        <f t="shared" si="1"/>
        <v>-19.2</v>
      </c>
    </row>
    <row r="13" spans="1:6" ht="15.75">
      <c r="A13" s="7">
        <v>1080400001</v>
      </c>
      <c r="B13" s="8" t="s">
        <v>14</v>
      </c>
      <c r="C13" s="9">
        <v>20</v>
      </c>
      <c r="D13" s="10">
        <v>0.8</v>
      </c>
      <c r="E13" s="9">
        <f t="shared" si="0"/>
        <v>4</v>
      </c>
      <c r="F13" s="9">
        <f t="shared" si="1"/>
        <v>-19.2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4">
        <v>1090000000</v>
      </c>
      <c r="B15" s="75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267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360.4</v>
      </c>
      <c r="D20" s="5">
        <f>D21+D24+D26+D29</f>
        <v>14.241940000000001</v>
      </c>
      <c r="E20" s="5">
        <f t="shared" si="0"/>
        <v>3.9517036625971147</v>
      </c>
      <c r="F20" s="5">
        <f t="shared" si="1"/>
        <v>-346.15806</v>
      </c>
    </row>
    <row r="21" spans="1:6" s="6" customFormat="1" ht="30" customHeight="1">
      <c r="A21" s="74">
        <v>1110000000</v>
      </c>
      <c r="B21" s="75" t="s">
        <v>138</v>
      </c>
      <c r="C21" s="5">
        <f>C22+C23</f>
        <v>110.4</v>
      </c>
      <c r="D21" s="5">
        <f>D22+D23</f>
        <v>24.55872</v>
      </c>
      <c r="E21" s="5">
        <f t="shared" si="0"/>
        <v>22.245217391304347</v>
      </c>
      <c r="F21" s="5">
        <f t="shared" si="1"/>
        <v>-85.84128000000001</v>
      </c>
    </row>
    <row r="22" spans="1:6" ht="15.75">
      <c r="A22" s="17">
        <v>1110501101</v>
      </c>
      <c r="B22" s="18" t="s">
        <v>260</v>
      </c>
      <c r="C22" s="12">
        <v>83.4</v>
      </c>
      <c r="D22" s="10">
        <v>20.22352</v>
      </c>
      <c r="E22" s="9">
        <f t="shared" si="0"/>
        <v>24.24882494004796</v>
      </c>
      <c r="F22" s="9">
        <f t="shared" si="1"/>
        <v>-63.176480000000005</v>
      </c>
    </row>
    <row r="23" spans="1:6" ht="15.75">
      <c r="A23" s="7">
        <v>1110503505</v>
      </c>
      <c r="B23" s="11" t="s">
        <v>259</v>
      </c>
      <c r="C23" s="12">
        <v>27</v>
      </c>
      <c r="D23" s="10">
        <v>4.3352</v>
      </c>
      <c r="E23" s="9">
        <f t="shared" si="0"/>
        <v>16.0562962962963</v>
      </c>
      <c r="F23" s="9">
        <f t="shared" si="1"/>
        <v>-22.6648</v>
      </c>
    </row>
    <row r="24" spans="1:6" s="16" customFormat="1" ht="15.75" customHeight="1" hidden="1">
      <c r="A24" s="74">
        <v>1130000000</v>
      </c>
      <c r="B24" s="75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258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6">
        <v>1140000000</v>
      </c>
      <c r="B26" s="77" t="s">
        <v>141</v>
      </c>
      <c r="C26" s="5">
        <f>C27+C28</f>
        <v>250</v>
      </c>
      <c r="D26" s="5">
        <f>D27+D28</f>
        <v>0</v>
      </c>
      <c r="E26" s="5">
        <f t="shared" si="0"/>
        <v>0</v>
      </c>
      <c r="F26" s="5">
        <f t="shared" si="1"/>
        <v>-250</v>
      </c>
    </row>
    <row r="27" spans="1:6" ht="15.75" hidden="1">
      <c r="A27" s="17">
        <v>1140200000</v>
      </c>
      <c r="B27" s="19" t="s">
        <v>256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.75">
      <c r="A28" s="7">
        <v>1140600000</v>
      </c>
      <c r="B28" s="8" t="s">
        <v>257</v>
      </c>
      <c r="C28" s="9">
        <v>250</v>
      </c>
      <c r="D28" s="10">
        <v>0</v>
      </c>
      <c r="E28" s="9">
        <f t="shared" si="0"/>
        <v>0</v>
      </c>
      <c r="F28" s="9">
        <f t="shared" si="1"/>
        <v>-250</v>
      </c>
    </row>
    <row r="29" spans="1:6" ht="15.75">
      <c r="A29" s="3">
        <v>1170000000</v>
      </c>
      <c r="B29" s="14" t="s">
        <v>144</v>
      </c>
      <c r="C29" s="5">
        <f>C30+C31</f>
        <v>0</v>
      </c>
      <c r="D29" s="5">
        <f>D30+D31</f>
        <v>-10.31678</v>
      </c>
      <c r="E29" s="5" t="e">
        <f t="shared" si="0"/>
        <v>#DIV/0!</v>
      </c>
      <c r="F29" s="5">
        <f t="shared" si="1"/>
        <v>-10.31678</v>
      </c>
    </row>
    <row r="30" spans="1:6" ht="14.25" customHeight="1">
      <c r="A30" s="7">
        <v>1170105005</v>
      </c>
      <c r="B30" s="8" t="s">
        <v>24</v>
      </c>
      <c r="C30" s="9">
        <v>0</v>
      </c>
      <c r="D30" s="9">
        <v>-10.31678</v>
      </c>
      <c r="E30" s="9" t="e">
        <f t="shared" si="0"/>
        <v>#DIV/0!</v>
      </c>
      <c r="F30" s="9">
        <f t="shared" si="1"/>
        <v>-10.31678</v>
      </c>
    </row>
    <row r="31" spans="1:6" ht="15" customHeight="1">
      <c r="A31" s="7">
        <v>1170505005</v>
      </c>
      <c r="B31" s="11" t="s">
        <v>255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.75">
      <c r="A32" s="3">
        <v>1000000000</v>
      </c>
      <c r="B32" s="4" t="s">
        <v>26</v>
      </c>
      <c r="C32" s="20">
        <f>SUM(C4,C20)</f>
        <v>705.3</v>
      </c>
      <c r="D32" s="20">
        <f>D4+D20</f>
        <v>37.055670000000006</v>
      </c>
      <c r="E32" s="5">
        <f t="shared" si="0"/>
        <v>5.2538877073585715</v>
      </c>
      <c r="F32" s="5">
        <f t="shared" si="1"/>
        <v>-668.24433</v>
      </c>
    </row>
    <row r="33" spans="1:7" s="6" customFormat="1" ht="15.75">
      <c r="A33" s="3">
        <v>2000000000</v>
      </c>
      <c r="B33" s="4" t="s">
        <v>27</v>
      </c>
      <c r="C33" s="5">
        <f>C34+C36+C37+C38+C39</f>
        <v>1736.674</v>
      </c>
      <c r="D33" s="5">
        <f>D34+D36+D37+D38+D39</f>
        <v>275.63</v>
      </c>
      <c r="E33" s="5">
        <f t="shared" si="0"/>
        <v>15.871142194793036</v>
      </c>
      <c r="F33" s="5">
        <f t="shared" si="1"/>
        <v>-1461.0439999999999</v>
      </c>
      <c r="G33" s="21"/>
    </row>
    <row r="34" spans="1:6" ht="14.25" customHeight="1">
      <c r="A34" s="17">
        <v>2020100000</v>
      </c>
      <c r="B34" s="18" t="s">
        <v>28</v>
      </c>
      <c r="C34" s="13">
        <v>1301.7</v>
      </c>
      <c r="D34" s="22">
        <v>217</v>
      </c>
      <c r="E34" s="9">
        <f t="shared" si="0"/>
        <v>16.67050779749558</v>
      </c>
      <c r="F34" s="9">
        <f t="shared" si="1"/>
        <v>-1084.7</v>
      </c>
    </row>
    <row r="35" spans="1:6" ht="0.75" customHeight="1" hidden="1">
      <c r="A35" s="17">
        <v>2020100310</v>
      </c>
      <c r="B35" s="18" t="s">
        <v>266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376.27</v>
      </c>
      <c r="D36" s="10">
        <v>0</v>
      </c>
      <c r="E36" s="9">
        <f t="shared" si="0"/>
        <v>0</v>
      </c>
      <c r="F36" s="9">
        <f t="shared" si="1"/>
        <v>-376.27</v>
      </c>
    </row>
    <row r="37" spans="1:6" ht="15" customHeight="1">
      <c r="A37" s="17">
        <v>2020300000</v>
      </c>
      <c r="B37" s="18" t="s">
        <v>30</v>
      </c>
      <c r="C37" s="12">
        <v>58.704</v>
      </c>
      <c r="D37" s="23">
        <v>58.63</v>
      </c>
      <c r="E37" s="9">
        <f t="shared" si="0"/>
        <v>99.87394385391116</v>
      </c>
      <c r="F37" s="9">
        <f t="shared" si="1"/>
        <v>-0.07399999999999807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30" customHeight="1" hidden="1">
      <c r="A40" s="17">
        <v>2080500010</v>
      </c>
      <c r="B40" s="19" t="s">
        <v>294</v>
      </c>
      <c r="C40" s="12"/>
      <c r="D40" s="24"/>
      <c r="E40" s="9"/>
      <c r="F40" s="9"/>
    </row>
    <row r="41" spans="1:6" s="6" customFormat="1" ht="16.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7" s="6" customFormat="1" ht="15" customHeight="1">
      <c r="A42" s="3"/>
      <c r="B42" s="4" t="s">
        <v>35</v>
      </c>
      <c r="C42" s="5">
        <f>SUM(C32,C33,C41)</f>
        <v>2441.974</v>
      </c>
      <c r="D42" s="245">
        <f>D32+D33</f>
        <v>312.68567</v>
      </c>
      <c r="E42" s="5">
        <f t="shared" si="0"/>
        <v>12.804627321994419</v>
      </c>
      <c r="F42" s="5">
        <f t="shared" si="1"/>
        <v>-2129.2883300000003</v>
      </c>
      <c r="G42" s="180"/>
    </row>
    <row r="43" spans="1:6" s="6" customFormat="1" ht="15.75">
      <c r="A43" s="3"/>
      <c r="B43" s="26" t="s">
        <v>36</v>
      </c>
      <c r="C43" s="5">
        <f>C88-C42</f>
        <v>100</v>
      </c>
      <c r="D43" s="5">
        <f>D88-D42</f>
        <v>-131.96472</v>
      </c>
      <c r="E43" s="27"/>
      <c r="F43" s="27"/>
    </row>
    <row r="44" spans="1:6" ht="15.75">
      <c r="A44" s="28"/>
      <c r="B44" s="29"/>
      <c r="C44" s="30"/>
      <c r="D44" s="30"/>
      <c r="E44" s="31"/>
      <c r="F44" s="32"/>
    </row>
    <row r="45" spans="1:6" ht="63">
      <c r="A45" s="33" t="s">
        <v>1</v>
      </c>
      <c r="B45" s="33" t="s">
        <v>37</v>
      </c>
      <c r="C45" s="78" t="s">
        <v>305</v>
      </c>
      <c r="D45" s="79" t="s">
        <v>310</v>
      </c>
      <c r="E45" s="78" t="s">
        <v>3</v>
      </c>
      <c r="F45" s="80" t="s">
        <v>4</v>
      </c>
    </row>
    <row r="46" spans="1:6" ht="15.75">
      <c r="A46" s="34">
        <v>1</v>
      </c>
      <c r="B46" s="33">
        <v>2</v>
      </c>
      <c r="C46" s="167">
        <v>3</v>
      </c>
      <c r="D46" s="167">
        <v>4</v>
      </c>
      <c r="E46" s="167">
        <v>5</v>
      </c>
      <c r="F46" s="167">
        <v>6</v>
      </c>
    </row>
    <row r="47" spans="1:6" s="6" customFormat="1" ht="15.75">
      <c r="A47" s="35" t="s">
        <v>38</v>
      </c>
      <c r="B47" s="36" t="s">
        <v>39</v>
      </c>
      <c r="C47" s="37">
        <f>C48+C49+C50+C51+C52+C54+C53</f>
        <v>728.774</v>
      </c>
      <c r="D47" s="38">
        <f>D48+D49+D50+D51+D52+D54+D53</f>
        <v>73.39225</v>
      </c>
      <c r="E47" s="39">
        <f>SUM(D47/C47*100)</f>
        <v>10.070646043903873</v>
      </c>
      <c r="F47" s="39">
        <f>SUM(D47-C47)</f>
        <v>-655.38175</v>
      </c>
    </row>
    <row r="48" spans="1:6" s="6" customFormat="1" ht="31.5" hidden="1">
      <c r="A48" s="40" t="s">
        <v>40</v>
      </c>
      <c r="B48" s="41" t="s">
        <v>41</v>
      </c>
      <c r="C48" s="42"/>
      <c r="D48" s="42"/>
      <c r="E48" s="43"/>
      <c r="F48" s="43"/>
    </row>
    <row r="49" spans="1:6" ht="15" customHeight="1">
      <c r="A49" s="40" t="s">
        <v>42</v>
      </c>
      <c r="B49" s="44" t="s">
        <v>43</v>
      </c>
      <c r="C49" s="42">
        <v>718.774</v>
      </c>
      <c r="D49" s="42">
        <v>73.39225</v>
      </c>
      <c r="E49" s="43">
        <f aca="true" t="shared" si="2" ref="E49:E88">SUM(D49/C49*100)</f>
        <v>10.210754701756047</v>
      </c>
      <c r="F49" s="43">
        <f aca="true" t="shared" si="3" ref="F49:F88">SUM(D49-C49)</f>
        <v>-645.38175</v>
      </c>
    </row>
    <row r="50" spans="1:6" ht="16.5" customHeight="1" hidden="1">
      <c r="A50" s="40" t="s">
        <v>44</v>
      </c>
      <c r="B50" s="44" t="s">
        <v>45</v>
      </c>
      <c r="C50" s="42"/>
      <c r="D50" s="42"/>
      <c r="E50" s="43"/>
      <c r="F50" s="43">
        <f t="shared" si="3"/>
        <v>0</v>
      </c>
    </row>
    <row r="51" spans="1:6" ht="31.5" customHeight="1" hidden="1">
      <c r="A51" s="40" t="s">
        <v>46</v>
      </c>
      <c r="B51" s="44" t="s">
        <v>47</v>
      </c>
      <c r="C51" s="42"/>
      <c r="D51" s="42"/>
      <c r="E51" s="43" t="e">
        <f t="shared" si="2"/>
        <v>#DIV/0!</v>
      </c>
      <c r="F51" s="43">
        <f t="shared" si="3"/>
        <v>0</v>
      </c>
    </row>
    <row r="52" spans="1:6" ht="16.5" customHeight="1" hidden="1">
      <c r="A52" s="40" t="s">
        <v>48</v>
      </c>
      <c r="B52" s="44" t="s">
        <v>49</v>
      </c>
      <c r="C52" s="42"/>
      <c r="D52" s="42"/>
      <c r="E52" s="43" t="e">
        <f t="shared" si="2"/>
        <v>#DIV/0!</v>
      </c>
      <c r="F52" s="43">
        <f t="shared" si="3"/>
        <v>0</v>
      </c>
    </row>
    <row r="53" spans="1:6" ht="15.75" customHeight="1">
      <c r="A53" s="40" t="s">
        <v>50</v>
      </c>
      <c r="B53" s="44" t="s">
        <v>51</v>
      </c>
      <c r="C53" s="45">
        <v>10</v>
      </c>
      <c r="D53" s="45">
        <v>0</v>
      </c>
      <c r="E53" s="43">
        <f t="shared" si="2"/>
        <v>0</v>
      </c>
      <c r="F53" s="43">
        <f t="shared" si="3"/>
        <v>-10</v>
      </c>
    </row>
    <row r="54" spans="1:6" ht="16.5" customHeight="1" hidden="1">
      <c r="A54" s="40" t="s">
        <v>52</v>
      </c>
      <c r="B54" s="44" t="s">
        <v>53</v>
      </c>
      <c r="C54" s="42"/>
      <c r="D54" s="42"/>
      <c r="E54" s="43" t="e">
        <f t="shared" si="2"/>
        <v>#DIV/0!</v>
      </c>
      <c r="F54" s="43">
        <f t="shared" si="3"/>
        <v>0</v>
      </c>
    </row>
    <row r="55" spans="1:6" s="6" customFormat="1" ht="15.75">
      <c r="A55" s="46" t="s">
        <v>54</v>
      </c>
      <c r="B55" s="47" t="s">
        <v>55</v>
      </c>
      <c r="C55" s="37">
        <f>C56</f>
        <v>58.63</v>
      </c>
      <c r="D55" s="37">
        <f>D56</f>
        <v>5.0287</v>
      </c>
      <c r="E55" s="39">
        <f t="shared" si="2"/>
        <v>8.577008357496162</v>
      </c>
      <c r="F55" s="39">
        <f t="shared" si="3"/>
        <v>-53.6013</v>
      </c>
    </row>
    <row r="56" spans="1:6" ht="15.75">
      <c r="A56" s="48" t="s">
        <v>56</v>
      </c>
      <c r="B56" s="49" t="s">
        <v>57</v>
      </c>
      <c r="C56" s="42">
        <v>58.63</v>
      </c>
      <c r="D56" s="42">
        <v>5.0287</v>
      </c>
      <c r="E56" s="43">
        <f t="shared" si="2"/>
        <v>8.577008357496162</v>
      </c>
      <c r="F56" s="43">
        <f t="shared" si="3"/>
        <v>-53.6013</v>
      </c>
    </row>
    <row r="57" spans="1:6" s="6" customFormat="1" ht="15.75">
      <c r="A57" s="35" t="s">
        <v>58</v>
      </c>
      <c r="B57" s="36" t="s">
        <v>59</v>
      </c>
      <c r="C57" s="37">
        <f>SUM(C58:C60)</f>
        <v>23.9</v>
      </c>
      <c r="D57" s="37">
        <f>SUM(D58:D60)</f>
        <v>0</v>
      </c>
      <c r="E57" s="39">
        <f t="shared" si="2"/>
        <v>0</v>
      </c>
      <c r="F57" s="39">
        <f t="shared" si="3"/>
        <v>-23.9</v>
      </c>
    </row>
    <row r="58" spans="1:6" ht="15.75" hidden="1">
      <c r="A58" s="40" t="s">
        <v>60</v>
      </c>
      <c r="B58" s="44" t="s">
        <v>61</v>
      </c>
      <c r="C58" s="42"/>
      <c r="D58" s="42"/>
      <c r="E58" s="43" t="e">
        <f t="shared" si="2"/>
        <v>#DIV/0!</v>
      </c>
      <c r="F58" s="43">
        <f t="shared" si="3"/>
        <v>0</v>
      </c>
    </row>
    <row r="59" spans="1:6" ht="15.75" hidden="1">
      <c r="A59" s="50" t="s">
        <v>62</v>
      </c>
      <c r="B59" s="44" t="s">
        <v>63</v>
      </c>
      <c r="C59" s="42"/>
      <c r="D59" s="42"/>
      <c r="E59" s="43" t="e">
        <f t="shared" si="2"/>
        <v>#DIV/0!</v>
      </c>
      <c r="F59" s="43">
        <f t="shared" si="3"/>
        <v>0</v>
      </c>
    </row>
    <row r="60" spans="1:6" ht="15.75">
      <c r="A60" s="51" t="s">
        <v>64</v>
      </c>
      <c r="B60" s="52" t="s">
        <v>65</v>
      </c>
      <c r="C60" s="188">
        <v>23.9</v>
      </c>
      <c r="D60" s="42">
        <v>0</v>
      </c>
      <c r="E60" s="43">
        <f t="shared" si="2"/>
        <v>0</v>
      </c>
      <c r="F60" s="43">
        <f t="shared" si="3"/>
        <v>-23.9</v>
      </c>
    </row>
    <row r="61" spans="1:6" ht="0.75" customHeight="1" hidden="1">
      <c r="A61" s="51" t="s">
        <v>253</v>
      </c>
      <c r="B61" s="52" t="s">
        <v>254</v>
      </c>
      <c r="C61" s="42"/>
      <c r="D61" s="42"/>
      <c r="E61" s="43"/>
      <c r="F61" s="43"/>
    </row>
    <row r="62" spans="1:6" s="6" customFormat="1" ht="15.75">
      <c r="A62" s="35" t="s">
        <v>66</v>
      </c>
      <c r="B62" s="36" t="s">
        <v>67</v>
      </c>
      <c r="C62" s="53">
        <f>SUM(C63:C66)</f>
        <v>577.87</v>
      </c>
      <c r="D62" s="53">
        <f>SUM(D63:D66)</f>
        <v>0</v>
      </c>
      <c r="E62" s="39">
        <f t="shared" si="2"/>
        <v>0</v>
      </c>
      <c r="F62" s="39">
        <f t="shared" si="3"/>
        <v>-577.87</v>
      </c>
    </row>
    <row r="63" spans="1:6" ht="15.75" hidden="1">
      <c r="A63" s="40" t="s">
        <v>68</v>
      </c>
      <c r="B63" s="44" t="s">
        <v>69</v>
      </c>
      <c r="C63" s="54"/>
      <c r="D63" s="42"/>
      <c r="E63" s="43" t="e">
        <f t="shared" si="2"/>
        <v>#DIV/0!</v>
      </c>
      <c r="F63" s="43">
        <f t="shared" si="3"/>
        <v>0</v>
      </c>
    </row>
    <row r="64" spans="1:7" s="6" customFormat="1" ht="15.75" hidden="1">
      <c r="A64" s="40" t="s">
        <v>70</v>
      </c>
      <c r="B64" s="44" t="s">
        <v>71</v>
      </c>
      <c r="C64" s="54"/>
      <c r="D64" s="42"/>
      <c r="E64" s="43" t="e">
        <f t="shared" si="2"/>
        <v>#DIV/0!</v>
      </c>
      <c r="F64" s="43">
        <f t="shared" si="3"/>
        <v>0</v>
      </c>
      <c r="G64" s="55"/>
    </row>
    <row r="65" spans="1:6" ht="15.75">
      <c r="A65" s="40" t="s">
        <v>72</v>
      </c>
      <c r="B65" s="44" t="s">
        <v>73</v>
      </c>
      <c r="C65" s="54">
        <v>507.87</v>
      </c>
      <c r="D65" s="42">
        <v>0</v>
      </c>
      <c r="E65" s="43">
        <f t="shared" si="2"/>
        <v>0</v>
      </c>
      <c r="F65" s="43">
        <f t="shared" si="3"/>
        <v>-507.87</v>
      </c>
    </row>
    <row r="66" spans="1:6" ht="15.75">
      <c r="A66" s="40" t="s">
        <v>74</v>
      </c>
      <c r="B66" s="44" t="s">
        <v>75</v>
      </c>
      <c r="C66" s="54">
        <v>70</v>
      </c>
      <c r="D66" s="42">
        <v>0</v>
      </c>
      <c r="E66" s="43">
        <f t="shared" si="2"/>
        <v>0</v>
      </c>
      <c r="F66" s="43">
        <f t="shared" si="3"/>
        <v>-70</v>
      </c>
    </row>
    <row r="67" spans="1:6" s="6" customFormat="1" ht="15.75">
      <c r="A67" s="35" t="s">
        <v>76</v>
      </c>
      <c r="B67" s="36" t="s">
        <v>77</v>
      </c>
      <c r="C67" s="37">
        <f>SUM(C68:C70)</f>
        <v>291.4</v>
      </c>
      <c r="D67" s="37">
        <f>SUM(D68:D70)</f>
        <v>5</v>
      </c>
      <c r="E67" s="39">
        <f t="shared" si="2"/>
        <v>1.7158544955387784</v>
      </c>
      <c r="F67" s="39">
        <f t="shared" si="3"/>
        <v>-286.4</v>
      </c>
    </row>
    <row r="68" spans="1:6" ht="15.75" hidden="1">
      <c r="A68" s="40" t="s">
        <v>78</v>
      </c>
      <c r="B68" s="56" t="s">
        <v>79</v>
      </c>
      <c r="C68" s="42"/>
      <c r="D68" s="42"/>
      <c r="E68" s="43" t="e">
        <f t="shared" si="2"/>
        <v>#DIV/0!</v>
      </c>
      <c r="F68" s="43">
        <f t="shared" si="3"/>
        <v>0</v>
      </c>
    </row>
    <row r="69" spans="1:6" ht="15.75" hidden="1">
      <c r="A69" s="40" t="s">
        <v>80</v>
      </c>
      <c r="B69" s="56" t="s">
        <v>81</v>
      </c>
      <c r="C69" s="42"/>
      <c r="D69" s="42"/>
      <c r="E69" s="43" t="e">
        <f t="shared" si="2"/>
        <v>#DIV/0!</v>
      </c>
      <c r="F69" s="43">
        <f t="shared" si="3"/>
        <v>0</v>
      </c>
    </row>
    <row r="70" spans="1:6" ht="15.75">
      <c r="A70" s="40" t="s">
        <v>82</v>
      </c>
      <c r="B70" s="44" t="s">
        <v>83</v>
      </c>
      <c r="C70" s="42">
        <v>291.4</v>
      </c>
      <c r="D70" s="42">
        <v>5</v>
      </c>
      <c r="E70" s="43">
        <f t="shared" si="2"/>
        <v>1.7158544955387784</v>
      </c>
      <c r="F70" s="43">
        <f t="shared" si="3"/>
        <v>-286.4</v>
      </c>
    </row>
    <row r="71" spans="1:6" s="6" customFormat="1" ht="15.75">
      <c r="A71" s="35" t="s">
        <v>94</v>
      </c>
      <c r="B71" s="36" t="s">
        <v>95</v>
      </c>
      <c r="C71" s="37">
        <f>C72</f>
        <v>854.6</v>
      </c>
      <c r="D71" s="37">
        <f>SUM(D72)</f>
        <v>97.3</v>
      </c>
      <c r="E71" s="39">
        <f t="shared" si="2"/>
        <v>11.385443482330915</v>
      </c>
      <c r="F71" s="39">
        <f t="shared" si="3"/>
        <v>-757.3000000000001</v>
      </c>
    </row>
    <row r="72" spans="1:6" ht="15.75">
      <c r="A72" s="40" t="s">
        <v>96</v>
      </c>
      <c r="B72" s="44" t="s">
        <v>268</v>
      </c>
      <c r="C72" s="42">
        <v>854.6</v>
      </c>
      <c r="D72" s="42">
        <v>97.3</v>
      </c>
      <c r="E72" s="43">
        <f t="shared" si="2"/>
        <v>11.385443482330915</v>
      </c>
      <c r="F72" s="43">
        <f t="shared" si="3"/>
        <v>-757.3000000000001</v>
      </c>
    </row>
    <row r="73" spans="1:6" s="6" customFormat="1" ht="15.75" hidden="1">
      <c r="A73" s="58">
        <v>1000</v>
      </c>
      <c r="B73" s="36" t="s">
        <v>98</v>
      </c>
      <c r="C73" s="37">
        <f>SUM(C74:C77)</f>
        <v>0</v>
      </c>
      <c r="D73" s="37">
        <f>SUM(D74:D77)</f>
        <v>0</v>
      </c>
      <c r="E73" s="39" t="e">
        <f t="shared" si="2"/>
        <v>#DIV/0!</v>
      </c>
      <c r="F73" s="39">
        <f t="shared" si="3"/>
        <v>0</v>
      </c>
    </row>
    <row r="74" spans="1:6" ht="15.75" hidden="1">
      <c r="A74" s="59">
        <v>1001</v>
      </c>
      <c r="B74" s="60" t="s">
        <v>99</v>
      </c>
      <c r="C74" s="42"/>
      <c r="D74" s="42"/>
      <c r="E74" s="43" t="e">
        <f t="shared" si="2"/>
        <v>#DIV/0!</v>
      </c>
      <c r="F74" s="43">
        <f t="shared" si="3"/>
        <v>0</v>
      </c>
    </row>
    <row r="75" spans="1:6" ht="15.75" hidden="1">
      <c r="A75" s="59">
        <v>1003</v>
      </c>
      <c r="B75" s="60" t="s">
        <v>100</v>
      </c>
      <c r="C75" s="42"/>
      <c r="D75" s="42"/>
      <c r="E75" s="43" t="e">
        <f t="shared" si="2"/>
        <v>#DIV/0!</v>
      </c>
      <c r="F75" s="43">
        <f t="shared" si="3"/>
        <v>0</v>
      </c>
    </row>
    <row r="76" spans="1:6" ht="15" customHeight="1" hidden="1">
      <c r="A76" s="59">
        <v>1004</v>
      </c>
      <c r="B76" s="60" t="s">
        <v>101</v>
      </c>
      <c r="C76" s="42"/>
      <c r="D76" s="61"/>
      <c r="E76" s="43" t="e">
        <f t="shared" si="2"/>
        <v>#DIV/0!</v>
      </c>
      <c r="F76" s="43">
        <f t="shared" si="3"/>
        <v>0</v>
      </c>
    </row>
    <row r="77" spans="1:6" ht="15.75" hidden="1">
      <c r="A77" s="40" t="s">
        <v>102</v>
      </c>
      <c r="B77" s="44" t="s">
        <v>103</v>
      </c>
      <c r="C77" s="42">
        <v>0</v>
      </c>
      <c r="D77" s="42">
        <v>0</v>
      </c>
      <c r="E77" s="43"/>
      <c r="F77" s="43">
        <f t="shared" si="3"/>
        <v>0</v>
      </c>
    </row>
    <row r="78" spans="1:6" ht="15.75">
      <c r="A78" s="35" t="s">
        <v>104</v>
      </c>
      <c r="B78" s="36" t="s">
        <v>105</v>
      </c>
      <c r="C78" s="37">
        <f>C79+C80+C81+C82+C83</f>
        <v>6.8</v>
      </c>
      <c r="D78" s="37">
        <f>D79+D80+D81+D82+D83</f>
        <v>0</v>
      </c>
      <c r="E78" s="43">
        <f t="shared" si="2"/>
        <v>0</v>
      </c>
      <c r="F78" s="27">
        <f>F79+F80+F81+F82+F83</f>
        <v>-6.8</v>
      </c>
    </row>
    <row r="79" spans="1:6" ht="15.75">
      <c r="A79" s="40" t="s">
        <v>106</v>
      </c>
      <c r="B79" s="44" t="s">
        <v>107</v>
      </c>
      <c r="C79" s="42">
        <v>6.8</v>
      </c>
      <c r="D79" s="42">
        <v>0</v>
      </c>
      <c r="E79" s="43">
        <f t="shared" si="2"/>
        <v>0</v>
      </c>
      <c r="F79" s="43">
        <f>SUM(D79-C79)</f>
        <v>-6.8</v>
      </c>
    </row>
    <row r="80" spans="1:6" ht="15.75" customHeight="1" hidden="1">
      <c r="A80" s="40" t="s">
        <v>108</v>
      </c>
      <c r="B80" s="44" t="s">
        <v>109</v>
      </c>
      <c r="C80" s="42"/>
      <c r="D80" s="42"/>
      <c r="E80" s="43" t="e">
        <f t="shared" si="2"/>
        <v>#DIV/0!</v>
      </c>
      <c r="F80" s="43">
        <f>SUM(D80-C80)</f>
        <v>0</v>
      </c>
    </row>
    <row r="81" spans="1:6" ht="15.75" customHeight="1" hidden="1">
      <c r="A81" s="40" t="s">
        <v>110</v>
      </c>
      <c r="B81" s="44" t="s">
        <v>111</v>
      </c>
      <c r="C81" s="42"/>
      <c r="D81" s="42"/>
      <c r="E81" s="43" t="e">
        <f t="shared" si="2"/>
        <v>#DIV/0!</v>
      </c>
      <c r="F81" s="43"/>
    </row>
    <row r="82" spans="1:6" ht="15.75" customHeight="1" hidden="1">
      <c r="A82" s="40" t="s">
        <v>112</v>
      </c>
      <c r="B82" s="44" t="s">
        <v>113</v>
      </c>
      <c r="C82" s="42"/>
      <c r="D82" s="42"/>
      <c r="E82" s="43" t="e">
        <f t="shared" si="2"/>
        <v>#DIV/0!</v>
      </c>
      <c r="F82" s="43"/>
    </row>
    <row r="83" spans="1:6" ht="15.75" customHeight="1" hidden="1">
      <c r="A83" s="40" t="s">
        <v>114</v>
      </c>
      <c r="B83" s="44" t="s">
        <v>115</v>
      </c>
      <c r="C83" s="42"/>
      <c r="D83" s="42"/>
      <c r="E83" s="43" t="e">
        <f t="shared" si="2"/>
        <v>#DIV/0!</v>
      </c>
      <c r="F83" s="43"/>
    </row>
    <row r="84" spans="1:6" s="6" customFormat="1" ht="15.75" hidden="1">
      <c r="A84" s="58">
        <v>1400</v>
      </c>
      <c r="B84" s="62" t="s">
        <v>124</v>
      </c>
      <c r="C84" s="53">
        <f>C85+C86+C87</f>
        <v>0</v>
      </c>
      <c r="D84" s="53">
        <f>SUM(D85:D87)</f>
        <v>0</v>
      </c>
      <c r="E84" s="39" t="e">
        <f t="shared" si="2"/>
        <v>#DIV/0!</v>
      </c>
      <c r="F84" s="39">
        <f t="shared" si="3"/>
        <v>0</v>
      </c>
    </row>
    <row r="85" spans="1:6" ht="15.75" hidden="1">
      <c r="A85" s="59">
        <v>1401</v>
      </c>
      <c r="B85" s="60" t="s">
        <v>125</v>
      </c>
      <c r="C85" s="54"/>
      <c r="D85" s="42"/>
      <c r="E85" s="43" t="e">
        <f t="shared" si="2"/>
        <v>#DIV/0!</v>
      </c>
      <c r="F85" s="43">
        <f t="shared" si="3"/>
        <v>0</v>
      </c>
    </row>
    <row r="86" spans="1:6" ht="15" customHeight="1" hidden="1">
      <c r="A86" s="59">
        <v>1402</v>
      </c>
      <c r="B86" s="60" t="s">
        <v>126</v>
      </c>
      <c r="C86" s="54"/>
      <c r="D86" s="42"/>
      <c r="E86" s="43" t="e">
        <f t="shared" si="2"/>
        <v>#DIV/0!</v>
      </c>
      <c r="F86" s="43">
        <f t="shared" si="3"/>
        <v>0</v>
      </c>
    </row>
    <row r="87" spans="1:6" ht="15.75" hidden="1">
      <c r="A87" s="59">
        <v>1403</v>
      </c>
      <c r="B87" s="60" t="s">
        <v>127</v>
      </c>
      <c r="C87" s="54"/>
      <c r="D87" s="42"/>
      <c r="E87" s="43" t="e">
        <f t="shared" si="2"/>
        <v>#DIV/0!</v>
      </c>
      <c r="F87" s="43">
        <f t="shared" si="3"/>
        <v>0</v>
      </c>
    </row>
    <row r="88" spans="1:6" s="6" customFormat="1" ht="15.75">
      <c r="A88" s="58"/>
      <c r="B88" s="63" t="s">
        <v>128</v>
      </c>
      <c r="C88" s="38">
        <f>C47+C55+C57+C62+C67+C71+C78</f>
        <v>2541.974</v>
      </c>
      <c r="D88" s="38">
        <f>D47+D55+D57+D62+D67+D71+D78</f>
        <v>180.72095000000002</v>
      </c>
      <c r="E88" s="39">
        <f t="shared" si="2"/>
        <v>7.109472795551803</v>
      </c>
      <c r="F88" s="39">
        <f t="shared" si="3"/>
        <v>-2361.2530500000003</v>
      </c>
    </row>
    <row r="89" spans="3:4" ht="15.75">
      <c r="C89" s="66"/>
      <c r="D89" s="67"/>
    </row>
    <row r="90" spans="1:4" s="71" customFormat="1" ht="12.75">
      <c r="A90" s="69" t="s">
        <v>129</v>
      </c>
      <c r="B90" s="69"/>
      <c r="C90" s="70"/>
      <c r="D90" s="70"/>
    </row>
    <row r="91" spans="1:3" s="71" customFormat="1" ht="12.75">
      <c r="A91" s="72" t="s">
        <v>130</v>
      </c>
      <c r="B91" s="72"/>
      <c r="C91" s="71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1">
      <selection activeCell="D37" sqref="D37"/>
    </sheetView>
  </sheetViews>
  <sheetFormatPr defaultColWidth="9.140625" defaultRowHeight="12.75"/>
  <cols>
    <col min="1" max="1" width="14.7109375" style="64" customWidth="1"/>
    <col min="2" max="2" width="57.57421875" style="65" customWidth="1"/>
    <col min="3" max="3" width="14.140625" style="68" customWidth="1"/>
    <col min="4" max="4" width="15.57421875" style="68" customWidth="1"/>
    <col min="5" max="5" width="10.421875" style="68" customWidth="1"/>
    <col min="6" max="6" width="9.421875" style="68" customWidth="1"/>
    <col min="7" max="7" width="15.421875" style="1" bestFit="1" customWidth="1"/>
    <col min="8" max="16384" width="9.140625" style="1" customWidth="1"/>
  </cols>
  <sheetData>
    <row r="1" spans="1:6" ht="15.75">
      <c r="A1" s="288" t="s">
        <v>323</v>
      </c>
      <c r="B1" s="288"/>
      <c r="C1" s="288"/>
      <c r="D1" s="288"/>
      <c r="E1" s="288"/>
      <c r="F1" s="288"/>
    </row>
    <row r="2" spans="1:6" ht="15.75">
      <c r="A2" s="288"/>
      <c r="B2" s="288"/>
      <c r="C2" s="288"/>
      <c r="D2" s="288"/>
      <c r="E2" s="288"/>
      <c r="F2" s="288"/>
    </row>
    <row r="3" spans="1:6" ht="63">
      <c r="A3" s="2" t="s">
        <v>1</v>
      </c>
      <c r="B3" s="2" t="s">
        <v>2</v>
      </c>
      <c r="C3" s="78" t="s">
        <v>305</v>
      </c>
      <c r="D3" s="79" t="s">
        <v>310</v>
      </c>
      <c r="E3" s="78" t="s">
        <v>3</v>
      </c>
      <c r="F3" s="80" t="s">
        <v>4</v>
      </c>
    </row>
    <row r="4" spans="1:6" s="6" customFormat="1" ht="15.75">
      <c r="A4" s="3"/>
      <c r="B4" s="4" t="s">
        <v>5</v>
      </c>
      <c r="C4" s="5">
        <f>C5+C7+C9+C12</f>
        <v>900.1</v>
      </c>
      <c r="D4" s="5">
        <f>D5+D7+D9+D12</f>
        <v>79.81851999999999</v>
      </c>
      <c r="E4" s="5">
        <f>SUM(D4/C4*100)</f>
        <v>8.867739140095544</v>
      </c>
      <c r="F4" s="5">
        <f>SUM(D4-C4)</f>
        <v>-820.28148</v>
      </c>
    </row>
    <row r="5" spans="1:6" s="6" customFormat="1" ht="15.75">
      <c r="A5" s="74">
        <v>1010000000</v>
      </c>
      <c r="B5" s="73" t="s">
        <v>6</v>
      </c>
      <c r="C5" s="5">
        <f>C6</f>
        <v>434.1</v>
      </c>
      <c r="D5" s="5">
        <f>D6</f>
        <v>49.31778</v>
      </c>
      <c r="E5" s="5">
        <f aca="true" t="shared" si="0" ref="E5:E42">SUM(D5/C5*100)</f>
        <v>11.36092605390463</v>
      </c>
      <c r="F5" s="5">
        <f aca="true" t="shared" si="1" ref="F5:F42">SUM(D5-C5)</f>
        <v>-384.78222000000005</v>
      </c>
    </row>
    <row r="6" spans="1:6" ht="15.75">
      <c r="A6" s="7">
        <v>1010200001</v>
      </c>
      <c r="B6" s="8" t="s">
        <v>7</v>
      </c>
      <c r="C6" s="9">
        <v>434.1</v>
      </c>
      <c r="D6" s="10">
        <v>49.31778</v>
      </c>
      <c r="E6" s="9">
        <f>SUM(D6/C6*100)</f>
        <v>11.36092605390463</v>
      </c>
      <c r="F6" s="9">
        <f t="shared" si="1"/>
        <v>-384.78222000000005</v>
      </c>
    </row>
    <row r="7" spans="1:6" s="6" customFormat="1" ht="15.75">
      <c r="A7" s="74">
        <v>1050000000</v>
      </c>
      <c r="B7" s="73" t="s">
        <v>8</v>
      </c>
      <c r="C7" s="5">
        <f>SUM(C8:C8)</f>
        <v>3</v>
      </c>
      <c r="D7" s="5">
        <f>SUM(D8:D8)</f>
        <v>19.082</v>
      </c>
      <c r="E7" s="5">
        <f t="shared" si="0"/>
        <v>636.0666666666667</v>
      </c>
      <c r="F7" s="5">
        <f t="shared" si="1"/>
        <v>16.082</v>
      </c>
    </row>
    <row r="8" spans="1:6" ht="15.75" customHeight="1">
      <c r="A8" s="7">
        <v>1050300000</v>
      </c>
      <c r="B8" s="11" t="s">
        <v>9</v>
      </c>
      <c r="C8" s="12">
        <v>3</v>
      </c>
      <c r="D8" s="10">
        <v>19.082</v>
      </c>
      <c r="E8" s="9">
        <f t="shared" si="0"/>
        <v>636.0666666666667</v>
      </c>
      <c r="F8" s="9">
        <f t="shared" si="1"/>
        <v>16.082</v>
      </c>
    </row>
    <row r="9" spans="1:6" s="6" customFormat="1" ht="15.75" customHeight="1">
      <c r="A9" s="74">
        <v>1060000000</v>
      </c>
      <c r="B9" s="73" t="s">
        <v>145</v>
      </c>
      <c r="C9" s="5">
        <f>C10+C11</f>
        <v>453</v>
      </c>
      <c r="D9" s="5">
        <f>D10+D11</f>
        <v>9.50874</v>
      </c>
      <c r="E9" s="5">
        <f t="shared" si="0"/>
        <v>2.0990596026490063</v>
      </c>
      <c r="F9" s="5">
        <f t="shared" si="1"/>
        <v>-443.49126</v>
      </c>
    </row>
    <row r="10" spans="1:6" s="6" customFormat="1" ht="15.75" customHeight="1">
      <c r="A10" s="7">
        <v>1060100000</v>
      </c>
      <c r="B10" s="11" t="s">
        <v>11</v>
      </c>
      <c r="C10" s="9">
        <v>72</v>
      </c>
      <c r="D10" s="10">
        <v>0.63114</v>
      </c>
      <c r="E10" s="9">
        <f t="shared" si="0"/>
        <v>0.8765833333333334</v>
      </c>
      <c r="F10" s="9">
        <f>SUM(D10-C10)</f>
        <v>-71.36886</v>
      </c>
    </row>
    <row r="11" spans="1:6" ht="15.75" customHeight="1">
      <c r="A11" s="7">
        <v>1060600000</v>
      </c>
      <c r="B11" s="11" t="s">
        <v>10</v>
      </c>
      <c r="C11" s="9">
        <v>381</v>
      </c>
      <c r="D11" s="10">
        <v>8.8776</v>
      </c>
      <c r="E11" s="9">
        <f t="shared" si="0"/>
        <v>2.33007874015748</v>
      </c>
      <c r="F11" s="9">
        <f t="shared" si="1"/>
        <v>-372.1224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1.91</v>
      </c>
      <c r="E12" s="5">
        <f t="shared" si="0"/>
        <v>19.1</v>
      </c>
      <c r="F12" s="5">
        <f t="shared" si="1"/>
        <v>-8.09</v>
      </c>
    </row>
    <row r="13" spans="1:6" ht="15.75">
      <c r="A13" s="7">
        <v>1080400001</v>
      </c>
      <c r="B13" s="8" t="s">
        <v>14</v>
      </c>
      <c r="C13" s="9">
        <v>10</v>
      </c>
      <c r="D13" s="10">
        <v>1.91</v>
      </c>
      <c r="E13" s="9">
        <f t="shared" si="0"/>
        <v>19.1</v>
      </c>
      <c r="F13" s="9">
        <f t="shared" si="1"/>
        <v>-8.09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4">
        <v>1090000000</v>
      </c>
      <c r="B15" s="75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267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178.2</v>
      </c>
      <c r="D20" s="5">
        <f>D21+D24+D26+D29</f>
        <v>48.43805</v>
      </c>
      <c r="E20" s="5">
        <f t="shared" si="0"/>
        <v>27.181846240179574</v>
      </c>
      <c r="F20" s="5">
        <f t="shared" si="1"/>
        <v>-129.76194999999998</v>
      </c>
    </row>
    <row r="21" spans="1:6" s="6" customFormat="1" ht="30" customHeight="1">
      <c r="A21" s="74">
        <v>1110000000</v>
      </c>
      <c r="B21" s="75" t="s">
        <v>138</v>
      </c>
      <c r="C21" s="5">
        <f>C22+C23</f>
        <v>88.2</v>
      </c>
      <c r="D21" s="5">
        <f>D22+D23</f>
        <v>48.43805</v>
      </c>
      <c r="E21" s="5">
        <f t="shared" si="0"/>
        <v>54.91842403628118</v>
      </c>
      <c r="F21" s="5">
        <f t="shared" si="1"/>
        <v>-39.761950000000006</v>
      </c>
    </row>
    <row r="22" spans="1:6" ht="15.75">
      <c r="A22" s="17">
        <v>1110501101</v>
      </c>
      <c r="B22" s="18" t="s">
        <v>17</v>
      </c>
      <c r="C22" s="12">
        <v>63.2</v>
      </c>
      <c r="D22" s="10">
        <v>38.06355</v>
      </c>
      <c r="E22" s="9">
        <f t="shared" si="0"/>
        <v>60.22713607594936</v>
      </c>
      <c r="F22" s="9">
        <f t="shared" si="1"/>
        <v>-25.136450000000004</v>
      </c>
    </row>
    <row r="23" spans="1:6" ht="15.75">
      <c r="A23" s="7">
        <v>1110503505</v>
      </c>
      <c r="B23" s="11" t="s">
        <v>18</v>
      </c>
      <c r="C23" s="12">
        <v>25</v>
      </c>
      <c r="D23" s="10">
        <v>10.3745</v>
      </c>
      <c r="E23" s="9">
        <f t="shared" si="0"/>
        <v>41.498</v>
      </c>
      <c r="F23" s="9">
        <f t="shared" si="1"/>
        <v>-14.6255</v>
      </c>
    </row>
    <row r="24" spans="1:6" s="16" customFormat="1" ht="15.75" customHeight="1" hidden="1">
      <c r="A24" s="74">
        <v>1130000000</v>
      </c>
      <c r="B24" s="75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6">
        <v>1140000000</v>
      </c>
      <c r="B26" s="77" t="s">
        <v>141</v>
      </c>
      <c r="C26" s="5">
        <f>C27+C28</f>
        <v>90</v>
      </c>
      <c r="D26" s="5">
        <f>D27+D28</f>
        <v>0</v>
      </c>
      <c r="E26" s="5">
        <f t="shared" si="0"/>
        <v>0</v>
      </c>
      <c r="F26" s="5">
        <f t="shared" si="1"/>
        <v>-90</v>
      </c>
    </row>
    <row r="27" spans="1:6" ht="15.75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90</v>
      </c>
      <c r="D28" s="10">
        <v>0</v>
      </c>
      <c r="E28" s="9">
        <f t="shared" si="0"/>
        <v>0</v>
      </c>
      <c r="F28" s="9">
        <f t="shared" si="1"/>
        <v>-90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0</v>
      </c>
      <c r="E29" s="5"/>
      <c r="F29" s="5">
        <f t="shared" si="1"/>
        <v>0</v>
      </c>
    </row>
    <row r="30" spans="1:6" ht="15" customHeight="1">
      <c r="A30" s="7">
        <v>1170105005</v>
      </c>
      <c r="B30" s="8" t="s">
        <v>24</v>
      </c>
      <c r="C30" s="9">
        <f>C31</f>
        <v>0</v>
      </c>
      <c r="D30" s="9">
        <v>0</v>
      </c>
      <c r="E30" s="9"/>
      <c r="F30" s="9">
        <f t="shared" si="1"/>
        <v>0</v>
      </c>
    </row>
    <row r="31" spans="1:6" ht="15" customHeight="1">
      <c r="A31" s="7">
        <v>1170505005</v>
      </c>
      <c r="B31" s="11" t="s">
        <v>255</v>
      </c>
      <c r="C31" s="9">
        <v>0</v>
      </c>
      <c r="D31" s="10">
        <v>0</v>
      </c>
      <c r="E31" s="9"/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1078.3</v>
      </c>
      <c r="D32" s="20">
        <f>SUM(D4,D20)</f>
        <v>128.25656999999998</v>
      </c>
      <c r="E32" s="5">
        <f t="shared" si="0"/>
        <v>11.894330891217656</v>
      </c>
      <c r="F32" s="5">
        <f t="shared" si="1"/>
        <v>-950.04343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2891.8799999999997</v>
      </c>
      <c r="D33" s="5">
        <f>D34+D36+D37+D38+D39+D40</f>
        <v>478.28</v>
      </c>
      <c r="E33" s="5">
        <f t="shared" si="0"/>
        <v>16.538722215306308</v>
      </c>
      <c r="F33" s="5">
        <f t="shared" si="1"/>
        <v>-2413.5999999999995</v>
      </c>
      <c r="G33" s="21"/>
    </row>
    <row r="34" spans="1:6" ht="15.75">
      <c r="A34" s="17">
        <v>2020100000</v>
      </c>
      <c r="B34" s="18" t="s">
        <v>28</v>
      </c>
      <c r="C34" s="13">
        <v>2166.2</v>
      </c>
      <c r="D34" s="22">
        <v>361</v>
      </c>
      <c r="E34" s="9">
        <f t="shared" si="0"/>
        <v>16.665127873695873</v>
      </c>
      <c r="F34" s="9">
        <f t="shared" si="1"/>
        <v>-1805.1999999999998</v>
      </c>
    </row>
    <row r="35" spans="1:6" ht="15.75" customHeight="1" hidden="1">
      <c r="A35" s="17">
        <v>2020100310</v>
      </c>
      <c r="B35" s="18" t="s">
        <v>266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608.28</v>
      </c>
      <c r="D36" s="10">
        <v>0</v>
      </c>
      <c r="E36" s="9">
        <f t="shared" si="0"/>
        <v>0</v>
      </c>
      <c r="F36" s="9">
        <f t="shared" si="1"/>
        <v>-608.28</v>
      </c>
    </row>
    <row r="37" spans="1:6" ht="15" customHeight="1">
      <c r="A37" s="17">
        <v>2020300000</v>
      </c>
      <c r="B37" s="18" t="s">
        <v>30</v>
      </c>
      <c r="C37" s="12">
        <v>117.4</v>
      </c>
      <c r="D37" s="23">
        <v>117.28</v>
      </c>
      <c r="E37" s="9">
        <f t="shared" si="0"/>
        <v>99.89778534923339</v>
      </c>
      <c r="F37" s="9">
        <f t="shared" si="1"/>
        <v>-0.12000000000000455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3970.1799999999994</v>
      </c>
      <c r="D42" s="245">
        <f>D32+D33</f>
        <v>606.53657</v>
      </c>
      <c r="E42" s="5">
        <f t="shared" si="0"/>
        <v>15.277306570482951</v>
      </c>
      <c r="F42" s="5">
        <f t="shared" si="1"/>
        <v>-3363.643429999999</v>
      </c>
    </row>
    <row r="43" spans="1:6" s="6" customFormat="1" ht="15.75">
      <c r="A43" s="3"/>
      <c r="B43" s="26" t="s">
        <v>36</v>
      </c>
      <c r="C43" s="5">
        <f>C88-C42</f>
        <v>0</v>
      </c>
      <c r="D43" s="5">
        <f>D88-D42</f>
        <v>-307.85236</v>
      </c>
      <c r="E43" s="27"/>
      <c r="F43" s="27"/>
    </row>
    <row r="44" spans="1:6" ht="15.75">
      <c r="A44" s="28"/>
      <c r="B44" s="29"/>
      <c r="C44" s="30"/>
      <c r="D44" s="30"/>
      <c r="E44" s="31"/>
      <c r="F44" s="32"/>
    </row>
    <row r="45" spans="1:6" ht="63">
      <c r="A45" s="33" t="s">
        <v>1</v>
      </c>
      <c r="B45" s="33" t="s">
        <v>37</v>
      </c>
      <c r="C45" s="78" t="s">
        <v>305</v>
      </c>
      <c r="D45" s="79" t="s">
        <v>310</v>
      </c>
      <c r="E45" s="78" t="s">
        <v>3</v>
      </c>
      <c r="F45" s="80" t="s">
        <v>4</v>
      </c>
    </row>
    <row r="46" spans="1:6" ht="15.75">
      <c r="A46" s="34">
        <v>1</v>
      </c>
      <c r="B46" s="33">
        <v>2</v>
      </c>
      <c r="C46" s="167">
        <v>3</v>
      </c>
      <c r="D46" s="167">
        <v>4</v>
      </c>
      <c r="E46" s="167">
        <v>5</v>
      </c>
      <c r="F46" s="167">
        <v>6</v>
      </c>
    </row>
    <row r="47" spans="1:6" s="6" customFormat="1" ht="15.75">
      <c r="A47" s="35" t="s">
        <v>38</v>
      </c>
      <c r="B47" s="36" t="s">
        <v>39</v>
      </c>
      <c r="C47" s="37">
        <f>C48+C49+C50+C51+C52+C54+C53</f>
        <v>928.02</v>
      </c>
      <c r="D47" s="38">
        <f>D48+D49+D50+D51+D52+D54+D53</f>
        <v>89.21738</v>
      </c>
      <c r="E47" s="39">
        <f>SUM(D47/C47*100)</f>
        <v>9.613734617788412</v>
      </c>
      <c r="F47" s="39">
        <f>SUM(D47-C47)</f>
        <v>-838.8026199999999</v>
      </c>
    </row>
    <row r="48" spans="1:6" s="6" customFormat="1" ht="31.5" hidden="1">
      <c r="A48" s="40" t="s">
        <v>40</v>
      </c>
      <c r="B48" s="41" t="s">
        <v>41</v>
      </c>
      <c r="C48" s="42"/>
      <c r="D48" s="42"/>
      <c r="E48" s="43"/>
      <c r="F48" s="43"/>
    </row>
    <row r="49" spans="1:6" ht="15.75">
      <c r="A49" s="40" t="s">
        <v>42</v>
      </c>
      <c r="B49" s="44" t="s">
        <v>43</v>
      </c>
      <c r="C49" s="42">
        <v>913.02</v>
      </c>
      <c r="D49" s="42">
        <v>89.21738</v>
      </c>
      <c r="E49" s="43">
        <f aca="true" t="shared" si="2" ref="E49:E88">SUM(D49/C49*100)</f>
        <v>9.771678605068892</v>
      </c>
      <c r="F49" s="43">
        <f aca="true" t="shared" si="3" ref="F49:F88">SUM(D49-C49)</f>
        <v>-823.8026199999999</v>
      </c>
    </row>
    <row r="50" spans="1:6" ht="16.5" customHeight="1" hidden="1">
      <c r="A50" s="40" t="s">
        <v>44</v>
      </c>
      <c r="B50" s="44" t="s">
        <v>45</v>
      </c>
      <c r="C50" s="42"/>
      <c r="D50" s="42"/>
      <c r="E50" s="43"/>
      <c r="F50" s="43">
        <f t="shared" si="3"/>
        <v>0</v>
      </c>
    </row>
    <row r="51" spans="1:6" ht="31.5" customHeight="1" hidden="1">
      <c r="A51" s="40" t="s">
        <v>46</v>
      </c>
      <c r="B51" s="44" t="s">
        <v>47</v>
      </c>
      <c r="C51" s="42"/>
      <c r="D51" s="42"/>
      <c r="E51" s="43" t="e">
        <f t="shared" si="2"/>
        <v>#DIV/0!</v>
      </c>
      <c r="F51" s="43">
        <f t="shared" si="3"/>
        <v>0</v>
      </c>
    </row>
    <row r="52" spans="1:6" ht="16.5" customHeight="1" hidden="1">
      <c r="A52" s="40" t="s">
        <v>48</v>
      </c>
      <c r="B52" s="44" t="s">
        <v>49</v>
      </c>
      <c r="C52" s="42"/>
      <c r="D52" s="42"/>
      <c r="E52" s="43" t="e">
        <f t="shared" si="2"/>
        <v>#DIV/0!</v>
      </c>
      <c r="F52" s="43">
        <f t="shared" si="3"/>
        <v>0</v>
      </c>
    </row>
    <row r="53" spans="1:6" ht="15.75" customHeight="1">
      <c r="A53" s="40" t="s">
        <v>50</v>
      </c>
      <c r="B53" s="44" t="s">
        <v>51</v>
      </c>
      <c r="C53" s="45">
        <v>15</v>
      </c>
      <c r="D53" s="45">
        <v>0</v>
      </c>
      <c r="E53" s="43">
        <f t="shared" si="2"/>
        <v>0</v>
      </c>
      <c r="F53" s="43">
        <f t="shared" si="3"/>
        <v>-15</v>
      </c>
    </row>
    <row r="54" spans="1:6" ht="0.75" customHeight="1" hidden="1">
      <c r="A54" s="40" t="s">
        <v>52</v>
      </c>
      <c r="B54" s="44" t="s">
        <v>53</v>
      </c>
      <c r="C54" s="42"/>
      <c r="D54" s="42"/>
      <c r="E54" s="43" t="e">
        <f t="shared" si="2"/>
        <v>#DIV/0!</v>
      </c>
      <c r="F54" s="43">
        <f t="shared" si="3"/>
        <v>0</v>
      </c>
    </row>
    <row r="55" spans="1:6" s="6" customFormat="1" ht="15.75">
      <c r="A55" s="46" t="s">
        <v>54</v>
      </c>
      <c r="B55" s="47" t="s">
        <v>55</v>
      </c>
      <c r="C55" s="37">
        <f>C56</f>
        <v>117.28</v>
      </c>
      <c r="D55" s="37">
        <f>D56</f>
        <v>8.78935</v>
      </c>
      <c r="E55" s="39">
        <f t="shared" si="2"/>
        <v>7.4943298090040935</v>
      </c>
      <c r="F55" s="39">
        <f t="shared" si="3"/>
        <v>-108.49065</v>
      </c>
    </row>
    <row r="56" spans="1:6" ht="15.75">
      <c r="A56" s="48" t="s">
        <v>56</v>
      </c>
      <c r="B56" s="49" t="s">
        <v>57</v>
      </c>
      <c r="C56" s="42">
        <v>117.28</v>
      </c>
      <c r="D56" s="42">
        <v>8.78935</v>
      </c>
      <c r="E56" s="43">
        <f t="shared" si="2"/>
        <v>7.4943298090040935</v>
      </c>
      <c r="F56" s="43">
        <f t="shared" si="3"/>
        <v>-108.49065</v>
      </c>
    </row>
    <row r="57" spans="1:6" s="6" customFormat="1" ht="15.75">
      <c r="A57" s="35" t="s">
        <v>58</v>
      </c>
      <c r="B57" s="36" t="s">
        <v>59</v>
      </c>
      <c r="C57" s="37">
        <f>C60+C61</f>
        <v>26</v>
      </c>
      <c r="D57" s="37">
        <f>D60+D61</f>
        <v>0</v>
      </c>
      <c r="E57" s="39">
        <f t="shared" si="2"/>
        <v>0</v>
      </c>
      <c r="F57" s="39">
        <f t="shared" si="3"/>
        <v>-26</v>
      </c>
    </row>
    <row r="58" spans="1:6" ht="15.75" hidden="1">
      <c r="A58" s="40" t="s">
        <v>60</v>
      </c>
      <c r="B58" s="44" t="s">
        <v>61</v>
      </c>
      <c r="C58" s="42"/>
      <c r="D58" s="42"/>
      <c r="E58" s="43" t="e">
        <f t="shared" si="2"/>
        <v>#DIV/0!</v>
      </c>
      <c r="F58" s="43">
        <f t="shared" si="3"/>
        <v>0</v>
      </c>
    </row>
    <row r="59" spans="1:6" ht="15.75" hidden="1">
      <c r="A59" s="50" t="s">
        <v>62</v>
      </c>
      <c r="B59" s="44" t="s">
        <v>63</v>
      </c>
      <c r="C59" s="42"/>
      <c r="D59" s="42"/>
      <c r="E59" s="43" t="e">
        <f t="shared" si="2"/>
        <v>#DIV/0!</v>
      </c>
      <c r="F59" s="43">
        <f t="shared" si="3"/>
        <v>0</v>
      </c>
    </row>
    <row r="60" spans="1:6" ht="16.5" customHeight="1">
      <c r="A60" s="51" t="s">
        <v>64</v>
      </c>
      <c r="B60" s="52" t="s">
        <v>65</v>
      </c>
      <c r="C60" s="42">
        <v>12</v>
      </c>
      <c r="D60" s="42">
        <v>0</v>
      </c>
      <c r="E60" s="43">
        <f t="shared" si="2"/>
        <v>0</v>
      </c>
      <c r="F60" s="43">
        <f t="shared" si="3"/>
        <v>-12</v>
      </c>
    </row>
    <row r="61" spans="1:6" ht="15.75">
      <c r="A61" s="51" t="s">
        <v>253</v>
      </c>
      <c r="B61" s="52" t="s">
        <v>254</v>
      </c>
      <c r="C61" s="42">
        <v>14</v>
      </c>
      <c r="D61" s="42">
        <v>0</v>
      </c>
      <c r="E61" s="43"/>
      <c r="F61" s="43"/>
    </row>
    <row r="62" spans="1:6" s="6" customFormat="1" ht="15.75">
      <c r="A62" s="35" t="s">
        <v>66</v>
      </c>
      <c r="B62" s="36" t="s">
        <v>67</v>
      </c>
      <c r="C62" s="53">
        <f>SUM(C63:C66)</f>
        <v>821.18</v>
      </c>
      <c r="D62" s="53">
        <f>SUM(D63:D66)</f>
        <v>0</v>
      </c>
      <c r="E62" s="39">
        <f t="shared" si="2"/>
        <v>0</v>
      </c>
      <c r="F62" s="39">
        <f t="shared" si="3"/>
        <v>-821.18</v>
      </c>
    </row>
    <row r="63" spans="1:6" ht="15.75" hidden="1">
      <c r="A63" s="40" t="s">
        <v>68</v>
      </c>
      <c r="B63" s="44" t="s">
        <v>69</v>
      </c>
      <c r="C63" s="54"/>
      <c r="D63" s="42"/>
      <c r="E63" s="43" t="e">
        <f t="shared" si="2"/>
        <v>#DIV/0!</v>
      </c>
      <c r="F63" s="43">
        <f t="shared" si="3"/>
        <v>0</v>
      </c>
    </row>
    <row r="64" spans="1:7" s="6" customFormat="1" ht="15.75">
      <c r="A64" s="40" t="s">
        <v>70</v>
      </c>
      <c r="B64" s="44" t="s">
        <v>71</v>
      </c>
      <c r="C64" s="54">
        <v>0</v>
      </c>
      <c r="D64" s="42">
        <v>0</v>
      </c>
      <c r="E64" s="43" t="e">
        <f t="shared" si="2"/>
        <v>#DIV/0!</v>
      </c>
      <c r="F64" s="43">
        <f t="shared" si="3"/>
        <v>0</v>
      </c>
      <c r="G64" s="55"/>
    </row>
    <row r="65" spans="1:6" ht="15.75">
      <c r="A65" s="40" t="s">
        <v>72</v>
      </c>
      <c r="B65" s="44" t="s">
        <v>73</v>
      </c>
      <c r="C65" s="54">
        <v>821.18</v>
      </c>
      <c r="D65" s="42">
        <v>0</v>
      </c>
      <c r="E65" s="43">
        <f t="shared" si="2"/>
        <v>0</v>
      </c>
      <c r="F65" s="43">
        <f t="shared" si="3"/>
        <v>-821.18</v>
      </c>
    </row>
    <row r="66" spans="1:6" ht="15.75">
      <c r="A66" s="40" t="s">
        <v>74</v>
      </c>
      <c r="B66" s="44" t="s">
        <v>75</v>
      </c>
      <c r="C66" s="54">
        <v>0</v>
      </c>
      <c r="D66" s="42">
        <v>0</v>
      </c>
      <c r="E66" s="43" t="e">
        <f t="shared" si="2"/>
        <v>#DIV/0!</v>
      </c>
      <c r="F66" s="43">
        <f t="shared" si="3"/>
        <v>0</v>
      </c>
    </row>
    <row r="67" spans="1:6" s="6" customFormat="1" ht="15.75">
      <c r="A67" s="35" t="s">
        <v>76</v>
      </c>
      <c r="B67" s="36" t="s">
        <v>77</v>
      </c>
      <c r="C67" s="37">
        <f>SUM(C68:C70)</f>
        <v>739</v>
      </c>
      <c r="D67" s="37">
        <f>SUM(D68:D70)</f>
        <v>30.67748</v>
      </c>
      <c r="E67" s="39">
        <f t="shared" si="2"/>
        <v>4.151215155615697</v>
      </c>
      <c r="F67" s="39">
        <f t="shared" si="3"/>
        <v>-708.32252</v>
      </c>
    </row>
    <row r="68" spans="1:6" ht="15.75">
      <c r="A68" s="40" t="s">
        <v>78</v>
      </c>
      <c r="B68" s="56" t="s">
        <v>79</v>
      </c>
      <c r="C68" s="42">
        <v>0</v>
      </c>
      <c r="D68" s="42">
        <v>0</v>
      </c>
      <c r="E68" s="43" t="e">
        <f t="shared" si="2"/>
        <v>#DIV/0!</v>
      </c>
      <c r="F68" s="43">
        <f t="shared" si="3"/>
        <v>0</v>
      </c>
    </row>
    <row r="69" spans="1:6" ht="15.75" hidden="1">
      <c r="A69" s="40" t="s">
        <v>80</v>
      </c>
      <c r="B69" s="56" t="s">
        <v>81</v>
      </c>
      <c r="C69" s="42"/>
      <c r="D69" s="42"/>
      <c r="E69" s="43" t="e">
        <f t="shared" si="2"/>
        <v>#DIV/0!</v>
      </c>
      <c r="F69" s="43">
        <f t="shared" si="3"/>
        <v>0</v>
      </c>
    </row>
    <row r="70" spans="1:6" ht="15.75">
      <c r="A70" s="40" t="s">
        <v>82</v>
      </c>
      <c r="B70" s="44" t="s">
        <v>83</v>
      </c>
      <c r="C70" s="42">
        <v>739</v>
      </c>
      <c r="D70" s="42">
        <v>30.67748</v>
      </c>
      <c r="E70" s="43">
        <f t="shared" si="2"/>
        <v>4.151215155615697</v>
      </c>
      <c r="F70" s="43">
        <f t="shared" si="3"/>
        <v>-708.32252</v>
      </c>
    </row>
    <row r="71" spans="1:6" s="6" customFormat="1" ht="15.75">
      <c r="A71" s="35" t="s">
        <v>94</v>
      </c>
      <c r="B71" s="36" t="s">
        <v>95</v>
      </c>
      <c r="C71" s="37">
        <f>C72</f>
        <v>1166.9</v>
      </c>
      <c r="D71" s="37">
        <f>SUM(D72)</f>
        <v>170</v>
      </c>
      <c r="E71" s="39">
        <f t="shared" si="2"/>
        <v>14.56851486845488</v>
      </c>
      <c r="F71" s="39">
        <f t="shared" si="3"/>
        <v>-996.9000000000001</v>
      </c>
    </row>
    <row r="72" spans="1:6" ht="15.75">
      <c r="A72" s="40" t="s">
        <v>96</v>
      </c>
      <c r="B72" s="44" t="s">
        <v>268</v>
      </c>
      <c r="C72" s="42">
        <v>1166.9</v>
      </c>
      <c r="D72" s="42">
        <v>170</v>
      </c>
      <c r="E72" s="43">
        <f t="shared" si="2"/>
        <v>14.56851486845488</v>
      </c>
      <c r="F72" s="43">
        <f t="shared" si="3"/>
        <v>-996.9000000000001</v>
      </c>
    </row>
    <row r="73" spans="1:6" s="6" customFormat="1" ht="15.75" customHeight="1">
      <c r="A73" s="58">
        <v>1000</v>
      </c>
      <c r="B73" s="36" t="s">
        <v>98</v>
      </c>
      <c r="C73" s="37">
        <f>SUM(C74:C77)</f>
        <v>161</v>
      </c>
      <c r="D73" s="37">
        <f>SUM(D74:D77)</f>
        <v>0</v>
      </c>
      <c r="E73" s="39">
        <f t="shared" si="2"/>
        <v>0</v>
      </c>
      <c r="F73" s="39">
        <f t="shared" si="3"/>
        <v>-161</v>
      </c>
    </row>
    <row r="74" spans="1:6" ht="17.25" customHeight="1" hidden="1">
      <c r="A74" s="59">
        <v>1001</v>
      </c>
      <c r="B74" s="60" t="s">
        <v>99</v>
      </c>
      <c r="C74" s="42"/>
      <c r="D74" s="42"/>
      <c r="E74" s="43" t="e">
        <f t="shared" si="2"/>
        <v>#DIV/0!</v>
      </c>
      <c r="F74" s="43">
        <f t="shared" si="3"/>
        <v>0</v>
      </c>
    </row>
    <row r="75" spans="1:6" ht="15.75" customHeight="1">
      <c r="A75" s="59">
        <v>1003</v>
      </c>
      <c r="B75" s="60" t="s">
        <v>100</v>
      </c>
      <c r="C75" s="42">
        <v>161</v>
      </c>
      <c r="D75" s="42">
        <v>0</v>
      </c>
      <c r="E75" s="43">
        <f t="shared" si="2"/>
        <v>0</v>
      </c>
      <c r="F75" s="43">
        <f t="shared" si="3"/>
        <v>-161</v>
      </c>
    </row>
    <row r="76" spans="1:6" ht="25.5" customHeight="1" hidden="1">
      <c r="A76" s="59">
        <v>1004</v>
      </c>
      <c r="B76" s="60" t="s">
        <v>101</v>
      </c>
      <c r="C76" s="42"/>
      <c r="D76" s="61"/>
      <c r="E76" s="43" t="e">
        <f t="shared" si="2"/>
        <v>#DIV/0!</v>
      </c>
      <c r="F76" s="43">
        <f t="shared" si="3"/>
        <v>0</v>
      </c>
    </row>
    <row r="77" spans="1:6" ht="18" customHeight="1" hidden="1">
      <c r="A77" s="40" t="s">
        <v>102</v>
      </c>
      <c r="B77" s="44" t="s">
        <v>103</v>
      </c>
      <c r="C77" s="42">
        <v>0</v>
      </c>
      <c r="D77" s="42">
        <v>0</v>
      </c>
      <c r="E77" s="43"/>
      <c r="F77" s="43">
        <f t="shared" si="3"/>
        <v>0</v>
      </c>
    </row>
    <row r="78" spans="1:6" ht="15.75">
      <c r="A78" s="35" t="s">
        <v>104</v>
      </c>
      <c r="B78" s="36" t="s">
        <v>105</v>
      </c>
      <c r="C78" s="37">
        <f>C79+C80+C81+C82+C83</f>
        <v>10.8</v>
      </c>
      <c r="D78" s="37">
        <f>D79+D80+D81+D82+D83</f>
        <v>0</v>
      </c>
      <c r="E78" s="43">
        <f t="shared" si="2"/>
        <v>0</v>
      </c>
      <c r="F78" s="27">
        <f>F79+F80+F81+F82+F83</f>
        <v>-10.8</v>
      </c>
    </row>
    <row r="79" spans="1:6" ht="15.75" customHeight="1">
      <c r="A79" s="40" t="s">
        <v>106</v>
      </c>
      <c r="B79" s="44" t="s">
        <v>107</v>
      </c>
      <c r="C79" s="42">
        <v>10.8</v>
      </c>
      <c r="D79" s="42">
        <v>0</v>
      </c>
      <c r="E79" s="43">
        <f t="shared" si="2"/>
        <v>0</v>
      </c>
      <c r="F79" s="43">
        <f>SUM(D79-C79)</f>
        <v>-10.8</v>
      </c>
    </row>
    <row r="80" spans="1:6" ht="15.75" customHeight="1" hidden="1">
      <c r="A80" s="40" t="s">
        <v>108</v>
      </c>
      <c r="B80" s="44" t="s">
        <v>109</v>
      </c>
      <c r="C80" s="42"/>
      <c r="D80" s="42"/>
      <c r="E80" s="43" t="e">
        <f t="shared" si="2"/>
        <v>#DIV/0!</v>
      </c>
      <c r="F80" s="43">
        <f>SUM(D80-C80)</f>
        <v>0</v>
      </c>
    </row>
    <row r="81" spans="1:6" ht="15.75" customHeight="1" hidden="1">
      <c r="A81" s="40" t="s">
        <v>110</v>
      </c>
      <c r="B81" s="44" t="s">
        <v>111</v>
      </c>
      <c r="C81" s="42"/>
      <c r="D81" s="42"/>
      <c r="E81" s="43" t="e">
        <f t="shared" si="2"/>
        <v>#DIV/0!</v>
      </c>
      <c r="F81" s="43"/>
    </row>
    <row r="82" spans="1:6" ht="15.75" customHeight="1" hidden="1">
      <c r="A82" s="40" t="s">
        <v>112</v>
      </c>
      <c r="B82" s="44" t="s">
        <v>113</v>
      </c>
      <c r="C82" s="42"/>
      <c r="D82" s="42"/>
      <c r="E82" s="43" t="e">
        <f t="shared" si="2"/>
        <v>#DIV/0!</v>
      </c>
      <c r="F82" s="43"/>
    </row>
    <row r="83" spans="1:6" ht="15.75" customHeight="1" hidden="1">
      <c r="A83" s="40" t="s">
        <v>114</v>
      </c>
      <c r="B83" s="44" t="s">
        <v>115</v>
      </c>
      <c r="C83" s="42"/>
      <c r="D83" s="42"/>
      <c r="E83" s="43" t="e">
        <f t="shared" si="2"/>
        <v>#DIV/0!</v>
      </c>
      <c r="F83" s="43"/>
    </row>
    <row r="84" spans="1:6" s="6" customFormat="1" ht="15.75" customHeight="1">
      <c r="A84" s="58">
        <v>1400</v>
      </c>
      <c r="B84" s="62" t="s">
        <v>124</v>
      </c>
      <c r="C84" s="53">
        <f>C85+C86+C87</f>
        <v>0</v>
      </c>
      <c r="D84" s="53">
        <f>SUM(D85:D87)</f>
        <v>0</v>
      </c>
      <c r="E84" s="39" t="e">
        <f t="shared" si="2"/>
        <v>#DIV/0!</v>
      </c>
      <c r="F84" s="39">
        <f t="shared" si="3"/>
        <v>0</v>
      </c>
    </row>
    <row r="85" spans="1:6" ht="15.75" customHeight="1" hidden="1">
      <c r="A85" s="59">
        <v>1401</v>
      </c>
      <c r="B85" s="60" t="s">
        <v>125</v>
      </c>
      <c r="C85" s="54"/>
      <c r="D85" s="42"/>
      <c r="E85" s="43" t="e">
        <f t="shared" si="2"/>
        <v>#DIV/0!</v>
      </c>
      <c r="F85" s="43">
        <f t="shared" si="3"/>
        <v>0</v>
      </c>
    </row>
    <row r="86" spans="1:6" ht="15.75" customHeight="1" hidden="1">
      <c r="A86" s="59">
        <v>1402</v>
      </c>
      <c r="B86" s="60" t="s">
        <v>126</v>
      </c>
      <c r="C86" s="54"/>
      <c r="D86" s="42"/>
      <c r="E86" s="43" t="e">
        <f t="shared" si="2"/>
        <v>#DIV/0!</v>
      </c>
      <c r="F86" s="43">
        <f t="shared" si="3"/>
        <v>0</v>
      </c>
    </row>
    <row r="87" spans="1:6" ht="15.75" customHeight="1">
      <c r="A87" s="59">
        <v>1403</v>
      </c>
      <c r="B87" s="60" t="s">
        <v>127</v>
      </c>
      <c r="C87" s="54">
        <v>0</v>
      </c>
      <c r="D87" s="42">
        <v>0</v>
      </c>
      <c r="E87" s="43" t="e">
        <f t="shared" si="2"/>
        <v>#DIV/0!</v>
      </c>
      <c r="F87" s="43">
        <f t="shared" si="3"/>
        <v>0</v>
      </c>
    </row>
    <row r="88" spans="1:6" s="6" customFormat="1" ht="15.75" customHeight="1">
      <c r="A88" s="58"/>
      <c r="B88" s="63" t="s">
        <v>128</v>
      </c>
      <c r="C88" s="38">
        <f>C47+C55+C62+C67+C71+C73+C78+C57+C84</f>
        <v>3970.1800000000003</v>
      </c>
      <c r="D88" s="38">
        <f>D47+D55+D62+D67+D71+D73+D78+D57+D84</f>
        <v>298.68421</v>
      </c>
      <c r="E88" s="39">
        <f t="shared" si="2"/>
        <v>7.523190636192817</v>
      </c>
      <c r="F88" s="39">
        <f t="shared" si="3"/>
        <v>-3671.4957900000004</v>
      </c>
    </row>
    <row r="89" spans="3:4" ht="15.75">
      <c r="C89" s="66"/>
      <c r="D89" s="67"/>
    </row>
    <row r="90" spans="1:4" s="71" customFormat="1" ht="12.75">
      <c r="A90" s="69" t="s">
        <v>129</v>
      </c>
      <c r="B90" s="69"/>
      <c r="C90" s="70"/>
      <c r="D90" s="70"/>
    </row>
    <row r="91" spans="1:3" s="71" customFormat="1" ht="12.75">
      <c r="A91" s="72" t="s">
        <v>130</v>
      </c>
      <c r="B91" s="72"/>
      <c r="C91" s="71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1">
      <selection activeCell="D37" sqref="D37"/>
    </sheetView>
  </sheetViews>
  <sheetFormatPr defaultColWidth="9.140625" defaultRowHeight="12.75"/>
  <cols>
    <col min="1" max="1" width="14.7109375" style="64" customWidth="1"/>
    <col min="2" max="2" width="57.57421875" style="65" customWidth="1"/>
    <col min="3" max="3" width="17.421875" style="68" customWidth="1"/>
    <col min="4" max="4" width="15.28125" style="68" customWidth="1"/>
    <col min="5" max="5" width="10.7109375" style="68" customWidth="1"/>
    <col min="6" max="6" width="9.00390625" style="68" customWidth="1"/>
    <col min="7" max="7" width="15.421875" style="1" bestFit="1" customWidth="1"/>
    <col min="8" max="16384" width="9.140625" style="1" customWidth="1"/>
  </cols>
  <sheetData>
    <row r="1" spans="1:6" ht="15.75">
      <c r="A1" s="288" t="s">
        <v>324</v>
      </c>
      <c r="B1" s="288"/>
      <c r="C1" s="288"/>
      <c r="D1" s="288"/>
      <c r="E1" s="288"/>
      <c r="F1" s="288"/>
    </row>
    <row r="2" spans="1:6" ht="15.75">
      <c r="A2" s="288"/>
      <c r="B2" s="288"/>
      <c r="C2" s="288"/>
      <c r="D2" s="288"/>
      <c r="E2" s="288"/>
      <c r="F2" s="288"/>
    </row>
    <row r="3" spans="1:6" ht="63">
      <c r="A3" s="2" t="s">
        <v>1</v>
      </c>
      <c r="B3" s="2" t="s">
        <v>2</v>
      </c>
      <c r="C3" s="78" t="s">
        <v>305</v>
      </c>
      <c r="D3" s="79" t="s">
        <v>310</v>
      </c>
      <c r="E3" s="78" t="s">
        <v>3</v>
      </c>
      <c r="F3" s="80" t="s">
        <v>4</v>
      </c>
    </row>
    <row r="4" spans="1:6" s="6" customFormat="1" ht="15.75">
      <c r="A4" s="3"/>
      <c r="B4" s="4" t="s">
        <v>5</v>
      </c>
      <c r="C4" s="5">
        <f>C5+C7+C9+C12</f>
        <v>951.1</v>
      </c>
      <c r="D4" s="5">
        <f>D5+D7+D9+D12</f>
        <v>35.61795</v>
      </c>
      <c r="E4" s="5">
        <f>SUM(D4/C4*100)</f>
        <v>3.7449216696456733</v>
      </c>
      <c r="F4" s="5">
        <f>SUM(D4-C4)</f>
        <v>-915.4820500000001</v>
      </c>
    </row>
    <row r="5" spans="1:6" s="6" customFormat="1" ht="15.75">
      <c r="A5" s="74">
        <v>1010000000</v>
      </c>
      <c r="B5" s="73" t="s">
        <v>6</v>
      </c>
      <c r="C5" s="5">
        <f>C6</f>
        <v>516.1</v>
      </c>
      <c r="D5" s="5">
        <f>D6</f>
        <v>26.2608</v>
      </c>
      <c r="E5" s="5">
        <f aca="true" t="shared" si="0" ref="E5:E42">SUM(D5/C5*100)</f>
        <v>5.08831621778725</v>
      </c>
      <c r="F5" s="5">
        <f aca="true" t="shared" si="1" ref="F5:F42">SUM(D5-C5)</f>
        <v>-489.8392</v>
      </c>
    </row>
    <row r="6" spans="1:6" ht="15.75">
      <c r="A6" s="7">
        <v>1010200001</v>
      </c>
      <c r="B6" s="8" t="s">
        <v>7</v>
      </c>
      <c r="C6" s="9">
        <v>516.1</v>
      </c>
      <c r="D6" s="10">
        <v>26.2608</v>
      </c>
      <c r="E6" s="9">
        <f>SUM(D6/C6*100)</f>
        <v>5.08831621778725</v>
      </c>
      <c r="F6" s="9">
        <f t="shared" si="1"/>
        <v>-489.8392</v>
      </c>
    </row>
    <row r="7" spans="1:6" s="6" customFormat="1" ht="15.75">
      <c r="A7" s="74">
        <v>1050000000</v>
      </c>
      <c r="B7" s="73" t="s">
        <v>8</v>
      </c>
      <c r="C7" s="5">
        <f>SUM(C8:C8)</f>
        <v>5</v>
      </c>
      <c r="D7" s="5">
        <f>SUM(D8:D8)</f>
        <v>0.092</v>
      </c>
      <c r="E7" s="5">
        <f t="shared" si="0"/>
        <v>1.8399999999999999</v>
      </c>
      <c r="F7" s="5">
        <f t="shared" si="1"/>
        <v>-4.908</v>
      </c>
    </row>
    <row r="8" spans="1:6" ht="15.75" customHeight="1">
      <c r="A8" s="7">
        <v>1050300000</v>
      </c>
      <c r="B8" s="11" t="s">
        <v>9</v>
      </c>
      <c r="C8" s="12">
        <v>5</v>
      </c>
      <c r="D8" s="10">
        <v>0.092</v>
      </c>
      <c r="E8" s="9">
        <f t="shared" si="0"/>
        <v>1.8399999999999999</v>
      </c>
      <c r="F8" s="9">
        <f t="shared" si="1"/>
        <v>-4.908</v>
      </c>
    </row>
    <row r="9" spans="1:6" s="6" customFormat="1" ht="15.75" customHeight="1">
      <c r="A9" s="74">
        <v>1060000000</v>
      </c>
      <c r="B9" s="73" t="s">
        <v>145</v>
      </c>
      <c r="C9" s="5">
        <f>C10+C11</f>
        <v>415</v>
      </c>
      <c r="D9" s="5">
        <f>D10+D11</f>
        <v>7.16515</v>
      </c>
      <c r="E9" s="5">
        <f t="shared" si="0"/>
        <v>1.726542168674699</v>
      </c>
      <c r="F9" s="5">
        <f t="shared" si="1"/>
        <v>-407.83485</v>
      </c>
    </row>
    <row r="10" spans="1:6" s="6" customFormat="1" ht="15.75" customHeight="1">
      <c r="A10" s="7">
        <v>1060100000</v>
      </c>
      <c r="B10" s="11" t="s">
        <v>11</v>
      </c>
      <c r="C10" s="9">
        <v>121</v>
      </c>
      <c r="D10" s="10">
        <v>1.98342</v>
      </c>
      <c r="E10" s="9">
        <f t="shared" si="0"/>
        <v>1.639190082644628</v>
      </c>
      <c r="F10" s="9">
        <f>SUM(D10-C10)</f>
        <v>-119.01658</v>
      </c>
    </row>
    <row r="11" spans="1:6" ht="15.75" customHeight="1">
      <c r="A11" s="7">
        <v>1060600000</v>
      </c>
      <c r="B11" s="11" t="s">
        <v>10</v>
      </c>
      <c r="C11" s="9">
        <v>294</v>
      </c>
      <c r="D11" s="10">
        <v>5.18173</v>
      </c>
      <c r="E11" s="9">
        <f t="shared" si="0"/>
        <v>1.7624931972789117</v>
      </c>
      <c r="F11" s="9">
        <f t="shared" si="1"/>
        <v>-288.81827</v>
      </c>
    </row>
    <row r="12" spans="1:6" s="6" customFormat="1" ht="15.75">
      <c r="A12" s="3">
        <v>1080000000</v>
      </c>
      <c r="B12" s="4" t="s">
        <v>13</v>
      </c>
      <c r="C12" s="5">
        <f>C13</f>
        <v>15</v>
      </c>
      <c r="D12" s="5">
        <f>D13</f>
        <v>2.1</v>
      </c>
      <c r="E12" s="5">
        <f t="shared" si="0"/>
        <v>14.000000000000002</v>
      </c>
      <c r="F12" s="5">
        <f t="shared" si="1"/>
        <v>-12.9</v>
      </c>
    </row>
    <row r="13" spans="1:6" ht="15.75">
      <c r="A13" s="7">
        <v>1080400001</v>
      </c>
      <c r="B13" s="8" t="s">
        <v>292</v>
      </c>
      <c r="C13" s="9">
        <v>15</v>
      </c>
      <c r="D13" s="10">
        <v>2.1</v>
      </c>
      <c r="E13" s="9">
        <f t="shared" si="0"/>
        <v>14.000000000000002</v>
      </c>
      <c r="F13" s="9">
        <f t="shared" si="1"/>
        <v>-12.9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4">
        <v>1090000000</v>
      </c>
      <c r="B15" s="75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0.5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191.6</v>
      </c>
      <c r="D20" s="5">
        <f>D21+D24+D26+D29</f>
        <v>13.220279999999999</v>
      </c>
      <c r="E20" s="5">
        <f t="shared" si="0"/>
        <v>6.899937369519833</v>
      </c>
      <c r="F20" s="5">
        <f t="shared" si="1"/>
        <v>-178.37972</v>
      </c>
    </row>
    <row r="21" spans="1:6" s="6" customFormat="1" ht="30" customHeight="1">
      <c r="A21" s="74">
        <v>1110000000</v>
      </c>
      <c r="B21" s="75" t="s">
        <v>138</v>
      </c>
      <c r="C21" s="5">
        <f>C22+C23</f>
        <v>71.6</v>
      </c>
      <c r="D21" s="5">
        <f>D22+D23</f>
        <v>13.220279999999999</v>
      </c>
      <c r="E21" s="5">
        <f t="shared" si="0"/>
        <v>18.464078212290502</v>
      </c>
      <c r="F21" s="5">
        <f t="shared" si="1"/>
        <v>-58.37971999999999</v>
      </c>
    </row>
    <row r="22" spans="1:6" ht="15.75">
      <c r="A22" s="17">
        <v>1110501101</v>
      </c>
      <c r="B22" s="18" t="s">
        <v>17</v>
      </c>
      <c r="C22" s="12">
        <v>50.5</v>
      </c>
      <c r="D22" s="10">
        <v>3.8149</v>
      </c>
      <c r="E22" s="9">
        <f t="shared" si="0"/>
        <v>7.554257425742575</v>
      </c>
      <c r="F22" s="9">
        <f t="shared" si="1"/>
        <v>-46.6851</v>
      </c>
    </row>
    <row r="23" spans="1:6" ht="15.75">
      <c r="A23" s="7">
        <v>1110503505</v>
      </c>
      <c r="B23" s="11" t="s">
        <v>18</v>
      </c>
      <c r="C23" s="12">
        <v>21.1</v>
      </c>
      <c r="D23" s="10">
        <v>9.40538</v>
      </c>
      <c r="E23" s="9">
        <f t="shared" si="0"/>
        <v>44.5752606635071</v>
      </c>
      <c r="F23" s="9">
        <f t="shared" si="1"/>
        <v>-11.694620000000002</v>
      </c>
    </row>
    <row r="24" spans="1:6" s="16" customFormat="1" ht="15.75" customHeight="1" hidden="1">
      <c r="A24" s="74">
        <v>1130000000</v>
      </c>
      <c r="B24" s="75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6">
        <v>1140000000</v>
      </c>
      <c r="B26" s="77" t="s">
        <v>141</v>
      </c>
      <c r="C26" s="5">
        <f>C27+C28</f>
        <v>120</v>
      </c>
      <c r="D26" s="5">
        <f>D27+D28</f>
        <v>0</v>
      </c>
      <c r="E26" s="5">
        <f t="shared" si="0"/>
        <v>0</v>
      </c>
      <c r="F26" s="5">
        <f t="shared" si="1"/>
        <v>-120</v>
      </c>
    </row>
    <row r="27" spans="1:6" ht="15.75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120</v>
      </c>
      <c r="D28" s="10">
        <v>0</v>
      </c>
      <c r="E28" s="9">
        <f t="shared" si="0"/>
        <v>0</v>
      </c>
      <c r="F28" s="9">
        <f t="shared" si="1"/>
        <v>-120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0</v>
      </c>
      <c r="E29" s="5" t="e">
        <f t="shared" si="0"/>
        <v>#DIV/0!</v>
      </c>
      <c r="F29" s="5">
        <f t="shared" si="1"/>
        <v>0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0</v>
      </c>
      <c r="E30" s="9" t="e">
        <f t="shared" si="0"/>
        <v>#DIV/0!</v>
      </c>
      <c r="F30" s="9">
        <f t="shared" si="1"/>
        <v>0</v>
      </c>
    </row>
    <row r="31" spans="1:6" ht="15" customHeight="1">
      <c r="A31" s="7">
        <v>1170505005</v>
      </c>
      <c r="B31" s="11" t="s">
        <v>25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1142.7</v>
      </c>
      <c r="D32" s="20">
        <f>D4+D20</f>
        <v>48.838229999999996</v>
      </c>
      <c r="E32" s="5">
        <f t="shared" si="0"/>
        <v>4.273932790758729</v>
      </c>
      <c r="F32" s="5">
        <f t="shared" si="1"/>
        <v>-1093.86177</v>
      </c>
    </row>
    <row r="33" spans="1:7" s="6" customFormat="1" ht="15.75">
      <c r="A33" s="3">
        <v>2000000000</v>
      </c>
      <c r="B33" s="4" t="s">
        <v>27</v>
      </c>
      <c r="C33" s="5">
        <f>C34+C36+C37+C38+C39+C40+C35</f>
        <v>3539.8629999999994</v>
      </c>
      <c r="D33" s="5">
        <f>D34+D36+D37+D38+D39+D40+D35</f>
        <v>567.48</v>
      </c>
      <c r="E33" s="5">
        <f t="shared" si="0"/>
        <v>16.03112888832139</v>
      </c>
      <c r="F33" s="5">
        <f t="shared" si="1"/>
        <v>-2972.3829999999994</v>
      </c>
      <c r="G33" s="21"/>
    </row>
    <row r="34" spans="1:6" ht="15.75">
      <c r="A34" s="17">
        <v>2020100000</v>
      </c>
      <c r="B34" s="18" t="s">
        <v>28</v>
      </c>
      <c r="C34" s="12">
        <v>2701.7</v>
      </c>
      <c r="D34" s="22">
        <v>450.2</v>
      </c>
      <c r="E34" s="9">
        <f t="shared" si="0"/>
        <v>16.663582188992116</v>
      </c>
      <c r="F34" s="9">
        <f t="shared" si="1"/>
        <v>-2251.5</v>
      </c>
    </row>
    <row r="35" spans="1:6" ht="14.25" customHeight="1">
      <c r="A35" s="17">
        <v>2020100310</v>
      </c>
      <c r="B35" s="18" t="s">
        <v>266</v>
      </c>
      <c r="C35" s="12"/>
      <c r="D35" s="22">
        <v>0</v>
      </c>
      <c r="E35" s="9"/>
      <c r="F35" s="9"/>
    </row>
    <row r="36" spans="1:6" ht="15.75">
      <c r="A36" s="17">
        <v>2020200000</v>
      </c>
      <c r="B36" s="18" t="s">
        <v>29</v>
      </c>
      <c r="C36" s="12">
        <v>720.74</v>
      </c>
      <c r="D36" s="10">
        <v>0</v>
      </c>
      <c r="E36" s="9">
        <f t="shared" si="0"/>
        <v>0</v>
      </c>
      <c r="F36" s="9">
        <f t="shared" si="1"/>
        <v>-720.74</v>
      </c>
    </row>
    <row r="37" spans="1:6" ht="15" customHeight="1">
      <c r="A37" s="17">
        <v>2020300000</v>
      </c>
      <c r="B37" s="18" t="s">
        <v>30</v>
      </c>
      <c r="C37" s="12">
        <v>117.423</v>
      </c>
      <c r="D37" s="23">
        <v>117.28</v>
      </c>
      <c r="E37" s="9">
        <f t="shared" si="0"/>
        <v>99.87821806630728</v>
      </c>
      <c r="F37" s="9">
        <f t="shared" si="1"/>
        <v>-0.14300000000000068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0.7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4682.562999999999</v>
      </c>
      <c r="D42" s="245">
        <f>D32+D33</f>
        <v>616.31823</v>
      </c>
      <c r="E42" s="5">
        <f t="shared" si="0"/>
        <v>13.16198479337064</v>
      </c>
      <c r="F42" s="5">
        <f t="shared" si="1"/>
        <v>-4066.2447699999993</v>
      </c>
    </row>
    <row r="43" spans="1:6" s="6" customFormat="1" ht="15.75">
      <c r="A43" s="3"/>
      <c r="B43" s="26" t="s">
        <v>36</v>
      </c>
      <c r="C43" s="5">
        <f>C88-C42</f>
        <v>0</v>
      </c>
      <c r="D43" s="5">
        <f>D88-D42</f>
        <v>-41.517690000000016</v>
      </c>
      <c r="E43" s="27"/>
      <c r="F43" s="27"/>
    </row>
    <row r="44" spans="1:6" ht="15.75">
      <c r="A44" s="28"/>
      <c r="B44" s="29"/>
      <c r="C44" s="30"/>
      <c r="D44" s="30"/>
      <c r="E44" s="31"/>
      <c r="F44" s="32"/>
    </row>
    <row r="45" spans="1:6" ht="63">
      <c r="A45" s="33" t="s">
        <v>1</v>
      </c>
      <c r="B45" s="33" t="s">
        <v>37</v>
      </c>
      <c r="C45" s="78" t="s">
        <v>305</v>
      </c>
      <c r="D45" s="79" t="s">
        <v>310</v>
      </c>
      <c r="E45" s="78" t="s">
        <v>3</v>
      </c>
      <c r="F45" s="80" t="s">
        <v>4</v>
      </c>
    </row>
    <row r="46" spans="1:6" ht="15.75">
      <c r="A46" s="34">
        <v>1</v>
      </c>
      <c r="B46" s="33">
        <v>2</v>
      </c>
      <c r="C46" s="167">
        <v>3</v>
      </c>
      <c r="D46" s="167">
        <v>4</v>
      </c>
      <c r="E46" s="167">
        <v>5</v>
      </c>
      <c r="F46" s="167">
        <v>6</v>
      </c>
    </row>
    <row r="47" spans="1:6" s="6" customFormat="1" ht="15" customHeight="1">
      <c r="A47" s="35" t="s">
        <v>38</v>
      </c>
      <c r="B47" s="36" t="s">
        <v>39</v>
      </c>
      <c r="C47" s="37">
        <f>C48+C49+C50+C51+C52+C54+C53</f>
        <v>760.943</v>
      </c>
      <c r="D47" s="38">
        <f>D48+D49+D50+D51+D52+D54+D53</f>
        <v>98.09163</v>
      </c>
      <c r="E47" s="39">
        <f>SUM(D47/C47*100)</f>
        <v>12.890798653775642</v>
      </c>
      <c r="F47" s="39">
        <f>SUM(D47-C47)</f>
        <v>-662.85137</v>
      </c>
    </row>
    <row r="48" spans="1:6" s="6" customFormat="1" ht="15" customHeight="1" hidden="1">
      <c r="A48" s="40" t="s">
        <v>40</v>
      </c>
      <c r="B48" s="41" t="s">
        <v>41</v>
      </c>
      <c r="C48" s="42"/>
      <c r="D48" s="42"/>
      <c r="E48" s="43"/>
      <c r="F48" s="43"/>
    </row>
    <row r="49" spans="1:6" ht="15" customHeight="1">
      <c r="A49" s="40" t="s">
        <v>42</v>
      </c>
      <c r="B49" s="44" t="s">
        <v>43</v>
      </c>
      <c r="C49" s="42">
        <v>750.943</v>
      </c>
      <c r="D49" s="42">
        <v>98.09163</v>
      </c>
      <c r="E49" s="43">
        <f aca="true" t="shared" si="2" ref="E49:E88">SUM(D49/C49*100)</f>
        <v>13.062460133458863</v>
      </c>
      <c r="F49" s="43">
        <f aca="true" t="shared" si="3" ref="F49:F88">SUM(D49-C49)</f>
        <v>-652.85137</v>
      </c>
    </row>
    <row r="50" spans="1:6" ht="15" customHeight="1" hidden="1">
      <c r="A50" s="40" t="s">
        <v>44</v>
      </c>
      <c r="B50" s="44" t="s">
        <v>45</v>
      </c>
      <c r="C50" s="42"/>
      <c r="D50" s="42"/>
      <c r="E50" s="43"/>
      <c r="F50" s="43">
        <f t="shared" si="3"/>
        <v>0</v>
      </c>
    </row>
    <row r="51" spans="1:6" ht="15" customHeight="1" hidden="1">
      <c r="A51" s="40" t="s">
        <v>46</v>
      </c>
      <c r="B51" s="44" t="s">
        <v>47</v>
      </c>
      <c r="C51" s="42"/>
      <c r="D51" s="42"/>
      <c r="E51" s="43" t="e">
        <f t="shared" si="2"/>
        <v>#DIV/0!</v>
      </c>
      <c r="F51" s="43">
        <f t="shared" si="3"/>
        <v>0</v>
      </c>
    </row>
    <row r="52" spans="1:6" ht="15" customHeight="1">
      <c r="A52" s="40" t="s">
        <v>48</v>
      </c>
      <c r="B52" s="44" t="s">
        <v>49</v>
      </c>
      <c r="C52" s="42">
        <v>0</v>
      </c>
      <c r="D52" s="42">
        <v>0</v>
      </c>
      <c r="E52" s="43" t="e">
        <f t="shared" si="2"/>
        <v>#DIV/0!</v>
      </c>
      <c r="F52" s="43">
        <f t="shared" si="3"/>
        <v>0</v>
      </c>
    </row>
    <row r="53" spans="1:6" ht="15" customHeight="1">
      <c r="A53" s="40" t="s">
        <v>50</v>
      </c>
      <c r="B53" s="44" t="s">
        <v>51</v>
      </c>
      <c r="C53" s="45">
        <v>10</v>
      </c>
      <c r="D53" s="45">
        <v>0</v>
      </c>
      <c r="E53" s="43">
        <f t="shared" si="2"/>
        <v>0</v>
      </c>
      <c r="F53" s="43">
        <f t="shared" si="3"/>
        <v>-10</v>
      </c>
    </row>
    <row r="54" spans="1:6" ht="13.5" customHeight="1">
      <c r="A54" s="40" t="s">
        <v>52</v>
      </c>
      <c r="B54" s="44" t="s">
        <v>53</v>
      </c>
      <c r="C54" s="42">
        <v>0</v>
      </c>
      <c r="D54" s="42">
        <v>0</v>
      </c>
      <c r="E54" s="43" t="e">
        <f t="shared" si="2"/>
        <v>#DIV/0!</v>
      </c>
      <c r="F54" s="43">
        <f t="shared" si="3"/>
        <v>0</v>
      </c>
    </row>
    <row r="55" spans="1:6" s="6" customFormat="1" ht="15" customHeight="1">
      <c r="A55" s="46" t="s">
        <v>54</v>
      </c>
      <c r="B55" s="47" t="s">
        <v>55</v>
      </c>
      <c r="C55" s="37">
        <f>C56</f>
        <v>117.28</v>
      </c>
      <c r="D55" s="37">
        <f>D56</f>
        <v>10.0554</v>
      </c>
      <c r="E55" s="39">
        <f t="shared" si="2"/>
        <v>8.573840381991815</v>
      </c>
      <c r="F55" s="39">
        <f t="shared" si="3"/>
        <v>-107.2246</v>
      </c>
    </row>
    <row r="56" spans="1:6" ht="15.75">
      <c r="A56" s="48" t="s">
        <v>56</v>
      </c>
      <c r="B56" s="49" t="s">
        <v>57</v>
      </c>
      <c r="C56" s="42">
        <v>117.28</v>
      </c>
      <c r="D56" s="42">
        <v>10.0554</v>
      </c>
      <c r="E56" s="43">
        <f t="shared" si="2"/>
        <v>8.573840381991815</v>
      </c>
      <c r="F56" s="43">
        <f t="shared" si="3"/>
        <v>-107.2246</v>
      </c>
    </row>
    <row r="57" spans="1:6" s="6" customFormat="1" ht="15.75">
      <c r="A57" s="35" t="s">
        <v>58</v>
      </c>
      <c r="B57" s="36" t="s">
        <v>59</v>
      </c>
      <c r="C57" s="37">
        <f>SUM(C58:C60)</f>
        <v>10.7</v>
      </c>
      <c r="D57" s="37">
        <f>SUM(D58:D60)</f>
        <v>0</v>
      </c>
      <c r="E57" s="39">
        <f t="shared" si="2"/>
        <v>0</v>
      </c>
      <c r="F57" s="39">
        <f t="shared" si="3"/>
        <v>-10.7</v>
      </c>
    </row>
    <row r="58" spans="1:6" ht="15.75" hidden="1">
      <c r="A58" s="40" t="s">
        <v>60</v>
      </c>
      <c r="B58" s="44" t="s">
        <v>61</v>
      </c>
      <c r="C58" s="42"/>
      <c r="D58" s="42"/>
      <c r="E58" s="43" t="e">
        <f t="shared" si="2"/>
        <v>#DIV/0!</v>
      </c>
      <c r="F58" s="43">
        <f t="shared" si="3"/>
        <v>0</v>
      </c>
    </row>
    <row r="59" spans="1:6" ht="15.75" hidden="1">
      <c r="A59" s="50" t="s">
        <v>62</v>
      </c>
      <c r="B59" s="44" t="s">
        <v>63</v>
      </c>
      <c r="C59" s="42"/>
      <c r="D59" s="42"/>
      <c r="E59" s="43" t="e">
        <f t="shared" si="2"/>
        <v>#DIV/0!</v>
      </c>
      <c r="F59" s="43">
        <f t="shared" si="3"/>
        <v>0</v>
      </c>
    </row>
    <row r="60" spans="1:6" ht="15.75">
      <c r="A60" s="51" t="s">
        <v>64</v>
      </c>
      <c r="B60" s="52" t="s">
        <v>65</v>
      </c>
      <c r="C60" s="188">
        <v>10.7</v>
      </c>
      <c r="D60" s="42">
        <v>0</v>
      </c>
      <c r="E60" s="43">
        <f t="shared" si="2"/>
        <v>0</v>
      </c>
      <c r="F60" s="43">
        <f t="shared" si="3"/>
        <v>-10.7</v>
      </c>
    </row>
    <row r="61" spans="1:6" ht="15.75" hidden="1">
      <c r="A61" s="51" t="s">
        <v>253</v>
      </c>
      <c r="B61" s="52" t="s">
        <v>254</v>
      </c>
      <c r="C61" s="42"/>
      <c r="D61" s="42"/>
      <c r="E61" s="43"/>
      <c r="F61" s="43"/>
    </row>
    <row r="62" spans="1:6" s="6" customFormat="1" ht="15.75">
      <c r="A62" s="35" t="s">
        <v>66</v>
      </c>
      <c r="B62" s="36" t="s">
        <v>67</v>
      </c>
      <c r="C62" s="53">
        <f>SUM(C63:C66)</f>
        <v>1042.94</v>
      </c>
      <c r="D62" s="53">
        <f>SUM(D63:D66)</f>
        <v>47.798</v>
      </c>
      <c r="E62" s="39">
        <f t="shared" si="2"/>
        <v>4.583005733791014</v>
      </c>
      <c r="F62" s="39">
        <f t="shared" si="3"/>
        <v>-995.142</v>
      </c>
    </row>
    <row r="63" spans="1:6" ht="15.75" hidden="1">
      <c r="A63" s="40" t="s">
        <v>68</v>
      </c>
      <c r="B63" s="44" t="s">
        <v>69</v>
      </c>
      <c r="C63" s="54"/>
      <c r="D63" s="42"/>
      <c r="E63" s="43" t="e">
        <f t="shared" si="2"/>
        <v>#DIV/0!</v>
      </c>
      <c r="F63" s="43">
        <f t="shared" si="3"/>
        <v>0</v>
      </c>
    </row>
    <row r="64" spans="1:7" s="6" customFormat="1" ht="15.75" hidden="1">
      <c r="A64" s="40" t="s">
        <v>70</v>
      </c>
      <c r="B64" s="44" t="s">
        <v>71</v>
      </c>
      <c r="C64" s="54"/>
      <c r="D64" s="42"/>
      <c r="E64" s="43" t="e">
        <f t="shared" si="2"/>
        <v>#DIV/0!</v>
      </c>
      <c r="F64" s="43">
        <f t="shared" si="3"/>
        <v>0</v>
      </c>
      <c r="G64" s="55"/>
    </row>
    <row r="65" spans="1:6" ht="15.75">
      <c r="A65" s="40" t="s">
        <v>72</v>
      </c>
      <c r="B65" s="44" t="s">
        <v>73</v>
      </c>
      <c r="C65" s="54">
        <v>972.94</v>
      </c>
      <c r="D65" s="42">
        <v>17.798</v>
      </c>
      <c r="E65" s="43">
        <f t="shared" si="2"/>
        <v>1.8293008818632186</v>
      </c>
      <c r="F65" s="43">
        <f t="shared" si="3"/>
        <v>-955.142</v>
      </c>
    </row>
    <row r="66" spans="1:6" ht="15.75">
      <c r="A66" s="40" t="s">
        <v>74</v>
      </c>
      <c r="B66" s="44" t="s">
        <v>75</v>
      </c>
      <c r="C66" s="54">
        <v>70</v>
      </c>
      <c r="D66" s="42">
        <v>30</v>
      </c>
      <c r="E66" s="43">
        <f t="shared" si="2"/>
        <v>42.857142857142854</v>
      </c>
      <c r="F66" s="43">
        <f t="shared" si="3"/>
        <v>-40</v>
      </c>
    </row>
    <row r="67" spans="1:6" s="6" customFormat="1" ht="15.75">
      <c r="A67" s="35" t="s">
        <v>76</v>
      </c>
      <c r="B67" s="36" t="s">
        <v>77</v>
      </c>
      <c r="C67" s="37">
        <f>SUM(C68:C70)</f>
        <v>458.1</v>
      </c>
      <c r="D67" s="37">
        <f>SUM(D68:D70)</f>
        <v>63.49355</v>
      </c>
      <c r="E67" s="39">
        <f t="shared" si="2"/>
        <v>13.860194280724732</v>
      </c>
      <c r="F67" s="39">
        <f t="shared" si="3"/>
        <v>-394.60645</v>
      </c>
    </row>
    <row r="68" spans="1:6" ht="15.75" hidden="1">
      <c r="A68" s="40" t="s">
        <v>78</v>
      </c>
      <c r="B68" s="56" t="s">
        <v>79</v>
      </c>
      <c r="C68" s="42"/>
      <c r="D68" s="42"/>
      <c r="E68" s="43" t="e">
        <f t="shared" si="2"/>
        <v>#DIV/0!</v>
      </c>
      <c r="F68" s="43">
        <f t="shared" si="3"/>
        <v>0</v>
      </c>
    </row>
    <row r="69" spans="1:6" ht="15.75" hidden="1">
      <c r="A69" s="40" t="s">
        <v>80</v>
      </c>
      <c r="B69" s="56" t="s">
        <v>81</v>
      </c>
      <c r="C69" s="42"/>
      <c r="D69" s="42"/>
      <c r="E69" s="43" t="e">
        <f t="shared" si="2"/>
        <v>#DIV/0!</v>
      </c>
      <c r="F69" s="43">
        <f t="shared" si="3"/>
        <v>0</v>
      </c>
    </row>
    <row r="70" spans="1:6" ht="15.75">
      <c r="A70" s="40" t="s">
        <v>82</v>
      </c>
      <c r="B70" s="44" t="s">
        <v>83</v>
      </c>
      <c r="C70" s="42">
        <v>458.1</v>
      </c>
      <c r="D70" s="42">
        <v>63.49355</v>
      </c>
      <c r="E70" s="43">
        <f t="shared" si="2"/>
        <v>13.860194280724732</v>
      </c>
      <c r="F70" s="43">
        <f t="shared" si="3"/>
        <v>-394.60645</v>
      </c>
    </row>
    <row r="71" spans="1:6" s="6" customFormat="1" ht="15.75">
      <c r="A71" s="35" t="s">
        <v>94</v>
      </c>
      <c r="B71" s="36" t="s">
        <v>95</v>
      </c>
      <c r="C71" s="37">
        <f>C72</f>
        <v>2280.2</v>
      </c>
      <c r="D71" s="37">
        <f>SUM(D72)</f>
        <v>355.36196</v>
      </c>
      <c r="E71" s="39">
        <f t="shared" si="2"/>
        <v>15.5846837996667</v>
      </c>
      <c r="F71" s="39">
        <f t="shared" si="3"/>
        <v>-1924.8380399999999</v>
      </c>
    </row>
    <row r="72" spans="1:6" ht="15.75" customHeight="1">
      <c r="A72" s="40" t="s">
        <v>96</v>
      </c>
      <c r="B72" s="44" t="s">
        <v>97</v>
      </c>
      <c r="C72" s="42">
        <v>2280.2</v>
      </c>
      <c r="D72" s="42">
        <v>355.36196</v>
      </c>
      <c r="E72" s="43">
        <f t="shared" si="2"/>
        <v>15.5846837996667</v>
      </c>
      <c r="F72" s="43">
        <f t="shared" si="3"/>
        <v>-1924.8380399999999</v>
      </c>
    </row>
    <row r="73" spans="1:6" s="6" customFormat="1" ht="15.75" customHeight="1">
      <c r="A73" s="58">
        <v>1000</v>
      </c>
      <c r="B73" s="36" t="s">
        <v>98</v>
      </c>
      <c r="C73" s="37">
        <f>SUM(C74:C77)</f>
        <v>0</v>
      </c>
      <c r="D73" s="37">
        <f>SUM(D74:D77)</f>
        <v>0</v>
      </c>
      <c r="E73" s="39" t="e">
        <f t="shared" si="2"/>
        <v>#DIV/0!</v>
      </c>
      <c r="F73" s="39">
        <f t="shared" si="3"/>
        <v>0</v>
      </c>
    </row>
    <row r="74" spans="1:6" ht="15.75" customHeight="1" hidden="1">
      <c r="A74" s="59">
        <v>1001</v>
      </c>
      <c r="B74" s="60" t="s">
        <v>99</v>
      </c>
      <c r="C74" s="42"/>
      <c r="D74" s="42"/>
      <c r="E74" s="43" t="e">
        <f t="shared" si="2"/>
        <v>#DIV/0!</v>
      </c>
      <c r="F74" s="43">
        <f t="shared" si="3"/>
        <v>0</v>
      </c>
    </row>
    <row r="75" spans="1:6" ht="15.75" customHeight="1">
      <c r="A75" s="59">
        <v>1003</v>
      </c>
      <c r="B75" s="60" t="s">
        <v>100</v>
      </c>
      <c r="C75" s="188">
        <v>0</v>
      </c>
      <c r="D75" s="42">
        <v>0</v>
      </c>
      <c r="E75" s="43" t="e">
        <f t="shared" si="2"/>
        <v>#DIV/0!</v>
      </c>
      <c r="F75" s="43">
        <f t="shared" si="3"/>
        <v>0</v>
      </c>
    </row>
    <row r="76" spans="1:6" ht="15.75" customHeight="1" hidden="1">
      <c r="A76" s="59">
        <v>1004</v>
      </c>
      <c r="B76" s="60" t="s">
        <v>101</v>
      </c>
      <c r="C76" s="42"/>
      <c r="D76" s="61"/>
      <c r="E76" s="43" t="e">
        <f t="shared" si="2"/>
        <v>#DIV/0!</v>
      </c>
      <c r="F76" s="43">
        <f t="shared" si="3"/>
        <v>0</v>
      </c>
    </row>
    <row r="77" spans="1:6" ht="15.75" customHeight="1" hidden="1">
      <c r="A77" s="40" t="s">
        <v>102</v>
      </c>
      <c r="B77" s="44" t="s">
        <v>103</v>
      </c>
      <c r="C77" s="42">
        <v>0</v>
      </c>
      <c r="D77" s="42">
        <v>0</v>
      </c>
      <c r="E77" s="43"/>
      <c r="F77" s="43">
        <f t="shared" si="3"/>
        <v>0</v>
      </c>
    </row>
    <row r="78" spans="1:6" ht="15.75" customHeight="1">
      <c r="A78" s="35" t="s">
        <v>104</v>
      </c>
      <c r="B78" s="36" t="s">
        <v>105</v>
      </c>
      <c r="C78" s="37">
        <f>C79+C80+C81+C82+C83</f>
        <v>12.4</v>
      </c>
      <c r="D78" s="37">
        <f>D79+D80+D81+D82+D83</f>
        <v>0</v>
      </c>
      <c r="E78" s="43">
        <f t="shared" si="2"/>
        <v>0</v>
      </c>
      <c r="F78" s="27">
        <f>F79+F80+F81+F82+F83</f>
        <v>-12.4</v>
      </c>
    </row>
    <row r="79" spans="1:6" ht="15" customHeight="1">
      <c r="A79" s="40" t="s">
        <v>106</v>
      </c>
      <c r="B79" s="44" t="s">
        <v>107</v>
      </c>
      <c r="C79" s="42">
        <v>12.4</v>
      </c>
      <c r="D79" s="42"/>
      <c r="E79" s="43">
        <f t="shared" si="2"/>
        <v>0</v>
      </c>
      <c r="F79" s="43">
        <f>SUM(D79-C79)</f>
        <v>-12.4</v>
      </c>
    </row>
    <row r="80" spans="1:6" ht="15" customHeight="1" hidden="1">
      <c r="A80" s="40" t="s">
        <v>108</v>
      </c>
      <c r="B80" s="44" t="s">
        <v>109</v>
      </c>
      <c r="C80" s="42"/>
      <c r="D80" s="42"/>
      <c r="E80" s="43" t="e">
        <f t="shared" si="2"/>
        <v>#DIV/0!</v>
      </c>
      <c r="F80" s="43">
        <f>SUM(D80-C80)</f>
        <v>0</v>
      </c>
    </row>
    <row r="81" spans="1:6" ht="15" customHeight="1" hidden="1">
      <c r="A81" s="40" t="s">
        <v>110</v>
      </c>
      <c r="B81" s="44" t="s">
        <v>111</v>
      </c>
      <c r="C81" s="42"/>
      <c r="D81" s="42"/>
      <c r="E81" s="43" t="e">
        <f t="shared" si="2"/>
        <v>#DIV/0!</v>
      </c>
      <c r="F81" s="43"/>
    </row>
    <row r="82" spans="1:6" ht="15" customHeight="1" hidden="1">
      <c r="A82" s="40" t="s">
        <v>112</v>
      </c>
      <c r="B82" s="44" t="s">
        <v>113</v>
      </c>
      <c r="C82" s="42"/>
      <c r="D82" s="42"/>
      <c r="E82" s="43" t="e">
        <f t="shared" si="2"/>
        <v>#DIV/0!</v>
      </c>
      <c r="F82" s="43"/>
    </row>
    <row r="83" spans="1:6" ht="15" customHeight="1" hidden="1">
      <c r="A83" s="40" t="s">
        <v>114</v>
      </c>
      <c r="B83" s="44" t="s">
        <v>115</v>
      </c>
      <c r="C83" s="42"/>
      <c r="D83" s="42"/>
      <c r="E83" s="43" t="e">
        <f t="shared" si="2"/>
        <v>#DIV/0!</v>
      </c>
      <c r="F83" s="43"/>
    </row>
    <row r="84" spans="1:6" s="6" customFormat="1" ht="15" customHeight="1" hidden="1">
      <c r="A84" s="58">
        <v>1400</v>
      </c>
      <c r="B84" s="62" t="s">
        <v>124</v>
      </c>
      <c r="C84" s="53">
        <f>C85+C86+C87</f>
        <v>0</v>
      </c>
      <c r="D84" s="53">
        <f>SUM(D85:D87)</f>
        <v>0</v>
      </c>
      <c r="E84" s="39" t="e">
        <f t="shared" si="2"/>
        <v>#DIV/0!</v>
      </c>
      <c r="F84" s="39">
        <f t="shared" si="3"/>
        <v>0</v>
      </c>
    </row>
    <row r="85" spans="1:6" ht="15" customHeight="1" hidden="1">
      <c r="A85" s="59">
        <v>1401</v>
      </c>
      <c r="B85" s="60" t="s">
        <v>125</v>
      </c>
      <c r="C85" s="54"/>
      <c r="D85" s="42"/>
      <c r="E85" s="43" t="e">
        <f t="shared" si="2"/>
        <v>#DIV/0!</v>
      </c>
      <c r="F85" s="43">
        <f t="shared" si="3"/>
        <v>0</v>
      </c>
    </row>
    <row r="86" spans="1:6" ht="15" customHeight="1" hidden="1">
      <c r="A86" s="59">
        <v>1402</v>
      </c>
      <c r="B86" s="60" t="s">
        <v>126</v>
      </c>
      <c r="C86" s="54"/>
      <c r="D86" s="42"/>
      <c r="E86" s="43" t="e">
        <f t="shared" si="2"/>
        <v>#DIV/0!</v>
      </c>
      <c r="F86" s="43">
        <f t="shared" si="3"/>
        <v>0</v>
      </c>
    </row>
    <row r="87" spans="1:6" ht="15" customHeight="1" hidden="1">
      <c r="A87" s="59">
        <v>1403</v>
      </c>
      <c r="B87" s="60" t="s">
        <v>127</v>
      </c>
      <c r="C87" s="54"/>
      <c r="D87" s="42"/>
      <c r="E87" s="43" t="e">
        <f t="shared" si="2"/>
        <v>#DIV/0!</v>
      </c>
      <c r="F87" s="43">
        <f t="shared" si="3"/>
        <v>0</v>
      </c>
    </row>
    <row r="88" spans="1:6" s="6" customFormat="1" ht="15" customHeight="1">
      <c r="A88" s="58"/>
      <c r="B88" s="63" t="s">
        <v>128</v>
      </c>
      <c r="C88" s="38">
        <f>C47+C55+C57+C62+C67+C71+C78+C73</f>
        <v>4682.563</v>
      </c>
      <c r="D88" s="38">
        <f>D47+D55+D57+D62+D67+D71+D78+D73</f>
        <v>574.80054</v>
      </c>
      <c r="E88" s="39">
        <f t="shared" si="2"/>
        <v>12.275340235678623</v>
      </c>
      <c r="F88" s="39">
        <f t="shared" si="3"/>
        <v>-4107.76246</v>
      </c>
    </row>
    <row r="89" spans="3:4" ht="15.75">
      <c r="C89" s="66"/>
      <c r="D89" s="67"/>
    </row>
    <row r="90" spans="1:4" s="71" customFormat="1" ht="12.75">
      <c r="A90" s="69" t="s">
        <v>129</v>
      </c>
      <c r="B90" s="69"/>
      <c r="C90" s="70"/>
      <c r="D90" s="70"/>
    </row>
    <row r="91" spans="1:3" s="71" customFormat="1" ht="12.75">
      <c r="A91" s="72" t="s">
        <v>130</v>
      </c>
      <c r="B91" s="72"/>
      <c r="C91" s="71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1">
      <selection activeCell="D37" sqref="D37"/>
    </sheetView>
  </sheetViews>
  <sheetFormatPr defaultColWidth="9.140625" defaultRowHeight="12.75"/>
  <cols>
    <col min="1" max="1" width="14.7109375" style="64" customWidth="1"/>
    <col min="2" max="2" width="57.57421875" style="65" customWidth="1"/>
    <col min="3" max="3" width="19.421875" style="68" customWidth="1"/>
    <col min="4" max="4" width="16.00390625" style="68" customWidth="1"/>
    <col min="5" max="5" width="10.8515625" style="68" customWidth="1"/>
    <col min="6" max="6" width="9.28125" style="68" customWidth="1"/>
    <col min="7" max="7" width="15.421875" style="1" bestFit="1" customWidth="1"/>
    <col min="8" max="16384" width="9.140625" style="1" customWidth="1"/>
  </cols>
  <sheetData>
    <row r="1" spans="1:6" ht="15.75">
      <c r="A1" s="288" t="s">
        <v>325</v>
      </c>
      <c r="B1" s="288"/>
      <c r="C1" s="288"/>
      <c r="D1" s="288"/>
      <c r="E1" s="288"/>
      <c r="F1" s="288"/>
    </row>
    <row r="2" spans="1:6" ht="15.75">
      <c r="A2" s="288"/>
      <c r="B2" s="288"/>
      <c r="C2" s="288"/>
      <c r="D2" s="288"/>
      <c r="E2" s="288"/>
      <c r="F2" s="288"/>
    </row>
    <row r="3" spans="1:6" ht="64.5" customHeight="1">
      <c r="A3" s="2" t="s">
        <v>1</v>
      </c>
      <c r="B3" s="2" t="s">
        <v>2</v>
      </c>
      <c r="C3" s="78" t="s">
        <v>305</v>
      </c>
      <c r="D3" s="79" t="s">
        <v>310</v>
      </c>
      <c r="E3" s="78" t="s">
        <v>3</v>
      </c>
      <c r="F3" s="80" t="s">
        <v>4</v>
      </c>
    </row>
    <row r="4" spans="1:6" s="6" customFormat="1" ht="15.75">
      <c r="A4" s="3"/>
      <c r="B4" s="4" t="s">
        <v>5</v>
      </c>
      <c r="C4" s="5">
        <f>C5+C7+C9+C12</f>
        <v>722.6</v>
      </c>
      <c r="D4" s="5">
        <f>D5+D7+D9+D12</f>
        <v>42.27829</v>
      </c>
      <c r="E4" s="5">
        <f>SUM(D4/C4*100)</f>
        <v>5.850856628840298</v>
      </c>
      <c r="F4" s="5">
        <f>SUM(D4-C4)</f>
        <v>-680.32171</v>
      </c>
    </row>
    <row r="5" spans="1:6" s="6" customFormat="1" ht="15.75">
      <c r="A5" s="74">
        <v>1010000000</v>
      </c>
      <c r="B5" s="73" t="s">
        <v>6</v>
      </c>
      <c r="C5" s="5">
        <f>C6</f>
        <v>371.6</v>
      </c>
      <c r="D5" s="5">
        <f>D6</f>
        <v>23.29015</v>
      </c>
      <c r="E5" s="5">
        <f aca="true" t="shared" si="0" ref="E5:E42">SUM(D5/C5*100)</f>
        <v>6.267532292787943</v>
      </c>
      <c r="F5" s="5">
        <f aca="true" t="shared" si="1" ref="F5:F42">SUM(D5-C5)</f>
        <v>-348.30985000000004</v>
      </c>
    </row>
    <row r="6" spans="1:6" ht="15.75">
      <c r="A6" s="7">
        <v>1010200001</v>
      </c>
      <c r="B6" s="8" t="s">
        <v>263</v>
      </c>
      <c r="C6" s="9">
        <v>371.6</v>
      </c>
      <c r="D6" s="10">
        <v>23.29015</v>
      </c>
      <c r="E6" s="9">
        <f>SUM(D6/C6*100)</f>
        <v>6.267532292787943</v>
      </c>
      <c r="F6" s="9">
        <f t="shared" si="1"/>
        <v>-348.30985000000004</v>
      </c>
    </row>
    <row r="7" spans="1:6" s="6" customFormat="1" ht="15.75">
      <c r="A7" s="74">
        <v>1050000000</v>
      </c>
      <c r="B7" s="73" t="s">
        <v>8</v>
      </c>
      <c r="C7" s="5">
        <f>SUM(C8:C8)</f>
        <v>8</v>
      </c>
      <c r="D7" s="5">
        <f>SUM(D8:D8)</f>
        <v>0.063</v>
      </c>
      <c r="E7" s="5">
        <f t="shared" si="0"/>
        <v>0.7875</v>
      </c>
      <c r="F7" s="5">
        <f t="shared" si="1"/>
        <v>-7.937</v>
      </c>
    </row>
    <row r="8" spans="1:6" ht="15.75" customHeight="1">
      <c r="A8" s="7">
        <v>1050300000</v>
      </c>
      <c r="B8" s="11" t="s">
        <v>264</v>
      </c>
      <c r="C8" s="12">
        <v>8</v>
      </c>
      <c r="D8" s="10">
        <v>0.063</v>
      </c>
      <c r="E8" s="9">
        <f t="shared" si="0"/>
        <v>0.7875</v>
      </c>
      <c r="F8" s="9">
        <f t="shared" si="1"/>
        <v>-7.937</v>
      </c>
    </row>
    <row r="9" spans="1:6" s="6" customFormat="1" ht="15.75" customHeight="1">
      <c r="A9" s="74">
        <v>1060000000</v>
      </c>
      <c r="B9" s="73" t="s">
        <v>145</v>
      </c>
      <c r="C9" s="5">
        <f>C10+C11</f>
        <v>333</v>
      </c>
      <c r="D9" s="5">
        <f>D10+D11</f>
        <v>12.52514</v>
      </c>
      <c r="E9" s="5">
        <f t="shared" si="0"/>
        <v>3.761303303303303</v>
      </c>
      <c r="F9" s="5">
        <f t="shared" si="1"/>
        <v>-320.47486</v>
      </c>
    </row>
    <row r="10" spans="1:6" s="6" customFormat="1" ht="15.75" customHeight="1">
      <c r="A10" s="7">
        <v>1060100000</v>
      </c>
      <c r="B10" s="11" t="s">
        <v>11</v>
      </c>
      <c r="C10" s="9">
        <v>102</v>
      </c>
      <c r="D10" s="10">
        <v>7.41857</v>
      </c>
      <c r="E10" s="9">
        <f t="shared" si="0"/>
        <v>7.273107843137256</v>
      </c>
      <c r="F10" s="9">
        <f>SUM(D10-C10)</f>
        <v>-94.58143</v>
      </c>
    </row>
    <row r="11" spans="1:6" ht="15.75" customHeight="1">
      <c r="A11" s="7">
        <v>1060600000</v>
      </c>
      <c r="B11" s="11" t="s">
        <v>10</v>
      </c>
      <c r="C11" s="9">
        <v>231</v>
      </c>
      <c r="D11" s="10">
        <v>5.10657</v>
      </c>
      <c r="E11" s="9">
        <f t="shared" si="0"/>
        <v>2.2106363636363637</v>
      </c>
      <c r="F11" s="9">
        <f t="shared" si="1"/>
        <v>-225.89343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6.4</v>
      </c>
      <c r="E12" s="5">
        <f t="shared" si="0"/>
        <v>64</v>
      </c>
      <c r="F12" s="5">
        <f t="shared" si="1"/>
        <v>-3.5999999999999996</v>
      </c>
    </row>
    <row r="13" spans="1:6" ht="15.75">
      <c r="A13" s="7">
        <v>1080400001</v>
      </c>
      <c r="B13" s="8" t="s">
        <v>262</v>
      </c>
      <c r="C13" s="9">
        <v>10</v>
      </c>
      <c r="D13" s="10">
        <v>6.4</v>
      </c>
      <c r="E13" s="9">
        <f t="shared" si="0"/>
        <v>64</v>
      </c>
      <c r="F13" s="9">
        <f t="shared" si="1"/>
        <v>-3.5999999999999996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4">
        <v>1090000000</v>
      </c>
      <c r="B15" s="75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267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222.7</v>
      </c>
      <c r="D20" s="5">
        <f>D21+D24+D26+D29</f>
        <v>5.40774</v>
      </c>
      <c r="E20" s="5">
        <f t="shared" si="0"/>
        <v>2.4282622361921873</v>
      </c>
      <c r="F20" s="5">
        <f t="shared" si="1"/>
        <v>-217.29226</v>
      </c>
    </row>
    <row r="21" spans="1:6" s="6" customFormat="1" ht="30" customHeight="1">
      <c r="A21" s="74">
        <v>1110000000</v>
      </c>
      <c r="B21" s="75" t="s">
        <v>138</v>
      </c>
      <c r="C21" s="5">
        <f>C22+C23</f>
        <v>22.7</v>
      </c>
      <c r="D21" s="5">
        <f>D22+D23</f>
        <v>5.40774</v>
      </c>
      <c r="E21" s="5">
        <f t="shared" si="0"/>
        <v>23.82264317180617</v>
      </c>
      <c r="F21" s="5">
        <f t="shared" si="1"/>
        <v>-17.29226</v>
      </c>
    </row>
    <row r="22" spans="1:6" ht="15" customHeight="1">
      <c r="A22" s="17">
        <v>1110501101</v>
      </c>
      <c r="B22" s="18" t="s">
        <v>260</v>
      </c>
      <c r="C22" s="12">
        <v>22.7</v>
      </c>
      <c r="D22" s="10">
        <v>5.40774</v>
      </c>
      <c r="E22" s="9">
        <f t="shared" si="0"/>
        <v>23.82264317180617</v>
      </c>
      <c r="F22" s="9">
        <f t="shared" si="1"/>
        <v>-17.29226</v>
      </c>
    </row>
    <row r="23" spans="1:6" ht="15" customHeight="1" hidden="1">
      <c r="A23" s="7">
        <v>1110503505</v>
      </c>
      <c r="B23" s="11" t="s">
        <v>259</v>
      </c>
      <c r="C23" s="12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6" customFormat="1" ht="15" customHeight="1" hidden="1">
      <c r="A24" s="74">
        <v>1130000000</v>
      </c>
      <c r="B24" s="75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" customHeight="1" hidden="1">
      <c r="A25" s="7">
        <v>1130305005</v>
      </c>
      <c r="B25" s="8" t="s">
        <v>258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5" customHeight="1">
      <c r="A26" s="76">
        <v>1140000000</v>
      </c>
      <c r="B26" s="77" t="s">
        <v>141</v>
      </c>
      <c r="C26" s="5">
        <f>C27+C28</f>
        <v>200</v>
      </c>
      <c r="D26" s="5">
        <f>D27+D28</f>
        <v>0</v>
      </c>
      <c r="E26" s="5">
        <f t="shared" si="0"/>
        <v>0</v>
      </c>
      <c r="F26" s="5">
        <f t="shared" si="1"/>
        <v>-200</v>
      </c>
    </row>
    <row r="27" spans="1:6" ht="0.75" customHeight="1" hidden="1">
      <c r="A27" s="17">
        <v>1140200000</v>
      </c>
      <c r="B27" s="19" t="s">
        <v>256</v>
      </c>
      <c r="C27" s="9"/>
      <c r="D27" s="10">
        <v>0</v>
      </c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257</v>
      </c>
      <c r="C28" s="9">
        <v>200</v>
      </c>
      <c r="D28" s="10">
        <v>0</v>
      </c>
      <c r="E28" s="9">
        <f t="shared" si="0"/>
        <v>0</v>
      </c>
      <c r="F28" s="9">
        <f t="shared" si="1"/>
        <v>-200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0</v>
      </c>
      <c r="E29" s="5" t="e">
        <f t="shared" si="0"/>
        <v>#DIV/0!</v>
      </c>
      <c r="F29" s="5">
        <f t="shared" si="1"/>
        <v>0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0</v>
      </c>
      <c r="E30" s="9" t="e">
        <f t="shared" si="0"/>
        <v>#DIV/0!</v>
      </c>
      <c r="F30" s="9">
        <f t="shared" si="1"/>
        <v>0</v>
      </c>
    </row>
    <row r="31" spans="1:6" ht="15" customHeight="1">
      <c r="A31" s="7">
        <v>1170505005</v>
      </c>
      <c r="B31" s="11" t="s">
        <v>25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945.3</v>
      </c>
      <c r="D32" s="20">
        <f>D4+D20</f>
        <v>47.68603</v>
      </c>
      <c r="E32" s="5">
        <f t="shared" si="0"/>
        <v>5.04453929969322</v>
      </c>
      <c r="F32" s="5">
        <f t="shared" si="1"/>
        <v>-897.61397</v>
      </c>
    </row>
    <row r="33" spans="1:7" s="6" customFormat="1" ht="15.75">
      <c r="A33" s="3">
        <v>2000000000</v>
      </c>
      <c r="B33" s="4" t="s">
        <v>27</v>
      </c>
      <c r="C33" s="5">
        <f>C34+C36+C37+C38+C39+C40+C35</f>
        <v>4544.432</v>
      </c>
      <c r="D33" s="5">
        <f>D34+D35+D36+D37+D38+D39+D40</f>
        <v>605.68</v>
      </c>
      <c r="E33" s="5">
        <f t="shared" si="0"/>
        <v>13.327958257489605</v>
      </c>
      <c r="F33" s="5">
        <f t="shared" si="1"/>
        <v>-3938.752</v>
      </c>
      <c r="G33" s="21"/>
    </row>
    <row r="34" spans="1:6" ht="15.75">
      <c r="A34" s="17">
        <v>2020100000</v>
      </c>
      <c r="B34" s="18" t="s">
        <v>28</v>
      </c>
      <c r="C34" s="13">
        <v>2930</v>
      </c>
      <c r="D34" s="22">
        <v>488.4</v>
      </c>
      <c r="E34" s="9">
        <f t="shared" si="0"/>
        <v>16.668941979522184</v>
      </c>
      <c r="F34" s="9">
        <f t="shared" si="1"/>
        <v>-2441.6</v>
      </c>
    </row>
    <row r="35" spans="1:6" ht="15.75" customHeight="1">
      <c r="A35" s="17">
        <v>2020100310</v>
      </c>
      <c r="B35" s="18" t="s">
        <v>266</v>
      </c>
      <c r="C35" s="12">
        <v>520.4</v>
      </c>
      <c r="D35" s="22">
        <v>0</v>
      </c>
      <c r="E35" s="9"/>
      <c r="F35" s="9"/>
    </row>
    <row r="36" spans="1:6" ht="15.75">
      <c r="A36" s="17">
        <v>2020200000</v>
      </c>
      <c r="B36" s="18" t="s">
        <v>29</v>
      </c>
      <c r="C36" s="12">
        <v>976.608</v>
      </c>
      <c r="D36" s="10">
        <v>0</v>
      </c>
      <c r="E36" s="9">
        <f t="shared" si="0"/>
        <v>0</v>
      </c>
      <c r="F36" s="9">
        <f t="shared" si="1"/>
        <v>-976.608</v>
      </c>
    </row>
    <row r="37" spans="1:6" ht="15" customHeight="1">
      <c r="A37" s="17">
        <v>2020300000</v>
      </c>
      <c r="B37" s="18" t="s">
        <v>30</v>
      </c>
      <c r="C37" s="12">
        <v>117.424</v>
      </c>
      <c r="D37" s="23">
        <v>117.28</v>
      </c>
      <c r="E37" s="9">
        <f t="shared" si="0"/>
        <v>99.87736748875868</v>
      </c>
      <c r="F37" s="9">
        <f t="shared" si="1"/>
        <v>-0.14400000000000546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5489.732</v>
      </c>
      <c r="D42" s="245">
        <f>D32+D33</f>
        <v>653.3660299999999</v>
      </c>
      <c r="E42" s="5">
        <f t="shared" si="0"/>
        <v>11.901601571807147</v>
      </c>
      <c r="F42" s="5">
        <f t="shared" si="1"/>
        <v>-4836.36597</v>
      </c>
    </row>
    <row r="43" spans="1:6" s="6" customFormat="1" ht="15.75">
      <c r="A43" s="3"/>
      <c r="B43" s="26" t="s">
        <v>36</v>
      </c>
      <c r="C43" s="5">
        <f>C88-C42</f>
        <v>0</v>
      </c>
      <c r="D43" s="5">
        <f>D88-D42</f>
        <v>-334.3595099999999</v>
      </c>
      <c r="E43" s="27"/>
      <c r="F43" s="27"/>
    </row>
    <row r="44" spans="1:6" ht="15.75">
      <c r="A44" s="28"/>
      <c r="B44" s="29"/>
      <c r="C44" s="30"/>
      <c r="D44" s="30"/>
      <c r="E44" s="31"/>
      <c r="F44" s="32"/>
    </row>
    <row r="45" spans="1:6" ht="63">
      <c r="A45" s="33" t="s">
        <v>1</v>
      </c>
      <c r="B45" s="33" t="s">
        <v>37</v>
      </c>
      <c r="C45" s="78" t="s">
        <v>305</v>
      </c>
      <c r="D45" s="79" t="s">
        <v>310</v>
      </c>
      <c r="E45" s="78" t="s">
        <v>3</v>
      </c>
      <c r="F45" s="80" t="s">
        <v>4</v>
      </c>
    </row>
    <row r="46" spans="1:6" ht="15.75">
      <c r="A46" s="34">
        <v>1</v>
      </c>
      <c r="B46" s="33">
        <v>2</v>
      </c>
      <c r="C46" s="167">
        <v>3</v>
      </c>
      <c r="D46" s="167">
        <v>4</v>
      </c>
      <c r="E46" s="167">
        <v>5</v>
      </c>
      <c r="F46" s="167">
        <v>6</v>
      </c>
    </row>
    <row r="47" spans="1:6" s="6" customFormat="1" ht="15.75">
      <c r="A47" s="35" t="s">
        <v>38</v>
      </c>
      <c r="B47" s="36" t="s">
        <v>39</v>
      </c>
      <c r="C47" s="37">
        <f>C48+C49+C50+C51+C52+C54+C53</f>
        <v>838.644</v>
      </c>
      <c r="D47" s="38">
        <f>D48+D49+D50+D51+D52+D54+D53</f>
        <v>84.82257</v>
      </c>
      <c r="E47" s="39">
        <f>SUM(D47/C47*100)</f>
        <v>10.114252292987251</v>
      </c>
      <c r="F47" s="39">
        <f>SUM(D47-C47)</f>
        <v>-753.82143</v>
      </c>
    </row>
    <row r="48" spans="1:6" s="6" customFormat="1" ht="31.5" hidden="1">
      <c r="A48" s="40" t="s">
        <v>40</v>
      </c>
      <c r="B48" s="41" t="s">
        <v>41</v>
      </c>
      <c r="C48" s="42"/>
      <c r="D48" s="42"/>
      <c r="E48" s="43"/>
      <c r="F48" s="43"/>
    </row>
    <row r="49" spans="1:6" ht="15.75">
      <c r="A49" s="40" t="s">
        <v>42</v>
      </c>
      <c r="B49" s="44" t="s">
        <v>43</v>
      </c>
      <c r="C49" s="42">
        <v>803.644</v>
      </c>
      <c r="D49" s="42">
        <v>59.82257</v>
      </c>
      <c r="E49" s="43">
        <f aca="true" t="shared" si="2" ref="E49:E88">SUM(D49/C49*100)</f>
        <v>7.4439142207246</v>
      </c>
      <c r="F49" s="43">
        <f aca="true" t="shared" si="3" ref="F49:F88">SUM(D49-C49)</f>
        <v>-743.82143</v>
      </c>
    </row>
    <row r="50" spans="1:6" ht="16.5" customHeight="1" hidden="1">
      <c r="A50" s="40" t="s">
        <v>44</v>
      </c>
      <c r="B50" s="44" t="s">
        <v>45</v>
      </c>
      <c r="C50" s="42"/>
      <c r="D50" s="42"/>
      <c r="E50" s="43"/>
      <c r="F50" s="43">
        <f t="shared" si="3"/>
        <v>0</v>
      </c>
    </row>
    <row r="51" spans="1:6" ht="31.5" customHeight="1" hidden="1">
      <c r="A51" s="40" t="s">
        <v>46</v>
      </c>
      <c r="B51" s="44" t="s">
        <v>47</v>
      </c>
      <c r="C51" s="42"/>
      <c r="D51" s="42"/>
      <c r="E51" s="43" t="e">
        <f t="shared" si="2"/>
        <v>#DIV/0!</v>
      </c>
      <c r="F51" s="43">
        <f t="shared" si="3"/>
        <v>0</v>
      </c>
    </row>
    <row r="52" spans="1:6" ht="17.25" customHeight="1">
      <c r="A52" s="40" t="s">
        <v>48</v>
      </c>
      <c r="B52" s="44" t="s">
        <v>49</v>
      </c>
      <c r="C52" s="42">
        <v>25</v>
      </c>
      <c r="D52" s="42">
        <v>25</v>
      </c>
      <c r="E52" s="43">
        <f t="shared" si="2"/>
        <v>100</v>
      </c>
      <c r="F52" s="43">
        <f t="shared" si="3"/>
        <v>0</v>
      </c>
    </row>
    <row r="53" spans="1:6" ht="15.75" customHeight="1">
      <c r="A53" s="40" t="s">
        <v>50</v>
      </c>
      <c r="B53" s="44" t="s">
        <v>51</v>
      </c>
      <c r="C53" s="45">
        <v>10</v>
      </c>
      <c r="D53" s="45">
        <v>0</v>
      </c>
      <c r="E53" s="43">
        <f t="shared" si="2"/>
        <v>0</v>
      </c>
      <c r="F53" s="43">
        <f t="shared" si="3"/>
        <v>-10</v>
      </c>
    </row>
    <row r="54" spans="1:6" ht="16.5" customHeight="1" hidden="1">
      <c r="A54" s="40" t="s">
        <v>52</v>
      </c>
      <c r="B54" s="44" t="s">
        <v>53</v>
      </c>
      <c r="C54" s="42"/>
      <c r="D54" s="42"/>
      <c r="E54" s="43" t="e">
        <f t="shared" si="2"/>
        <v>#DIV/0!</v>
      </c>
      <c r="F54" s="43">
        <f t="shared" si="3"/>
        <v>0</v>
      </c>
    </row>
    <row r="55" spans="1:6" s="6" customFormat="1" ht="15.75">
      <c r="A55" s="46" t="s">
        <v>54</v>
      </c>
      <c r="B55" s="47" t="s">
        <v>55</v>
      </c>
      <c r="C55" s="37">
        <f>C56</f>
        <v>117.28</v>
      </c>
      <c r="D55" s="37">
        <f>D56</f>
        <v>9.347</v>
      </c>
      <c r="E55" s="39">
        <f t="shared" si="2"/>
        <v>7.9698158253751705</v>
      </c>
      <c r="F55" s="39">
        <f t="shared" si="3"/>
        <v>-107.933</v>
      </c>
    </row>
    <row r="56" spans="1:6" ht="15.75">
      <c r="A56" s="48" t="s">
        <v>56</v>
      </c>
      <c r="B56" s="49" t="s">
        <v>57</v>
      </c>
      <c r="C56" s="42">
        <v>117.28</v>
      </c>
      <c r="D56" s="42">
        <v>9.347</v>
      </c>
      <c r="E56" s="43">
        <f t="shared" si="2"/>
        <v>7.9698158253751705</v>
      </c>
      <c r="F56" s="43">
        <f t="shared" si="3"/>
        <v>-107.933</v>
      </c>
    </row>
    <row r="57" spans="1:6" s="6" customFormat="1" ht="15" customHeight="1">
      <c r="A57" s="35" t="s">
        <v>58</v>
      </c>
      <c r="B57" s="36" t="s">
        <v>59</v>
      </c>
      <c r="C57" s="37">
        <f>SUM(C58:C60)</f>
        <v>10.7</v>
      </c>
      <c r="D57" s="37">
        <f>SUM(D58:D60)</f>
        <v>0</v>
      </c>
      <c r="E57" s="39">
        <f t="shared" si="2"/>
        <v>0</v>
      </c>
      <c r="F57" s="39">
        <f t="shared" si="3"/>
        <v>-10.7</v>
      </c>
    </row>
    <row r="58" spans="1:6" ht="15.75" hidden="1">
      <c r="A58" s="40" t="s">
        <v>60</v>
      </c>
      <c r="B58" s="44" t="s">
        <v>61</v>
      </c>
      <c r="C58" s="42"/>
      <c r="D58" s="42"/>
      <c r="E58" s="43" t="e">
        <f t="shared" si="2"/>
        <v>#DIV/0!</v>
      </c>
      <c r="F58" s="43">
        <f t="shared" si="3"/>
        <v>0</v>
      </c>
    </row>
    <row r="59" spans="1:6" ht="15.75" hidden="1">
      <c r="A59" s="50" t="s">
        <v>62</v>
      </c>
      <c r="B59" s="44" t="s">
        <v>63</v>
      </c>
      <c r="C59" s="42"/>
      <c r="D59" s="42"/>
      <c r="E59" s="43" t="e">
        <f t="shared" si="2"/>
        <v>#DIV/0!</v>
      </c>
      <c r="F59" s="43">
        <f t="shared" si="3"/>
        <v>0</v>
      </c>
    </row>
    <row r="60" spans="1:6" ht="15.75">
      <c r="A60" s="51" t="s">
        <v>64</v>
      </c>
      <c r="B60" s="52" t="s">
        <v>65</v>
      </c>
      <c r="C60" s="188">
        <v>10.7</v>
      </c>
      <c r="D60" s="42">
        <v>0</v>
      </c>
      <c r="E60" s="43">
        <f t="shared" si="2"/>
        <v>0</v>
      </c>
      <c r="F60" s="43">
        <f t="shared" si="3"/>
        <v>-10.7</v>
      </c>
    </row>
    <row r="61" spans="1:6" ht="15.75" hidden="1">
      <c r="A61" s="51" t="s">
        <v>253</v>
      </c>
      <c r="B61" s="52" t="s">
        <v>254</v>
      </c>
      <c r="C61" s="42"/>
      <c r="D61" s="42"/>
      <c r="E61" s="43"/>
      <c r="F61" s="43"/>
    </row>
    <row r="62" spans="1:6" s="6" customFormat="1" ht="15.75">
      <c r="A62" s="35" t="s">
        <v>66</v>
      </c>
      <c r="B62" s="36" t="s">
        <v>67</v>
      </c>
      <c r="C62" s="53">
        <f>SUM(C63:C66)</f>
        <v>1060.83</v>
      </c>
      <c r="D62" s="53">
        <f>SUM(D63:D66)</f>
        <v>0</v>
      </c>
      <c r="E62" s="39">
        <f t="shared" si="2"/>
        <v>0</v>
      </c>
      <c r="F62" s="39">
        <f t="shared" si="3"/>
        <v>-1060.83</v>
      </c>
    </row>
    <row r="63" spans="1:6" ht="15.75" hidden="1">
      <c r="A63" s="40" t="s">
        <v>68</v>
      </c>
      <c r="B63" s="44" t="s">
        <v>69</v>
      </c>
      <c r="C63" s="54"/>
      <c r="D63" s="42"/>
      <c r="E63" s="43" t="e">
        <f t="shared" si="2"/>
        <v>#DIV/0!</v>
      </c>
      <c r="F63" s="43">
        <f t="shared" si="3"/>
        <v>0</v>
      </c>
    </row>
    <row r="64" spans="1:7" s="6" customFormat="1" ht="15.75" hidden="1">
      <c r="A64" s="40" t="s">
        <v>70</v>
      </c>
      <c r="B64" s="44" t="s">
        <v>71</v>
      </c>
      <c r="C64" s="54"/>
      <c r="D64" s="42"/>
      <c r="E64" s="43" t="e">
        <f t="shared" si="2"/>
        <v>#DIV/0!</v>
      </c>
      <c r="F64" s="43">
        <f t="shared" si="3"/>
        <v>0</v>
      </c>
      <c r="G64" s="55"/>
    </row>
    <row r="65" spans="1:6" ht="15.75">
      <c r="A65" s="40" t="s">
        <v>72</v>
      </c>
      <c r="B65" s="44" t="s">
        <v>73</v>
      </c>
      <c r="C65" s="54">
        <v>980.83</v>
      </c>
      <c r="D65" s="42">
        <v>0</v>
      </c>
      <c r="E65" s="43">
        <f t="shared" si="2"/>
        <v>0</v>
      </c>
      <c r="F65" s="43">
        <f t="shared" si="3"/>
        <v>-980.83</v>
      </c>
    </row>
    <row r="66" spans="1:6" ht="15.75">
      <c r="A66" s="40" t="s">
        <v>74</v>
      </c>
      <c r="B66" s="44" t="s">
        <v>75</v>
      </c>
      <c r="C66" s="54">
        <v>80</v>
      </c>
      <c r="D66" s="42">
        <v>0</v>
      </c>
      <c r="E66" s="43">
        <f t="shared" si="2"/>
        <v>0</v>
      </c>
      <c r="F66" s="43">
        <f t="shared" si="3"/>
        <v>-80</v>
      </c>
    </row>
    <row r="67" spans="1:6" s="6" customFormat="1" ht="15.75">
      <c r="A67" s="35" t="s">
        <v>76</v>
      </c>
      <c r="B67" s="36" t="s">
        <v>77</v>
      </c>
      <c r="C67" s="37">
        <f>SUM(C68:C70)</f>
        <v>310.8</v>
      </c>
      <c r="D67" s="37">
        <f>SUM(D68:D70)</f>
        <v>24.83695</v>
      </c>
      <c r="E67" s="39">
        <f t="shared" si="2"/>
        <v>7.991296653796653</v>
      </c>
      <c r="F67" s="39">
        <f t="shared" si="3"/>
        <v>-285.96305</v>
      </c>
    </row>
    <row r="68" spans="1:6" ht="15.75">
      <c r="A68" s="40" t="s">
        <v>78</v>
      </c>
      <c r="B68" s="56" t="s">
        <v>79</v>
      </c>
      <c r="C68" s="42">
        <v>0</v>
      </c>
      <c r="D68" s="42">
        <v>0</v>
      </c>
      <c r="E68" s="43" t="e">
        <f t="shared" si="2"/>
        <v>#DIV/0!</v>
      </c>
      <c r="F68" s="43">
        <f t="shared" si="3"/>
        <v>0</v>
      </c>
    </row>
    <row r="69" spans="1:6" ht="15.75" hidden="1">
      <c r="A69" s="40" t="s">
        <v>80</v>
      </c>
      <c r="B69" s="56" t="s">
        <v>81</v>
      </c>
      <c r="C69" s="42"/>
      <c r="D69" s="42"/>
      <c r="E69" s="43" t="e">
        <f t="shared" si="2"/>
        <v>#DIV/0!</v>
      </c>
      <c r="F69" s="43">
        <f t="shared" si="3"/>
        <v>0</v>
      </c>
    </row>
    <row r="70" spans="1:6" ht="15.75">
      <c r="A70" s="40" t="s">
        <v>82</v>
      </c>
      <c r="B70" s="44" t="s">
        <v>83</v>
      </c>
      <c r="C70" s="42">
        <v>310.8</v>
      </c>
      <c r="D70" s="42">
        <v>24.83695</v>
      </c>
      <c r="E70" s="43">
        <f t="shared" si="2"/>
        <v>7.991296653796653</v>
      </c>
      <c r="F70" s="43">
        <f t="shared" si="3"/>
        <v>-285.96305</v>
      </c>
    </row>
    <row r="71" spans="1:6" s="6" customFormat="1" ht="15.75">
      <c r="A71" s="35" t="s">
        <v>94</v>
      </c>
      <c r="B71" s="36" t="s">
        <v>95</v>
      </c>
      <c r="C71" s="37">
        <f>C72</f>
        <v>2748.8</v>
      </c>
      <c r="D71" s="37">
        <f>SUM(D72)</f>
        <v>200</v>
      </c>
      <c r="E71" s="39">
        <f t="shared" si="2"/>
        <v>7.275902211874271</v>
      </c>
      <c r="F71" s="39">
        <f t="shared" si="3"/>
        <v>-2548.8</v>
      </c>
    </row>
    <row r="72" spans="1:6" ht="15.75">
      <c r="A72" s="40" t="s">
        <v>96</v>
      </c>
      <c r="B72" s="44" t="s">
        <v>268</v>
      </c>
      <c r="C72" s="42">
        <v>2748.8</v>
      </c>
      <c r="D72" s="42">
        <v>200</v>
      </c>
      <c r="E72" s="43">
        <f t="shared" si="2"/>
        <v>7.275902211874271</v>
      </c>
      <c r="F72" s="43">
        <f t="shared" si="3"/>
        <v>-2548.8</v>
      </c>
    </row>
    <row r="73" spans="1:6" s="6" customFormat="1" ht="15.75">
      <c r="A73" s="58">
        <v>1000</v>
      </c>
      <c r="B73" s="36" t="s">
        <v>98</v>
      </c>
      <c r="C73" s="37">
        <f>SUM(C74:C77)</f>
        <v>389.678</v>
      </c>
      <c r="D73" s="37">
        <f>SUM(D74:D77)</f>
        <v>0</v>
      </c>
      <c r="E73" s="39">
        <f t="shared" si="2"/>
        <v>0</v>
      </c>
      <c r="F73" s="39">
        <f t="shared" si="3"/>
        <v>-389.678</v>
      </c>
    </row>
    <row r="74" spans="1:6" ht="5.25" customHeight="1" hidden="1">
      <c r="A74" s="59">
        <v>1001</v>
      </c>
      <c r="B74" s="60" t="s">
        <v>99</v>
      </c>
      <c r="C74" s="42"/>
      <c r="D74" s="42"/>
      <c r="E74" s="43" t="e">
        <f t="shared" si="2"/>
        <v>#DIV/0!</v>
      </c>
      <c r="F74" s="43">
        <f t="shared" si="3"/>
        <v>0</v>
      </c>
    </row>
    <row r="75" spans="1:6" ht="15.75">
      <c r="A75" s="59">
        <v>1003</v>
      </c>
      <c r="B75" s="60" t="s">
        <v>100</v>
      </c>
      <c r="C75" s="42">
        <v>389.678</v>
      </c>
      <c r="D75" s="42">
        <v>0</v>
      </c>
      <c r="E75" s="43">
        <f t="shared" si="2"/>
        <v>0</v>
      </c>
      <c r="F75" s="43">
        <f t="shared" si="3"/>
        <v>-389.678</v>
      </c>
    </row>
    <row r="76" spans="1:6" ht="15" customHeight="1" hidden="1">
      <c r="A76" s="59">
        <v>1004</v>
      </c>
      <c r="B76" s="60" t="s">
        <v>101</v>
      </c>
      <c r="C76" s="42"/>
      <c r="D76" s="61"/>
      <c r="E76" s="43" t="e">
        <f t="shared" si="2"/>
        <v>#DIV/0!</v>
      </c>
      <c r="F76" s="43">
        <f t="shared" si="3"/>
        <v>0</v>
      </c>
    </row>
    <row r="77" spans="1:6" ht="16.5" customHeight="1" hidden="1">
      <c r="A77" s="40" t="s">
        <v>102</v>
      </c>
      <c r="B77" s="44" t="s">
        <v>103</v>
      </c>
      <c r="C77" s="42">
        <v>0</v>
      </c>
      <c r="D77" s="42">
        <v>0</v>
      </c>
      <c r="E77" s="43"/>
      <c r="F77" s="43">
        <f t="shared" si="3"/>
        <v>0</v>
      </c>
    </row>
    <row r="78" spans="1:6" ht="15.75">
      <c r="A78" s="35" t="s">
        <v>104</v>
      </c>
      <c r="B78" s="36" t="s">
        <v>105</v>
      </c>
      <c r="C78" s="37">
        <f>C79+C80+C81+C82+C83</f>
        <v>13</v>
      </c>
      <c r="D78" s="37">
        <f>D79+D80+D81+D82+D83</f>
        <v>0</v>
      </c>
      <c r="E78" s="43">
        <f t="shared" si="2"/>
        <v>0</v>
      </c>
      <c r="F78" s="27">
        <f>F79+F80+F81+F82+F83</f>
        <v>-13</v>
      </c>
    </row>
    <row r="79" spans="1:6" ht="15.75" customHeight="1">
      <c r="A79" s="40" t="s">
        <v>106</v>
      </c>
      <c r="B79" s="44" t="s">
        <v>107</v>
      </c>
      <c r="C79" s="42">
        <v>13</v>
      </c>
      <c r="D79" s="42">
        <v>0</v>
      </c>
      <c r="E79" s="43">
        <f t="shared" si="2"/>
        <v>0</v>
      </c>
      <c r="F79" s="43">
        <f>SUM(D79-C79)</f>
        <v>-13</v>
      </c>
    </row>
    <row r="80" spans="1:6" ht="15.75" customHeight="1" hidden="1">
      <c r="A80" s="40" t="s">
        <v>108</v>
      </c>
      <c r="B80" s="44" t="s">
        <v>109</v>
      </c>
      <c r="C80" s="42"/>
      <c r="D80" s="42"/>
      <c r="E80" s="43" t="e">
        <f t="shared" si="2"/>
        <v>#DIV/0!</v>
      </c>
      <c r="F80" s="43">
        <f>SUM(D80-C80)</f>
        <v>0</v>
      </c>
    </row>
    <row r="81" spans="1:6" ht="15.75" customHeight="1" hidden="1">
      <c r="A81" s="40" t="s">
        <v>110</v>
      </c>
      <c r="B81" s="44" t="s">
        <v>111</v>
      </c>
      <c r="C81" s="42"/>
      <c r="D81" s="42"/>
      <c r="E81" s="43" t="e">
        <f t="shared" si="2"/>
        <v>#DIV/0!</v>
      </c>
      <c r="F81" s="43"/>
    </row>
    <row r="82" spans="1:6" ht="15.75" customHeight="1" hidden="1">
      <c r="A82" s="40" t="s">
        <v>112</v>
      </c>
      <c r="B82" s="44" t="s">
        <v>113</v>
      </c>
      <c r="C82" s="42"/>
      <c r="D82" s="42"/>
      <c r="E82" s="43" t="e">
        <f t="shared" si="2"/>
        <v>#DIV/0!</v>
      </c>
      <c r="F82" s="43"/>
    </row>
    <row r="83" spans="1:6" ht="15.75" customHeight="1" hidden="1">
      <c r="A83" s="40" t="s">
        <v>114</v>
      </c>
      <c r="B83" s="44" t="s">
        <v>115</v>
      </c>
      <c r="C83" s="42"/>
      <c r="D83" s="42"/>
      <c r="E83" s="43" t="e">
        <f t="shared" si="2"/>
        <v>#DIV/0!</v>
      </c>
      <c r="F83" s="43"/>
    </row>
    <row r="84" spans="1:6" s="6" customFormat="1" ht="15.75" customHeight="1">
      <c r="A84" s="58">
        <v>1400</v>
      </c>
      <c r="B84" s="62" t="s">
        <v>124</v>
      </c>
      <c r="C84" s="53">
        <f>C85+C86+C87</f>
        <v>0</v>
      </c>
      <c r="D84" s="53">
        <f>SUM(D85:D87)</f>
        <v>0</v>
      </c>
      <c r="E84" s="39" t="e">
        <f t="shared" si="2"/>
        <v>#DIV/0!</v>
      </c>
      <c r="F84" s="39">
        <f t="shared" si="3"/>
        <v>0</v>
      </c>
    </row>
    <row r="85" spans="1:6" ht="15.75" customHeight="1" hidden="1">
      <c r="A85" s="59">
        <v>1401</v>
      </c>
      <c r="B85" s="60" t="s">
        <v>125</v>
      </c>
      <c r="C85" s="54"/>
      <c r="D85" s="42"/>
      <c r="E85" s="43" t="e">
        <f t="shared" si="2"/>
        <v>#DIV/0!</v>
      </c>
      <c r="F85" s="43">
        <f t="shared" si="3"/>
        <v>0</v>
      </c>
    </row>
    <row r="86" spans="1:6" ht="15.75" customHeight="1" hidden="1">
      <c r="A86" s="59">
        <v>1402</v>
      </c>
      <c r="B86" s="60" t="s">
        <v>126</v>
      </c>
      <c r="C86" s="54"/>
      <c r="D86" s="42"/>
      <c r="E86" s="43" t="e">
        <f t="shared" si="2"/>
        <v>#DIV/0!</v>
      </c>
      <c r="F86" s="43">
        <f t="shared" si="3"/>
        <v>0</v>
      </c>
    </row>
    <row r="87" spans="1:6" ht="15.75" customHeight="1">
      <c r="A87" s="59">
        <v>1403</v>
      </c>
      <c r="B87" s="60" t="s">
        <v>127</v>
      </c>
      <c r="C87" s="54">
        <v>0</v>
      </c>
      <c r="D87" s="42">
        <v>0</v>
      </c>
      <c r="E87" s="43" t="e">
        <f t="shared" si="2"/>
        <v>#DIV/0!</v>
      </c>
      <c r="F87" s="43">
        <f t="shared" si="3"/>
        <v>0</v>
      </c>
    </row>
    <row r="88" spans="1:6" s="6" customFormat="1" ht="15.75" customHeight="1">
      <c r="A88" s="58"/>
      <c r="B88" s="63" t="s">
        <v>128</v>
      </c>
      <c r="C88" s="38">
        <f>C47+C55+C57+C62+C67+C71+C73+C78+C84</f>
        <v>5489.732</v>
      </c>
      <c r="D88" s="38">
        <f>D47+D55+D57+D62+D67+D71+D73+D78+D84</f>
        <v>319.00652</v>
      </c>
      <c r="E88" s="39">
        <f t="shared" si="2"/>
        <v>5.810967092746969</v>
      </c>
      <c r="F88" s="39">
        <f t="shared" si="3"/>
        <v>-5170.72548</v>
      </c>
    </row>
    <row r="89" spans="3:4" ht="15.75">
      <c r="C89" s="66"/>
      <c r="D89" s="67"/>
    </row>
    <row r="90" spans="1:4" s="71" customFormat="1" ht="12.75">
      <c r="A90" s="69" t="s">
        <v>129</v>
      </c>
      <c r="B90" s="69"/>
      <c r="C90" s="70"/>
      <c r="D90" s="70"/>
    </row>
    <row r="91" spans="1:3" s="71" customFormat="1" ht="12.75">
      <c r="A91" s="72" t="s">
        <v>130</v>
      </c>
      <c r="B91" s="72"/>
      <c r="C91" s="71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93"/>
  <sheetViews>
    <sheetView view="pageBreakPreview" zoomScale="70" zoomScaleSheetLayoutView="70" zoomScalePageLayoutView="0" workbookViewId="0" topLeftCell="A1">
      <selection activeCell="D39" sqref="D39"/>
    </sheetView>
  </sheetViews>
  <sheetFormatPr defaultColWidth="9.140625" defaultRowHeight="12.75"/>
  <cols>
    <col min="1" max="1" width="14.7109375" style="64" customWidth="1"/>
    <col min="2" max="2" width="57.57421875" style="65" customWidth="1"/>
    <col min="3" max="3" width="14.7109375" style="68" customWidth="1"/>
    <col min="4" max="4" width="15.57421875" style="68" customWidth="1"/>
    <col min="5" max="5" width="11.8515625" style="68" customWidth="1"/>
    <col min="6" max="6" width="15.28125" style="68" customWidth="1"/>
    <col min="7" max="7" width="15.421875" style="1" bestFit="1" customWidth="1"/>
    <col min="8" max="16384" width="9.140625" style="1" customWidth="1"/>
  </cols>
  <sheetData>
    <row r="1" spans="1:6" ht="15.75">
      <c r="A1" s="288" t="s">
        <v>326</v>
      </c>
      <c r="B1" s="288"/>
      <c r="C1" s="288"/>
      <c r="D1" s="288"/>
      <c r="E1" s="288"/>
      <c r="F1" s="288"/>
    </row>
    <row r="2" spans="1:6" ht="15.75">
      <c r="A2" s="288"/>
      <c r="B2" s="288"/>
      <c r="C2" s="288"/>
      <c r="D2" s="288"/>
      <c r="E2" s="288"/>
      <c r="F2" s="288"/>
    </row>
    <row r="3" spans="1:6" ht="63">
      <c r="A3" s="2" t="s">
        <v>1</v>
      </c>
      <c r="B3" s="2" t="s">
        <v>2</v>
      </c>
      <c r="C3" s="78" t="s">
        <v>305</v>
      </c>
      <c r="D3" s="79" t="s">
        <v>310</v>
      </c>
      <c r="E3" s="78" t="s">
        <v>3</v>
      </c>
      <c r="F3" s="80" t="s">
        <v>4</v>
      </c>
    </row>
    <row r="4" spans="1:6" s="6" customFormat="1" ht="15.75">
      <c r="A4" s="3"/>
      <c r="B4" s="4" t="s">
        <v>5</v>
      </c>
      <c r="C4" s="5">
        <f>C5+C7+C9+C12</f>
        <v>382.20000000000005</v>
      </c>
      <c r="D4" s="5">
        <f>D5+D7+D9+D12</f>
        <v>30.921509999999998</v>
      </c>
      <c r="E4" s="5">
        <f>SUM(D4/C4*100)</f>
        <v>8.09040031397174</v>
      </c>
      <c r="F4" s="5">
        <f>SUM(D4-C4)</f>
        <v>-351.27849000000003</v>
      </c>
    </row>
    <row r="5" spans="1:6" s="6" customFormat="1" ht="15.75">
      <c r="A5" s="74">
        <v>1010000000</v>
      </c>
      <c r="B5" s="73" t="s">
        <v>6</v>
      </c>
      <c r="C5" s="5">
        <f>C6</f>
        <v>130.3</v>
      </c>
      <c r="D5" s="5">
        <f>D6</f>
        <v>12.30456</v>
      </c>
      <c r="E5" s="5">
        <f aca="true" t="shared" si="0" ref="E5:E44">SUM(D5/C5*100)</f>
        <v>9.443254029163468</v>
      </c>
      <c r="F5" s="5">
        <f aca="true" t="shared" si="1" ref="F5:F44">SUM(D5-C5)</f>
        <v>-117.99544000000002</v>
      </c>
    </row>
    <row r="6" spans="1:6" ht="15.75">
      <c r="A6" s="7">
        <v>1010200001</v>
      </c>
      <c r="B6" s="8" t="s">
        <v>7</v>
      </c>
      <c r="C6" s="9">
        <v>130.3</v>
      </c>
      <c r="D6" s="10">
        <v>12.30456</v>
      </c>
      <c r="E6" s="9">
        <f>SUM(D6/C6*100)</f>
        <v>9.443254029163468</v>
      </c>
      <c r="F6" s="9">
        <f t="shared" si="1"/>
        <v>-117.99544000000002</v>
      </c>
    </row>
    <row r="7" spans="1:6" s="6" customFormat="1" ht="15.75">
      <c r="A7" s="74">
        <v>1050000000</v>
      </c>
      <c r="B7" s="73" t="s">
        <v>8</v>
      </c>
      <c r="C7" s="5">
        <f>SUM(C8:C8)</f>
        <v>3</v>
      </c>
      <c r="D7" s="5">
        <f>SUM(D8:D8)</f>
        <v>0</v>
      </c>
      <c r="E7" s="5">
        <f t="shared" si="0"/>
        <v>0</v>
      </c>
      <c r="F7" s="5">
        <f t="shared" si="1"/>
        <v>-3</v>
      </c>
    </row>
    <row r="8" spans="1:6" ht="15.75" customHeight="1">
      <c r="A8" s="7">
        <v>1050300000</v>
      </c>
      <c r="B8" s="11" t="s">
        <v>9</v>
      </c>
      <c r="C8" s="12">
        <v>3</v>
      </c>
      <c r="D8" s="10">
        <v>0</v>
      </c>
      <c r="E8" s="9">
        <f t="shared" si="0"/>
        <v>0</v>
      </c>
      <c r="F8" s="9">
        <f t="shared" si="1"/>
        <v>-3</v>
      </c>
    </row>
    <row r="9" spans="1:6" s="6" customFormat="1" ht="15.75" customHeight="1">
      <c r="A9" s="74">
        <v>1060000000</v>
      </c>
      <c r="B9" s="73" t="s">
        <v>145</v>
      </c>
      <c r="C9" s="5">
        <f>C10+C11</f>
        <v>239.9</v>
      </c>
      <c r="D9" s="5">
        <f>D10+D11</f>
        <v>14.51695</v>
      </c>
      <c r="E9" s="5">
        <f t="shared" si="0"/>
        <v>6.051250521050437</v>
      </c>
      <c r="F9" s="5">
        <f t="shared" si="1"/>
        <v>-225.38305</v>
      </c>
    </row>
    <row r="10" spans="1:6" s="6" customFormat="1" ht="15.75" customHeight="1">
      <c r="A10" s="7">
        <v>1060100000</v>
      </c>
      <c r="B10" s="11" t="s">
        <v>11</v>
      </c>
      <c r="C10" s="9">
        <v>86</v>
      </c>
      <c r="D10" s="10">
        <v>0.99807</v>
      </c>
      <c r="E10" s="9">
        <f t="shared" si="0"/>
        <v>1.160546511627907</v>
      </c>
      <c r="F10" s="9">
        <f>SUM(D10-C10)</f>
        <v>-85.00193</v>
      </c>
    </row>
    <row r="11" spans="1:6" ht="15.75" customHeight="1">
      <c r="A11" s="7">
        <v>1060600000</v>
      </c>
      <c r="B11" s="11" t="s">
        <v>10</v>
      </c>
      <c r="C11" s="9">
        <v>153.9</v>
      </c>
      <c r="D11" s="10">
        <v>13.51888</v>
      </c>
      <c r="E11" s="9">
        <f t="shared" si="0"/>
        <v>8.784197530864196</v>
      </c>
      <c r="F11" s="9">
        <f t="shared" si="1"/>
        <v>-140.38112</v>
      </c>
    </row>
    <row r="12" spans="1:6" s="6" customFormat="1" ht="15.75">
      <c r="A12" s="3">
        <v>1080000000</v>
      </c>
      <c r="B12" s="4" t="s">
        <v>13</v>
      </c>
      <c r="C12" s="5">
        <f>C13</f>
        <v>9</v>
      </c>
      <c r="D12" s="5">
        <f>D13</f>
        <v>4.1</v>
      </c>
      <c r="E12" s="5">
        <f t="shared" si="0"/>
        <v>45.55555555555555</v>
      </c>
      <c r="F12" s="5">
        <f t="shared" si="1"/>
        <v>-4.9</v>
      </c>
    </row>
    <row r="13" spans="1:6" ht="15.75">
      <c r="A13" s="7">
        <v>1080400001</v>
      </c>
      <c r="B13" s="8" t="s">
        <v>14</v>
      </c>
      <c r="C13" s="9">
        <v>9</v>
      </c>
      <c r="D13" s="10">
        <v>4.1</v>
      </c>
      <c r="E13" s="9">
        <f t="shared" si="0"/>
        <v>45.55555555555555</v>
      </c>
      <c r="F13" s="9">
        <f t="shared" si="1"/>
        <v>-4.9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4">
        <v>1090000000</v>
      </c>
      <c r="B15" s="75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C21+C24+C26+C31</f>
        <v>56.4</v>
      </c>
      <c r="D20" s="5">
        <f>D21+D24+D26+D31+D29</f>
        <v>9.28571</v>
      </c>
      <c r="E20" s="5">
        <f t="shared" si="0"/>
        <v>16.464024822695038</v>
      </c>
      <c r="F20" s="5">
        <f t="shared" si="1"/>
        <v>-47.11429</v>
      </c>
    </row>
    <row r="21" spans="1:6" s="6" customFormat="1" ht="30" customHeight="1">
      <c r="A21" s="74">
        <v>1110000000</v>
      </c>
      <c r="B21" s="75" t="s">
        <v>138</v>
      </c>
      <c r="C21" s="5">
        <f>C22+C23</f>
        <v>6.4</v>
      </c>
      <c r="D21" s="5">
        <f>D22+D23</f>
        <v>4.28571</v>
      </c>
      <c r="E21" s="5">
        <f t="shared" si="0"/>
        <v>66.96421874999999</v>
      </c>
      <c r="F21" s="5">
        <f t="shared" si="1"/>
        <v>-2.1142900000000004</v>
      </c>
    </row>
    <row r="22" spans="1:6" ht="15.75">
      <c r="A22" s="17">
        <v>1110501101</v>
      </c>
      <c r="B22" s="18" t="s">
        <v>17</v>
      </c>
      <c r="C22" s="12">
        <v>6.4</v>
      </c>
      <c r="D22" s="10">
        <v>4.28571</v>
      </c>
      <c r="E22" s="9">
        <f t="shared" si="0"/>
        <v>66.96421874999999</v>
      </c>
      <c r="F22" s="9">
        <f t="shared" si="1"/>
        <v>-2.1142900000000004</v>
      </c>
    </row>
    <row r="23" spans="1:6" ht="15.75" hidden="1">
      <c r="A23" s="7">
        <v>1110503505</v>
      </c>
      <c r="B23" s="11" t="s">
        <v>18</v>
      </c>
      <c r="C23" s="12">
        <v>0</v>
      </c>
      <c r="D23" s="10"/>
      <c r="E23" s="9" t="e">
        <f t="shared" si="0"/>
        <v>#DIV/0!</v>
      </c>
      <c r="F23" s="9">
        <f t="shared" si="1"/>
        <v>0</v>
      </c>
    </row>
    <row r="24" spans="1:6" s="16" customFormat="1" ht="15.75" customHeight="1" hidden="1">
      <c r="A24" s="74">
        <v>1130000000</v>
      </c>
      <c r="B24" s="75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6">
        <v>1140000000</v>
      </c>
      <c r="B26" s="77" t="s">
        <v>141</v>
      </c>
      <c r="C26" s="5">
        <f>C27+C28</f>
        <v>50</v>
      </c>
      <c r="D26" s="5">
        <f>D27+D28</f>
        <v>0</v>
      </c>
      <c r="E26" s="5">
        <f t="shared" si="0"/>
        <v>0</v>
      </c>
      <c r="F26" s="5">
        <f t="shared" si="1"/>
        <v>-50</v>
      </c>
    </row>
    <row r="27" spans="1:6" ht="15.75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50</v>
      </c>
      <c r="D28" s="10">
        <v>0</v>
      </c>
      <c r="E28" s="9">
        <f t="shared" si="0"/>
        <v>0</v>
      </c>
      <c r="F28" s="9">
        <f t="shared" si="1"/>
        <v>-50</v>
      </c>
    </row>
    <row r="29" spans="1:6" ht="15" customHeight="1">
      <c r="A29" s="3">
        <v>1160000000</v>
      </c>
      <c r="B29" s="14" t="s">
        <v>288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29.25" customHeight="1">
      <c r="A30" s="7">
        <v>1163305010</v>
      </c>
      <c r="B30" s="8" t="s">
        <v>289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15" customHeight="1">
      <c r="A31" s="3">
        <v>1170000000</v>
      </c>
      <c r="B31" s="14" t="s">
        <v>144</v>
      </c>
      <c r="C31" s="5">
        <f>C32+C33</f>
        <v>0</v>
      </c>
      <c r="D31" s="5">
        <f>D32+D33</f>
        <v>5</v>
      </c>
      <c r="E31" s="5" t="e">
        <f t="shared" si="0"/>
        <v>#DIV/0!</v>
      </c>
      <c r="F31" s="5">
        <f t="shared" si="1"/>
        <v>5</v>
      </c>
    </row>
    <row r="32" spans="1:6" ht="15" customHeight="1">
      <c r="A32" s="7">
        <v>1170105005</v>
      </c>
      <c r="B32" s="8" t="s">
        <v>24</v>
      </c>
      <c r="C32" s="9">
        <f>C33</f>
        <v>0</v>
      </c>
      <c r="D32" s="9">
        <v>5</v>
      </c>
      <c r="E32" s="9" t="e">
        <f t="shared" si="0"/>
        <v>#DIV/0!</v>
      </c>
      <c r="F32" s="9">
        <f t="shared" si="1"/>
        <v>5</v>
      </c>
    </row>
    <row r="33" spans="1:6" ht="15" customHeight="1" hidden="1">
      <c r="A33" s="7">
        <v>1170505005</v>
      </c>
      <c r="B33" s="11" t="s">
        <v>25</v>
      </c>
      <c r="C33" s="9"/>
      <c r="D33" s="10"/>
      <c r="E33" s="9" t="e">
        <f t="shared" si="0"/>
        <v>#DIV/0!</v>
      </c>
      <c r="F33" s="9">
        <f t="shared" si="1"/>
        <v>0</v>
      </c>
    </row>
    <row r="34" spans="1:6" s="6" customFormat="1" ht="15" customHeight="1">
      <c r="A34" s="3">
        <v>1000000000</v>
      </c>
      <c r="B34" s="4" t="s">
        <v>26</v>
      </c>
      <c r="C34" s="20">
        <f>SUM(C4,C20)</f>
        <v>438.6</v>
      </c>
      <c r="D34" s="20">
        <f>D4+D20</f>
        <v>40.20722</v>
      </c>
      <c r="E34" s="5">
        <f t="shared" si="0"/>
        <v>9.167172822617419</v>
      </c>
      <c r="F34" s="5">
        <f t="shared" si="1"/>
        <v>-398.39278</v>
      </c>
    </row>
    <row r="35" spans="1:7" s="6" customFormat="1" ht="15.75">
      <c r="A35" s="3">
        <v>2000000000</v>
      </c>
      <c r="B35" s="4" t="s">
        <v>27</v>
      </c>
      <c r="C35" s="5">
        <f>C36+C38+C39+C40+C41+C42</f>
        <v>2895.234</v>
      </c>
      <c r="D35" s="5">
        <f>D36+D38+D39+D40+D41+D42</f>
        <v>418.83</v>
      </c>
      <c r="E35" s="5">
        <f t="shared" si="0"/>
        <v>14.46618822520045</v>
      </c>
      <c r="F35" s="5">
        <f t="shared" si="1"/>
        <v>-2476.404</v>
      </c>
      <c r="G35" s="21"/>
    </row>
    <row r="36" spans="1:6" ht="15" customHeight="1">
      <c r="A36" s="17">
        <v>2020100000</v>
      </c>
      <c r="B36" s="18" t="s">
        <v>28</v>
      </c>
      <c r="C36" s="13">
        <v>2161.5</v>
      </c>
      <c r="D36" s="22">
        <v>360.2</v>
      </c>
      <c r="E36" s="9">
        <f t="shared" si="0"/>
        <v>16.664353458246588</v>
      </c>
      <c r="F36" s="9">
        <f t="shared" si="1"/>
        <v>-1801.3</v>
      </c>
    </row>
    <row r="37" spans="1:6" ht="16.5" customHeight="1" hidden="1">
      <c r="A37" s="17">
        <v>2020100310</v>
      </c>
      <c r="B37" s="18" t="s">
        <v>266</v>
      </c>
      <c r="C37" s="13"/>
      <c r="D37" s="22"/>
      <c r="E37" s="9"/>
      <c r="F37" s="9"/>
    </row>
    <row r="38" spans="1:6" ht="15.75">
      <c r="A38" s="17">
        <v>2020200000</v>
      </c>
      <c r="B38" s="18" t="s">
        <v>29</v>
      </c>
      <c r="C38" s="12">
        <v>675.008</v>
      </c>
      <c r="D38" s="10">
        <v>0</v>
      </c>
      <c r="E38" s="9">
        <f t="shared" si="0"/>
        <v>0</v>
      </c>
      <c r="F38" s="9">
        <f t="shared" si="1"/>
        <v>-675.008</v>
      </c>
    </row>
    <row r="39" spans="1:6" ht="15" customHeight="1">
      <c r="A39" s="17">
        <v>2020300000</v>
      </c>
      <c r="B39" s="18" t="s">
        <v>30</v>
      </c>
      <c r="C39" s="12">
        <v>58.726</v>
      </c>
      <c r="D39" s="23">
        <v>58.63</v>
      </c>
      <c r="E39" s="9">
        <f t="shared" si="0"/>
        <v>99.83652896502402</v>
      </c>
      <c r="F39" s="9">
        <f t="shared" si="1"/>
        <v>-0.09599999999999653</v>
      </c>
    </row>
    <row r="40" spans="1:6" ht="15" customHeight="1" hidden="1">
      <c r="A40" s="17">
        <v>2020400000</v>
      </c>
      <c r="B40" s="18" t="s">
        <v>31</v>
      </c>
      <c r="C40" s="12"/>
      <c r="D40" s="24"/>
      <c r="E40" s="9" t="e">
        <f t="shared" si="0"/>
        <v>#DIV/0!</v>
      </c>
      <c r="F40" s="9">
        <f t="shared" si="1"/>
        <v>0</v>
      </c>
    </row>
    <row r="41" spans="1:6" ht="15" customHeight="1" hidden="1">
      <c r="A41" s="17">
        <v>2020900000</v>
      </c>
      <c r="B41" s="19" t="s">
        <v>32</v>
      </c>
      <c r="C41" s="12"/>
      <c r="D41" s="24"/>
      <c r="E41" s="9" t="e">
        <f t="shared" si="0"/>
        <v>#DIV/0!</v>
      </c>
      <c r="F41" s="9">
        <f t="shared" si="1"/>
        <v>0</v>
      </c>
    </row>
    <row r="42" spans="1:6" ht="15" customHeight="1" hidden="1">
      <c r="A42" s="7">
        <v>2190500005</v>
      </c>
      <c r="B42" s="11" t="s">
        <v>33</v>
      </c>
      <c r="C42" s="15"/>
      <c r="D42" s="15"/>
      <c r="E42" s="5"/>
      <c r="F42" s="5">
        <f>SUM(D42-C42)</f>
        <v>0</v>
      </c>
    </row>
    <row r="43" spans="1:6" s="6" customFormat="1" ht="15" customHeight="1" hidden="1">
      <c r="A43" s="3">
        <v>3000000000</v>
      </c>
      <c r="B43" s="14" t="s">
        <v>34</v>
      </c>
      <c r="C43" s="25">
        <v>0</v>
      </c>
      <c r="D43" s="15">
        <v>0</v>
      </c>
      <c r="E43" s="5" t="e">
        <f t="shared" si="0"/>
        <v>#DIV/0!</v>
      </c>
      <c r="F43" s="5">
        <f t="shared" si="1"/>
        <v>0</v>
      </c>
    </row>
    <row r="44" spans="1:6" s="6" customFormat="1" ht="15" customHeight="1">
      <c r="A44" s="3"/>
      <c r="B44" s="4" t="s">
        <v>35</v>
      </c>
      <c r="C44" s="5">
        <f>SUM(C34,C35,C43)</f>
        <v>3333.834</v>
      </c>
      <c r="D44" s="245">
        <f>D34+D35</f>
        <v>459.03722</v>
      </c>
      <c r="E44" s="5">
        <f t="shared" si="0"/>
        <v>13.769048488916965</v>
      </c>
      <c r="F44" s="231">
        <f t="shared" si="1"/>
        <v>-2874.7967799999997</v>
      </c>
    </row>
    <row r="45" spans="1:6" s="6" customFormat="1" ht="15.75">
      <c r="A45" s="3"/>
      <c r="B45" s="26" t="s">
        <v>36</v>
      </c>
      <c r="C45" s="5">
        <f>C90-C44</f>
        <v>99.98999999999978</v>
      </c>
      <c r="D45" s="5">
        <f>D90-D44</f>
        <v>-119.90508999999997</v>
      </c>
      <c r="E45" s="27"/>
      <c r="F45" s="27"/>
    </row>
    <row r="46" spans="1:6" ht="15.75">
      <c r="A46" s="28"/>
      <c r="B46" s="29"/>
      <c r="C46" s="30"/>
      <c r="D46" s="30"/>
      <c r="E46" s="31"/>
      <c r="F46" s="32"/>
    </row>
    <row r="47" spans="1:6" ht="63">
      <c r="A47" s="33" t="s">
        <v>1</v>
      </c>
      <c r="B47" s="33" t="s">
        <v>37</v>
      </c>
      <c r="C47" s="78" t="s">
        <v>305</v>
      </c>
      <c r="D47" s="79" t="s">
        <v>310</v>
      </c>
      <c r="E47" s="78" t="s">
        <v>3</v>
      </c>
      <c r="F47" s="80" t="s">
        <v>4</v>
      </c>
    </row>
    <row r="48" spans="1:6" ht="15.75">
      <c r="A48" s="34">
        <v>1</v>
      </c>
      <c r="B48" s="33">
        <v>2</v>
      </c>
      <c r="C48" s="167">
        <v>3</v>
      </c>
      <c r="D48" s="167">
        <v>4</v>
      </c>
      <c r="E48" s="167">
        <v>5</v>
      </c>
      <c r="F48" s="167">
        <v>6</v>
      </c>
    </row>
    <row r="49" spans="1:6" s="6" customFormat="1" ht="15.75">
      <c r="A49" s="35" t="s">
        <v>38</v>
      </c>
      <c r="B49" s="36" t="s">
        <v>39</v>
      </c>
      <c r="C49" s="37">
        <f>C50+C51+C52+C53+C54+C56+C55</f>
        <v>842.696</v>
      </c>
      <c r="D49" s="38">
        <f>D50+D51+D52+D53+D54+D56+D55</f>
        <v>119.17618</v>
      </c>
      <c r="E49" s="39">
        <f>SUM(D49/C49*100)</f>
        <v>14.14225058621377</v>
      </c>
      <c r="F49" s="39">
        <f>SUM(D49-C49)</f>
        <v>-723.51982</v>
      </c>
    </row>
    <row r="50" spans="1:6" s="6" customFormat="1" ht="31.5" hidden="1">
      <c r="A50" s="40" t="s">
        <v>40</v>
      </c>
      <c r="B50" s="41" t="s">
        <v>41</v>
      </c>
      <c r="C50" s="42"/>
      <c r="D50" s="42"/>
      <c r="E50" s="43"/>
      <c r="F50" s="43"/>
    </row>
    <row r="51" spans="1:6" ht="15.75">
      <c r="A51" s="40" t="s">
        <v>42</v>
      </c>
      <c r="B51" s="44" t="s">
        <v>43</v>
      </c>
      <c r="C51" s="42">
        <v>832.696</v>
      </c>
      <c r="D51" s="42">
        <v>119.17618</v>
      </c>
      <c r="E51" s="43">
        <f aca="true" t="shared" si="2" ref="E51:E90">SUM(D51/C51*100)</f>
        <v>14.312087484508151</v>
      </c>
      <c r="F51" s="43">
        <f aca="true" t="shared" si="3" ref="F51:F90">SUM(D51-C51)</f>
        <v>-713.51982</v>
      </c>
    </row>
    <row r="52" spans="1:6" ht="5.25" customHeight="1" hidden="1">
      <c r="A52" s="40" t="s">
        <v>44</v>
      </c>
      <c r="B52" s="44" t="s">
        <v>45</v>
      </c>
      <c r="C52" s="42"/>
      <c r="D52" s="42"/>
      <c r="E52" s="43"/>
      <c r="F52" s="43">
        <f t="shared" si="3"/>
        <v>0</v>
      </c>
    </row>
    <row r="53" spans="1:6" ht="31.5" customHeight="1" hidden="1">
      <c r="A53" s="40" t="s">
        <v>46</v>
      </c>
      <c r="B53" s="44" t="s">
        <v>47</v>
      </c>
      <c r="C53" s="42"/>
      <c r="D53" s="42"/>
      <c r="E53" s="43" t="e">
        <f t="shared" si="2"/>
        <v>#DIV/0!</v>
      </c>
      <c r="F53" s="43">
        <f t="shared" si="3"/>
        <v>0</v>
      </c>
    </row>
    <row r="54" spans="1:6" ht="16.5" customHeight="1" hidden="1">
      <c r="A54" s="40" t="s">
        <v>48</v>
      </c>
      <c r="B54" s="44" t="s">
        <v>49</v>
      </c>
      <c r="C54" s="42"/>
      <c r="D54" s="42"/>
      <c r="E54" s="43" t="e">
        <f t="shared" si="2"/>
        <v>#DIV/0!</v>
      </c>
      <c r="F54" s="43">
        <f t="shared" si="3"/>
        <v>0</v>
      </c>
    </row>
    <row r="55" spans="1:6" ht="15.75" customHeight="1">
      <c r="A55" s="40" t="s">
        <v>50</v>
      </c>
      <c r="B55" s="44" t="s">
        <v>51</v>
      </c>
      <c r="C55" s="45">
        <v>10</v>
      </c>
      <c r="D55" s="45">
        <v>0</v>
      </c>
      <c r="E55" s="43">
        <f t="shared" si="2"/>
        <v>0</v>
      </c>
      <c r="F55" s="43">
        <f t="shared" si="3"/>
        <v>-10</v>
      </c>
    </row>
    <row r="56" spans="1:6" ht="16.5" customHeight="1" hidden="1">
      <c r="A56" s="40" t="s">
        <v>52</v>
      </c>
      <c r="B56" s="44" t="s">
        <v>53</v>
      </c>
      <c r="C56" s="42"/>
      <c r="D56" s="42"/>
      <c r="E56" s="43" t="e">
        <f t="shared" si="2"/>
        <v>#DIV/0!</v>
      </c>
      <c r="F56" s="43">
        <f t="shared" si="3"/>
        <v>0</v>
      </c>
    </row>
    <row r="57" spans="1:6" s="6" customFormat="1" ht="15.75">
      <c r="A57" s="46" t="s">
        <v>54</v>
      </c>
      <c r="B57" s="47" t="s">
        <v>55</v>
      </c>
      <c r="C57" s="37">
        <f>C58</f>
        <v>58.63</v>
      </c>
      <c r="D57" s="37">
        <f>D58</f>
        <v>5.02789</v>
      </c>
      <c r="E57" s="39">
        <f t="shared" si="2"/>
        <v>8.575626812212178</v>
      </c>
      <c r="F57" s="39">
        <f t="shared" si="3"/>
        <v>-53.60211</v>
      </c>
    </row>
    <row r="58" spans="1:6" ht="15.75">
      <c r="A58" s="48" t="s">
        <v>56</v>
      </c>
      <c r="B58" s="49" t="s">
        <v>57</v>
      </c>
      <c r="C58" s="42">
        <v>58.63</v>
      </c>
      <c r="D58" s="42">
        <v>5.02789</v>
      </c>
      <c r="E58" s="43">
        <f t="shared" si="2"/>
        <v>8.575626812212178</v>
      </c>
      <c r="F58" s="43">
        <f t="shared" si="3"/>
        <v>-53.60211</v>
      </c>
    </row>
    <row r="59" spans="1:6" s="6" customFormat="1" ht="15.75">
      <c r="A59" s="35" t="s">
        <v>58</v>
      </c>
      <c r="B59" s="36" t="s">
        <v>59</v>
      </c>
      <c r="C59" s="37">
        <f>SUM(C60:C62)</f>
        <v>10</v>
      </c>
      <c r="D59" s="37">
        <f>SUM(D60:D62)</f>
        <v>0</v>
      </c>
      <c r="E59" s="39">
        <f t="shared" si="2"/>
        <v>0</v>
      </c>
      <c r="F59" s="39">
        <f t="shared" si="3"/>
        <v>-10</v>
      </c>
    </row>
    <row r="60" spans="1:6" ht="0.75" customHeight="1" hidden="1">
      <c r="A60" s="40" t="s">
        <v>60</v>
      </c>
      <c r="B60" s="44" t="s">
        <v>61</v>
      </c>
      <c r="C60" s="42"/>
      <c r="D60" s="42"/>
      <c r="E60" s="43" t="e">
        <f t="shared" si="2"/>
        <v>#DIV/0!</v>
      </c>
      <c r="F60" s="43">
        <f t="shared" si="3"/>
        <v>0</v>
      </c>
    </row>
    <row r="61" spans="1:6" ht="15.75" hidden="1">
      <c r="A61" s="50" t="s">
        <v>62</v>
      </c>
      <c r="B61" s="44" t="s">
        <v>63</v>
      </c>
      <c r="C61" s="42"/>
      <c r="D61" s="42"/>
      <c r="E61" s="43" t="e">
        <f t="shared" si="2"/>
        <v>#DIV/0!</v>
      </c>
      <c r="F61" s="43">
        <f t="shared" si="3"/>
        <v>0</v>
      </c>
    </row>
    <row r="62" spans="1:6" ht="15.75">
      <c r="A62" s="51" t="s">
        <v>64</v>
      </c>
      <c r="B62" s="52" t="s">
        <v>65</v>
      </c>
      <c r="C62" s="188">
        <v>10</v>
      </c>
      <c r="D62" s="42">
        <v>0</v>
      </c>
      <c r="E62" s="43">
        <f t="shared" si="2"/>
        <v>0</v>
      </c>
      <c r="F62" s="43">
        <f t="shared" si="3"/>
        <v>-10</v>
      </c>
    </row>
    <row r="63" spans="1:6" ht="15.75" hidden="1">
      <c r="A63" s="51" t="s">
        <v>253</v>
      </c>
      <c r="B63" s="52" t="s">
        <v>254</v>
      </c>
      <c r="C63" s="42"/>
      <c r="D63" s="42"/>
      <c r="E63" s="43"/>
      <c r="F63" s="43"/>
    </row>
    <row r="64" spans="1:6" s="6" customFormat="1" ht="15.75">
      <c r="A64" s="35" t="s">
        <v>66</v>
      </c>
      <c r="B64" s="36" t="s">
        <v>67</v>
      </c>
      <c r="C64" s="53">
        <f>SUM(C65:C68)</f>
        <v>719.04</v>
      </c>
      <c r="D64" s="53">
        <f>SUM(D65:D68)</f>
        <v>0</v>
      </c>
      <c r="E64" s="39">
        <f t="shared" si="2"/>
        <v>0</v>
      </c>
      <c r="F64" s="39">
        <f t="shared" si="3"/>
        <v>-719.04</v>
      </c>
    </row>
    <row r="65" spans="1:6" ht="0.75" customHeight="1" hidden="1">
      <c r="A65" s="40" t="s">
        <v>68</v>
      </c>
      <c r="B65" s="44" t="s">
        <v>69</v>
      </c>
      <c r="C65" s="54"/>
      <c r="D65" s="42"/>
      <c r="E65" s="43" t="e">
        <f t="shared" si="2"/>
        <v>#DIV/0!</v>
      </c>
      <c r="F65" s="43">
        <f t="shared" si="3"/>
        <v>0</v>
      </c>
    </row>
    <row r="66" spans="1:7" s="6" customFormat="1" ht="15.75">
      <c r="A66" s="40" t="s">
        <v>70</v>
      </c>
      <c r="B66" s="44" t="s">
        <v>71</v>
      </c>
      <c r="C66" s="54">
        <v>50.79</v>
      </c>
      <c r="D66" s="42">
        <v>0</v>
      </c>
      <c r="E66" s="43">
        <f t="shared" si="2"/>
        <v>0</v>
      </c>
      <c r="F66" s="43">
        <f t="shared" si="3"/>
        <v>-50.79</v>
      </c>
      <c r="G66" s="55"/>
    </row>
    <row r="67" spans="1:6" ht="15.75">
      <c r="A67" s="40" t="s">
        <v>72</v>
      </c>
      <c r="B67" s="44" t="s">
        <v>73</v>
      </c>
      <c r="C67" s="54">
        <v>658.25</v>
      </c>
      <c r="D67" s="42">
        <v>0</v>
      </c>
      <c r="E67" s="43">
        <f t="shared" si="2"/>
        <v>0</v>
      </c>
      <c r="F67" s="43">
        <f t="shared" si="3"/>
        <v>-658.25</v>
      </c>
    </row>
    <row r="68" spans="1:6" ht="15.75">
      <c r="A68" s="40" t="s">
        <v>74</v>
      </c>
      <c r="B68" s="44" t="s">
        <v>75</v>
      </c>
      <c r="C68" s="54">
        <v>10</v>
      </c>
      <c r="D68" s="42">
        <v>0</v>
      </c>
      <c r="E68" s="43">
        <f t="shared" si="2"/>
        <v>0</v>
      </c>
      <c r="F68" s="43">
        <f t="shared" si="3"/>
        <v>-10</v>
      </c>
    </row>
    <row r="69" spans="1:6" s="6" customFormat="1" ht="15.75">
      <c r="A69" s="35" t="s">
        <v>76</v>
      </c>
      <c r="B69" s="36" t="s">
        <v>77</v>
      </c>
      <c r="C69" s="37">
        <f>SUM(C70:C72)</f>
        <v>340.2</v>
      </c>
      <c r="D69" s="37">
        <f>SUM(D70:D72)</f>
        <v>9.52806</v>
      </c>
      <c r="E69" s="39">
        <f t="shared" si="2"/>
        <v>2.8007231040564373</v>
      </c>
      <c r="F69" s="39">
        <f t="shared" si="3"/>
        <v>-330.67194</v>
      </c>
    </row>
    <row r="70" spans="1:6" ht="15.75" hidden="1">
      <c r="A70" s="40" t="s">
        <v>78</v>
      </c>
      <c r="B70" s="56" t="s">
        <v>79</v>
      </c>
      <c r="C70" s="42"/>
      <c r="D70" s="42"/>
      <c r="E70" s="43" t="e">
        <f t="shared" si="2"/>
        <v>#DIV/0!</v>
      </c>
      <c r="F70" s="43">
        <f t="shared" si="3"/>
        <v>0</v>
      </c>
    </row>
    <row r="71" spans="1:6" ht="15.75" hidden="1">
      <c r="A71" s="40" t="s">
        <v>80</v>
      </c>
      <c r="B71" s="56" t="s">
        <v>81</v>
      </c>
      <c r="C71" s="42"/>
      <c r="D71" s="42"/>
      <c r="E71" s="43" t="e">
        <f t="shared" si="2"/>
        <v>#DIV/0!</v>
      </c>
      <c r="F71" s="43">
        <f t="shared" si="3"/>
        <v>0</v>
      </c>
    </row>
    <row r="72" spans="1:6" ht="15.75">
      <c r="A72" s="40" t="s">
        <v>82</v>
      </c>
      <c r="B72" s="44" t="s">
        <v>83</v>
      </c>
      <c r="C72" s="42">
        <v>340.2</v>
      </c>
      <c r="D72" s="42">
        <v>9.52806</v>
      </c>
      <c r="E72" s="43">
        <f t="shared" si="2"/>
        <v>2.8007231040564373</v>
      </c>
      <c r="F72" s="43">
        <f t="shared" si="3"/>
        <v>-330.67194</v>
      </c>
    </row>
    <row r="73" spans="1:6" s="6" customFormat="1" ht="15.75">
      <c r="A73" s="35" t="s">
        <v>94</v>
      </c>
      <c r="B73" s="36" t="s">
        <v>95</v>
      </c>
      <c r="C73" s="37">
        <f>C74</f>
        <v>1162</v>
      </c>
      <c r="D73" s="37">
        <f>SUM(D74)</f>
        <v>201.9</v>
      </c>
      <c r="E73" s="39">
        <f t="shared" si="2"/>
        <v>17.37521514629948</v>
      </c>
      <c r="F73" s="39">
        <f t="shared" si="3"/>
        <v>-960.1</v>
      </c>
    </row>
    <row r="74" spans="1:6" ht="18" customHeight="1">
      <c r="A74" s="40" t="s">
        <v>96</v>
      </c>
      <c r="B74" s="44" t="s">
        <v>97</v>
      </c>
      <c r="C74" s="42">
        <v>1162</v>
      </c>
      <c r="D74" s="42">
        <v>201.9</v>
      </c>
      <c r="E74" s="39">
        <f t="shared" si="2"/>
        <v>17.37521514629948</v>
      </c>
      <c r="F74" s="43">
        <f t="shared" si="3"/>
        <v>-960.1</v>
      </c>
    </row>
    <row r="75" spans="1:6" s="6" customFormat="1" ht="18" customHeight="1">
      <c r="A75" s="58">
        <v>1000</v>
      </c>
      <c r="B75" s="36" t="s">
        <v>98</v>
      </c>
      <c r="C75" s="37">
        <f>SUM(C76:C79)</f>
        <v>292.258</v>
      </c>
      <c r="D75" s="37">
        <f>SUM(D76:D79)</f>
        <v>0</v>
      </c>
      <c r="E75" s="39">
        <f t="shared" si="2"/>
        <v>0</v>
      </c>
      <c r="F75" s="39">
        <f t="shared" si="3"/>
        <v>-292.258</v>
      </c>
    </row>
    <row r="76" spans="1:6" ht="18" customHeight="1" hidden="1">
      <c r="A76" s="59">
        <v>1001</v>
      </c>
      <c r="B76" s="60" t="s">
        <v>99</v>
      </c>
      <c r="C76" s="42"/>
      <c r="D76" s="42"/>
      <c r="E76" s="43" t="e">
        <f t="shared" si="2"/>
        <v>#DIV/0!</v>
      </c>
      <c r="F76" s="43">
        <f t="shared" si="3"/>
        <v>0</v>
      </c>
    </row>
    <row r="77" spans="1:6" ht="17.25" customHeight="1">
      <c r="A77" s="59">
        <v>1003</v>
      </c>
      <c r="B77" s="60" t="s">
        <v>100</v>
      </c>
      <c r="C77" s="42">
        <v>292.258</v>
      </c>
      <c r="D77" s="42">
        <v>0</v>
      </c>
      <c r="E77" s="43">
        <f t="shared" si="2"/>
        <v>0</v>
      </c>
      <c r="F77" s="43">
        <f t="shared" si="3"/>
        <v>-292.258</v>
      </c>
    </row>
    <row r="78" spans="1:6" ht="18" customHeight="1" hidden="1">
      <c r="A78" s="59">
        <v>1004</v>
      </c>
      <c r="B78" s="60" t="s">
        <v>101</v>
      </c>
      <c r="C78" s="42"/>
      <c r="D78" s="61"/>
      <c r="E78" s="43" t="e">
        <f t="shared" si="2"/>
        <v>#DIV/0!</v>
      </c>
      <c r="F78" s="43">
        <f t="shared" si="3"/>
        <v>0</v>
      </c>
    </row>
    <row r="79" spans="1:6" ht="18" customHeight="1" hidden="1">
      <c r="A79" s="40" t="s">
        <v>102</v>
      </c>
      <c r="B79" s="44" t="s">
        <v>103</v>
      </c>
      <c r="C79" s="42">
        <v>0</v>
      </c>
      <c r="D79" s="42">
        <v>0</v>
      </c>
      <c r="E79" s="43"/>
      <c r="F79" s="43">
        <f t="shared" si="3"/>
        <v>0</v>
      </c>
    </row>
    <row r="80" spans="1:6" ht="18" customHeight="1">
      <c r="A80" s="35" t="s">
        <v>104</v>
      </c>
      <c r="B80" s="36" t="s">
        <v>105</v>
      </c>
      <c r="C80" s="37">
        <f>C81+C82+C83+C84+C85</f>
        <v>9</v>
      </c>
      <c r="D80" s="37">
        <f>D81+D82+D83+D84+D85</f>
        <v>3.5</v>
      </c>
      <c r="E80" s="43">
        <f t="shared" si="2"/>
        <v>38.88888888888889</v>
      </c>
      <c r="F80" s="27">
        <f>F81+F82+F83+F84+F85</f>
        <v>-5.5</v>
      </c>
    </row>
    <row r="81" spans="1:6" ht="15" customHeight="1">
      <c r="A81" s="40" t="s">
        <v>106</v>
      </c>
      <c r="B81" s="44" t="s">
        <v>107</v>
      </c>
      <c r="C81" s="42">
        <v>9</v>
      </c>
      <c r="D81" s="42">
        <v>3.5</v>
      </c>
      <c r="E81" s="43">
        <f t="shared" si="2"/>
        <v>38.88888888888889</v>
      </c>
      <c r="F81" s="43">
        <f>SUM(D81-C81)</f>
        <v>-5.5</v>
      </c>
    </row>
    <row r="82" spans="1:6" ht="15.75" customHeight="1" hidden="1">
      <c r="A82" s="40" t="s">
        <v>108</v>
      </c>
      <c r="B82" s="44" t="s">
        <v>109</v>
      </c>
      <c r="C82" s="42"/>
      <c r="D82" s="42"/>
      <c r="E82" s="43" t="e">
        <f t="shared" si="2"/>
        <v>#DIV/0!</v>
      </c>
      <c r="F82" s="43">
        <f>SUM(D82-C82)</f>
        <v>0</v>
      </c>
    </row>
    <row r="83" spans="1:6" ht="15.75" customHeight="1" hidden="1">
      <c r="A83" s="40" t="s">
        <v>110</v>
      </c>
      <c r="B83" s="44" t="s">
        <v>111</v>
      </c>
      <c r="C83" s="42"/>
      <c r="D83" s="42"/>
      <c r="E83" s="43" t="e">
        <f t="shared" si="2"/>
        <v>#DIV/0!</v>
      </c>
      <c r="F83" s="43"/>
    </row>
    <row r="84" spans="1:6" ht="0.75" customHeight="1" hidden="1">
      <c r="A84" s="40" t="s">
        <v>112</v>
      </c>
      <c r="B84" s="44" t="s">
        <v>113</v>
      </c>
      <c r="C84" s="42"/>
      <c r="D84" s="42"/>
      <c r="E84" s="43" t="e">
        <f t="shared" si="2"/>
        <v>#DIV/0!</v>
      </c>
      <c r="F84" s="43"/>
    </row>
    <row r="85" spans="1:6" ht="15" customHeight="1" hidden="1">
      <c r="A85" s="40" t="s">
        <v>114</v>
      </c>
      <c r="B85" s="44" t="s">
        <v>115</v>
      </c>
      <c r="C85" s="42"/>
      <c r="D85" s="42"/>
      <c r="E85" s="43" t="e">
        <f t="shared" si="2"/>
        <v>#DIV/0!</v>
      </c>
      <c r="F85" s="43"/>
    </row>
    <row r="86" spans="1:6" s="6" customFormat="1" ht="15" customHeight="1">
      <c r="A86" s="58">
        <v>1400</v>
      </c>
      <c r="B86" s="62" t="s">
        <v>124</v>
      </c>
      <c r="C86" s="53">
        <f>C87+C88+C89</f>
        <v>0</v>
      </c>
      <c r="D86" s="53">
        <f>SUM(D87:D89)</f>
        <v>0</v>
      </c>
      <c r="E86" s="39" t="e">
        <f t="shared" si="2"/>
        <v>#DIV/0!</v>
      </c>
      <c r="F86" s="39">
        <f t="shared" si="3"/>
        <v>0</v>
      </c>
    </row>
    <row r="87" spans="1:6" ht="0.75" customHeight="1" hidden="1">
      <c r="A87" s="59">
        <v>1401</v>
      </c>
      <c r="B87" s="60" t="s">
        <v>125</v>
      </c>
      <c r="C87" s="54"/>
      <c r="D87" s="42"/>
      <c r="E87" s="43" t="e">
        <f t="shared" si="2"/>
        <v>#DIV/0!</v>
      </c>
      <c r="F87" s="43">
        <f t="shared" si="3"/>
        <v>0</v>
      </c>
    </row>
    <row r="88" spans="1:6" ht="15.75" customHeight="1" hidden="1">
      <c r="A88" s="59">
        <v>1402</v>
      </c>
      <c r="B88" s="60" t="s">
        <v>126</v>
      </c>
      <c r="C88" s="54"/>
      <c r="D88" s="42"/>
      <c r="E88" s="43" t="e">
        <f t="shared" si="2"/>
        <v>#DIV/0!</v>
      </c>
      <c r="F88" s="43">
        <f t="shared" si="3"/>
        <v>0</v>
      </c>
    </row>
    <row r="89" spans="1:6" ht="15.75" customHeight="1">
      <c r="A89" s="59">
        <v>1403</v>
      </c>
      <c r="B89" s="60" t="s">
        <v>127</v>
      </c>
      <c r="C89" s="54">
        <v>0</v>
      </c>
      <c r="D89" s="42">
        <v>0</v>
      </c>
      <c r="E89" s="43" t="e">
        <f t="shared" si="2"/>
        <v>#DIV/0!</v>
      </c>
      <c r="F89" s="43">
        <f t="shared" si="3"/>
        <v>0</v>
      </c>
    </row>
    <row r="90" spans="1:6" s="6" customFormat="1" ht="15.75" customHeight="1">
      <c r="A90" s="58"/>
      <c r="B90" s="63" t="s">
        <v>128</v>
      </c>
      <c r="C90" s="38">
        <f>C49+C57+C59+C64+C69+C73+C75+C80+C86</f>
        <v>3433.8239999999996</v>
      </c>
      <c r="D90" s="38">
        <f>D49+D57+D59+D64+D69+D73+D75+D80+D86</f>
        <v>339.13213</v>
      </c>
      <c r="E90" s="39">
        <f t="shared" si="2"/>
        <v>9.876223417391225</v>
      </c>
      <c r="F90" s="39">
        <f t="shared" si="3"/>
        <v>-3094.6918699999997</v>
      </c>
    </row>
    <row r="91" spans="3:4" ht="15.75">
      <c r="C91" s="66"/>
      <c r="D91" s="67"/>
    </row>
    <row r="92" spans="1:4" s="71" customFormat="1" ht="12.75">
      <c r="A92" s="69" t="s">
        <v>129</v>
      </c>
      <c r="B92" s="69"/>
      <c r="C92" s="70"/>
      <c r="D92" s="70"/>
    </row>
    <row r="93" spans="1:3" s="71" customFormat="1" ht="12.75">
      <c r="A93" s="72" t="s">
        <v>130</v>
      </c>
      <c r="B93" s="72"/>
      <c r="C93" s="71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P35"/>
  <sheetViews>
    <sheetView view="pageBreakPreview" zoomScale="80" zoomScaleSheetLayoutView="80" zoomScalePageLayoutView="0" workbookViewId="0" topLeftCell="A1">
      <pane ySplit="1" topLeftCell="A2" activePane="bottomLeft" state="frozen"/>
      <selection pane="topLeft" activeCell="A1" sqref="A1"/>
      <selection pane="bottomLeft" activeCell="B5" sqref="B5:N5"/>
    </sheetView>
  </sheetViews>
  <sheetFormatPr defaultColWidth="9.140625" defaultRowHeight="12.75"/>
  <cols>
    <col min="1" max="1" width="3.421875" style="81" customWidth="1"/>
    <col min="2" max="2" width="25.57421875" style="81" customWidth="1"/>
    <col min="3" max="3" width="13.7109375" style="81" customWidth="1"/>
    <col min="4" max="4" width="12.28125" style="82" customWidth="1"/>
    <col min="5" max="5" width="7.57421875" style="81" customWidth="1"/>
    <col min="6" max="6" width="12.140625" style="81" customWidth="1"/>
    <col min="7" max="7" width="10.57421875" style="81" customWidth="1"/>
    <col min="8" max="8" width="9.7109375" style="81" customWidth="1"/>
    <col min="9" max="9" width="12.57421875" style="81" customWidth="1"/>
    <col min="10" max="10" width="14.00390625" style="81" customWidth="1"/>
    <col min="11" max="16" width="9.7109375" style="81" customWidth="1"/>
    <col min="17" max="17" width="9.8515625" style="81" customWidth="1"/>
    <col min="18" max="29" width="9.7109375" style="81" customWidth="1"/>
    <col min="30" max="32" width="9.7109375" style="81" hidden="1" customWidth="1"/>
    <col min="33" max="35" width="9.7109375" style="81" customWidth="1"/>
    <col min="36" max="38" width="9.7109375" style="81" hidden="1" customWidth="1"/>
    <col min="39" max="43" width="9.7109375" style="81" customWidth="1"/>
    <col min="44" max="44" width="14.421875" style="81" customWidth="1"/>
    <col min="45" max="46" width="9.7109375" style="81" hidden="1" customWidth="1"/>
    <col min="47" max="47" width="12.57421875" style="81" hidden="1" customWidth="1"/>
    <col min="48" max="48" width="10.57421875" style="81" customWidth="1"/>
    <col min="49" max="49" width="11.28125" style="81" customWidth="1"/>
    <col min="50" max="50" width="10.57421875" style="81" customWidth="1"/>
    <col min="51" max="56" width="9.7109375" style="81" customWidth="1"/>
    <col min="57" max="62" width="9.7109375" style="81" hidden="1" customWidth="1"/>
    <col min="63" max="64" width="10.28125" style="81" customWidth="1"/>
    <col min="65" max="71" width="9.7109375" style="81" customWidth="1"/>
    <col min="72" max="72" width="10.421875" style="81" customWidth="1"/>
    <col min="73" max="73" width="10.28125" style="81" customWidth="1"/>
    <col min="74" max="76" width="9.7109375" style="81" customWidth="1"/>
    <col min="77" max="79" width="11.7109375" style="81" customWidth="1"/>
    <col min="80" max="80" width="11.421875" style="81" customWidth="1"/>
    <col min="81" max="81" width="0.71875" style="81" hidden="1" customWidth="1"/>
    <col min="82" max="86" width="11.7109375" style="81" hidden="1" customWidth="1"/>
    <col min="87" max="87" width="16.28125" style="81" customWidth="1"/>
    <col min="88" max="88" width="13.421875" style="81" customWidth="1"/>
    <col min="89" max="89" width="9.7109375" style="81" customWidth="1"/>
    <col min="90" max="90" width="13.57421875" style="81" customWidth="1"/>
    <col min="91" max="91" width="13.140625" style="81" customWidth="1"/>
    <col min="92" max="92" width="9.7109375" style="81" customWidth="1"/>
    <col min="93" max="93" width="12.8515625" style="81" customWidth="1"/>
    <col min="94" max="94" width="14.00390625" style="81" customWidth="1"/>
    <col min="95" max="95" width="7.140625" style="81" customWidth="1"/>
    <col min="96" max="100" width="9.7109375" style="81" customWidth="1"/>
    <col min="101" max="101" width="8.57421875" style="81" customWidth="1"/>
    <col min="102" max="102" width="12.7109375" style="81" customWidth="1"/>
    <col min="103" max="104" width="9.7109375" style="81" customWidth="1"/>
    <col min="105" max="105" width="10.8515625" style="81" customWidth="1"/>
    <col min="106" max="106" width="11.140625" style="81" customWidth="1"/>
    <col min="107" max="110" width="9.7109375" style="81" customWidth="1"/>
    <col min="111" max="111" width="12.28125" style="81" customWidth="1"/>
    <col min="112" max="112" width="12.421875" style="81" customWidth="1"/>
    <col min="113" max="113" width="9.7109375" style="81" customWidth="1"/>
    <col min="114" max="114" width="11.8515625" style="81" customWidth="1"/>
    <col min="115" max="115" width="12.140625" style="81" customWidth="1"/>
    <col min="116" max="116" width="9.7109375" style="81" customWidth="1"/>
    <col min="117" max="117" width="11.421875" style="81" customWidth="1"/>
    <col min="118" max="118" width="11.8515625" style="81" customWidth="1"/>
    <col min="119" max="119" width="9.7109375" style="81" customWidth="1"/>
    <col min="120" max="120" width="12.8515625" style="81" customWidth="1"/>
    <col min="121" max="121" width="11.57421875" style="81" customWidth="1"/>
    <col min="122" max="125" width="9.7109375" style="81" customWidth="1"/>
    <col min="126" max="126" width="11.140625" style="81" customWidth="1"/>
    <col min="127" max="127" width="10.8515625" style="81" customWidth="1"/>
    <col min="128" max="128" width="11.8515625" style="81" customWidth="1"/>
    <col min="129" max="129" width="12.00390625" style="81" customWidth="1"/>
    <col min="130" max="130" width="10.00390625" style="81" customWidth="1"/>
    <col min="131" max="131" width="14.140625" style="81" customWidth="1"/>
    <col min="132" max="132" width="12.7109375" style="81" customWidth="1"/>
    <col min="133" max="133" width="10.8515625" style="81" customWidth="1"/>
    <col min="134" max="134" width="10.00390625" style="81" customWidth="1"/>
    <col min="135" max="135" width="11.140625" style="81" customWidth="1"/>
    <col min="136" max="16384" width="9.140625" style="81" customWidth="1"/>
  </cols>
  <sheetData>
    <row r="1" spans="12:26" ht="18" customHeight="1">
      <c r="L1" s="262" t="s">
        <v>146</v>
      </c>
      <c r="M1" s="262"/>
      <c r="N1" s="262"/>
      <c r="O1" s="83"/>
      <c r="P1" s="83"/>
      <c r="Q1" s="83"/>
      <c r="R1" s="263"/>
      <c r="S1" s="263"/>
      <c r="T1" s="263"/>
      <c r="U1" s="84"/>
      <c r="V1" s="84"/>
      <c r="W1" s="84"/>
      <c r="X1" s="84"/>
      <c r="Y1" s="84"/>
      <c r="Z1" s="84"/>
    </row>
    <row r="2" spans="12:26" ht="19.5" customHeight="1">
      <c r="L2" s="84" t="s">
        <v>147</v>
      </c>
      <c r="M2" s="84"/>
      <c r="N2" s="84"/>
      <c r="O2" s="85"/>
      <c r="P2" s="85"/>
      <c r="Q2" s="85"/>
      <c r="R2" s="263"/>
      <c r="S2" s="263"/>
      <c r="T2" s="263"/>
      <c r="U2" s="84"/>
      <c r="V2" s="84"/>
      <c r="W2" s="84"/>
      <c r="X2" s="84"/>
      <c r="Y2" s="84"/>
      <c r="Z2" s="84"/>
    </row>
    <row r="3" spans="1:119" ht="30.75" customHeight="1">
      <c r="A3" s="86"/>
      <c r="B3" s="86"/>
      <c r="C3" s="86"/>
      <c r="D3" s="87"/>
      <c r="E3" s="86"/>
      <c r="F3" s="86"/>
      <c r="G3" s="86"/>
      <c r="H3" s="86"/>
      <c r="I3" s="86"/>
      <c r="L3" s="264" t="s">
        <v>148</v>
      </c>
      <c r="M3" s="264"/>
      <c r="N3" s="264"/>
      <c r="O3" s="86"/>
      <c r="P3" s="86"/>
      <c r="Q3" s="86"/>
      <c r="R3" s="264"/>
      <c r="S3" s="264"/>
      <c r="T3" s="264"/>
      <c r="U3" s="88"/>
      <c r="V3" s="88"/>
      <c r="W3" s="88"/>
      <c r="X3" s="88"/>
      <c r="Y3" s="88"/>
      <c r="Z3" s="88"/>
      <c r="AA3" s="86"/>
      <c r="AB3" s="86"/>
      <c r="AC3" s="86"/>
      <c r="AD3" s="86"/>
      <c r="AE3" s="86"/>
      <c r="AF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</row>
    <row r="4" spans="2:119" ht="24" customHeight="1">
      <c r="B4" s="265" t="s">
        <v>149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89"/>
      <c r="P4" s="89"/>
      <c r="Q4" s="89"/>
      <c r="R4" s="89"/>
      <c r="S4" s="89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</row>
    <row r="5" spans="2:119" ht="15" customHeight="1">
      <c r="B5" s="254" t="s">
        <v>332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90"/>
      <c r="P5" s="90"/>
      <c r="Q5" s="90"/>
      <c r="R5" s="90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</row>
    <row r="6" spans="1:131" ht="15" customHeight="1">
      <c r="A6" s="86"/>
      <c r="B6" s="86"/>
      <c r="C6" s="91"/>
      <c r="D6" s="92"/>
      <c r="E6" s="86"/>
      <c r="F6" s="86"/>
      <c r="I6" s="255"/>
      <c r="J6" s="255"/>
      <c r="K6" s="255"/>
      <c r="L6" s="255"/>
      <c r="M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Y6" s="86"/>
      <c r="DZ6" s="86"/>
      <c r="EA6" s="86"/>
    </row>
    <row r="7" spans="1:131" s="97" customFormat="1" ht="15" customHeight="1">
      <c r="A7" s="266" t="s">
        <v>150</v>
      </c>
      <c r="B7" s="266" t="s">
        <v>151</v>
      </c>
      <c r="C7" s="256" t="s">
        <v>152</v>
      </c>
      <c r="D7" s="257"/>
      <c r="E7" s="258"/>
      <c r="F7" s="94" t="s">
        <v>153</v>
      </c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6"/>
      <c r="CI7" s="256" t="s">
        <v>154</v>
      </c>
      <c r="CJ7" s="257"/>
      <c r="CK7" s="258"/>
      <c r="CL7" s="256"/>
      <c r="CM7" s="257"/>
      <c r="CN7" s="257"/>
      <c r="CO7" s="257"/>
      <c r="CP7" s="257"/>
      <c r="CQ7" s="257"/>
      <c r="CR7" s="257"/>
      <c r="CS7" s="257"/>
      <c r="CT7" s="257"/>
      <c r="CU7" s="257"/>
      <c r="CV7" s="257"/>
      <c r="CW7" s="257"/>
      <c r="CX7" s="257"/>
      <c r="CY7" s="257"/>
      <c r="CZ7" s="257"/>
      <c r="DA7" s="257"/>
      <c r="DB7" s="257"/>
      <c r="DC7" s="257"/>
      <c r="DD7" s="257"/>
      <c r="DE7" s="257"/>
      <c r="DF7" s="257"/>
      <c r="DG7" s="257"/>
      <c r="DH7" s="257"/>
      <c r="DI7" s="257"/>
      <c r="DJ7" s="257"/>
      <c r="DK7" s="257"/>
      <c r="DL7" s="257"/>
      <c r="DM7" s="257"/>
      <c r="DN7" s="257"/>
      <c r="DO7" s="257"/>
      <c r="DP7" s="257"/>
      <c r="DQ7" s="257"/>
      <c r="DR7" s="257"/>
      <c r="DS7" s="257"/>
      <c r="DT7" s="257"/>
      <c r="DU7" s="257"/>
      <c r="DV7" s="257"/>
      <c r="DW7" s="257"/>
      <c r="DX7" s="258"/>
      <c r="DY7" s="256" t="s">
        <v>155</v>
      </c>
      <c r="DZ7" s="257"/>
      <c r="EA7" s="258"/>
    </row>
    <row r="8" spans="1:131" s="97" customFormat="1" ht="15" customHeight="1">
      <c r="A8" s="266"/>
      <c r="B8" s="266"/>
      <c r="C8" s="267"/>
      <c r="D8" s="268"/>
      <c r="E8" s="269"/>
      <c r="F8" s="267" t="s">
        <v>156</v>
      </c>
      <c r="G8" s="268"/>
      <c r="H8" s="269"/>
      <c r="I8" s="271" t="s">
        <v>157</v>
      </c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3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99"/>
      <c r="BE8" s="101"/>
      <c r="BF8" s="101"/>
      <c r="BG8" s="101"/>
      <c r="BH8" s="102"/>
      <c r="BI8" s="102"/>
      <c r="BJ8" s="102"/>
      <c r="BK8" s="266" t="s">
        <v>158</v>
      </c>
      <c r="BL8" s="266"/>
      <c r="BM8" s="266"/>
      <c r="BN8" s="259" t="s">
        <v>157</v>
      </c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98"/>
      <c r="CA8" s="98"/>
      <c r="CB8" s="98"/>
      <c r="CC8" s="267" t="s">
        <v>159</v>
      </c>
      <c r="CD8" s="268"/>
      <c r="CE8" s="269"/>
      <c r="CF8" s="274"/>
      <c r="CG8" s="275"/>
      <c r="CH8" s="276"/>
      <c r="CI8" s="267"/>
      <c r="CJ8" s="268"/>
      <c r="CK8" s="269"/>
      <c r="CL8" s="267" t="s">
        <v>157</v>
      </c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  <c r="DG8" s="268"/>
      <c r="DH8" s="268"/>
      <c r="DI8" s="268"/>
      <c r="DJ8" s="268"/>
      <c r="DK8" s="268"/>
      <c r="DL8" s="268"/>
      <c r="DM8" s="268"/>
      <c r="DN8" s="268"/>
      <c r="DO8" s="268"/>
      <c r="DP8" s="268"/>
      <c r="DQ8" s="268"/>
      <c r="DR8" s="268"/>
      <c r="DS8" s="268"/>
      <c r="DT8" s="268"/>
      <c r="DU8" s="268"/>
      <c r="DV8" s="268"/>
      <c r="DW8" s="268"/>
      <c r="DX8" s="269"/>
      <c r="DY8" s="267"/>
      <c r="DZ8" s="268"/>
      <c r="EA8" s="269"/>
    </row>
    <row r="9" spans="1:131" s="97" customFormat="1" ht="15" customHeight="1">
      <c r="A9" s="266"/>
      <c r="B9" s="266"/>
      <c r="C9" s="267"/>
      <c r="D9" s="268"/>
      <c r="E9" s="269"/>
      <c r="F9" s="267"/>
      <c r="G9" s="268"/>
      <c r="H9" s="269"/>
      <c r="I9" s="256" t="s">
        <v>160</v>
      </c>
      <c r="J9" s="257"/>
      <c r="K9" s="258"/>
      <c r="L9" s="256" t="s">
        <v>161</v>
      </c>
      <c r="M9" s="257"/>
      <c r="N9" s="258"/>
      <c r="O9" s="256" t="s">
        <v>162</v>
      </c>
      <c r="P9" s="257"/>
      <c r="Q9" s="258"/>
      <c r="R9" s="256" t="s">
        <v>163</v>
      </c>
      <c r="S9" s="257"/>
      <c r="T9" s="258"/>
      <c r="U9" s="256" t="s">
        <v>164</v>
      </c>
      <c r="V9" s="257"/>
      <c r="W9" s="258"/>
      <c r="X9" s="256" t="s">
        <v>293</v>
      </c>
      <c r="Y9" s="257"/>
      <c r="Z9" s="258"/>
      <c r="AA9" s="256" t="s">
        <v>165</v>
      </c>
      <c r="AB9" s="257"/>
      <c r="AC9" s="258"/>
      <c r="AD9" s="256" t="s">
        <v>166</v>
      </c>
      <c r="AE9" s="257"/>
      <c r="AF9" s="258"/>
      <c r="AG9" s="256" t="s">
        <v>167</v>
      </c>
      <c r="AH9" s="257"/>
      <c r="AI9" s="258"/>
      <c r="AJ9" s="256" t="s">
        <v>168</v>
      </c>
      <c r="AK9" s="257"/>
      <c r="AL9" s="258"/>
      <c r="AM9" s="256" t="s">
        <v>295</v>
      </c>
      <c r="AN9" s="257"/>
      <c r="AO9" s="258"/>
      <c r="AP9" s="256" t="s">
        <v>169</v>
      </c>
      <c r="AQ9" s="257"/>
      <c r="AR9" s="258"/>
      <c r="AS9" s="256" t="s">
        <v>170</v>
      </c>
      <c r="AT9" s="257"/>
      <c r="AU9" s="258"/>
      <c r="AV9" s="256" t="s">
        <v>171</v>
      </c>
      <c r="AW9" s="257"/>
      <c r="AX9" s="258"/>
      <c r="AY9" s="256" t="s">
        <v>290</v>
      </c>
      <c r="AZ9" s="257"/>
      <c r="BA9" s="258"/>
      <c r="BB9" s="256" t="s">
        <v>172</v>
      </c>
      <c r="BC9" s="257"/>
      <c r="BD9" s="258"/>
      <c r="BE9" s="256" t="s">
        <v>173</v>
      </c>
      <c r="BF9" s="257"/>
      <c r="BG9" s="258"/>
      <c r="BH9" s="267" t="s">
        <v>174</v>
      </c>
      <c r="BI9" s="268"/>
      <c r="BJ9" s="268"/>
      <c r="BK9" s="266"/>
      <c r="BL9" s="266"/>
      <c r="BM9" s="266"/>
      <c r="BN9" s="256" t="s">
        <v>175</v>
      </c>
      <c r="BO9" s="257"/>
      <c r="BP9" s="258"/>
      <c r="BQ9" s="256" t="s">
        <v>176</v>
      </c>
      <c r="BR9" s="257"/>
      <c r="BS9" s="258"/>
      <c r="BT9" s="256" t="s">
        <v>177</v>
      </c>
      <c r="BU9" s="257"/>
      <c r="BV9" s="258"/>
      <c r="BW9" s="256" t="s">
        <v>178</v>
      </c>
      <c r="BX9" s="257"/>
      <c r="BY9" s="258"/>
      <c r="BZ9" s="256" t="s">
        <v>31</v>
      </c>
      <c r="CA9" s="257"/>
      <c r="CB9" s="258"/>
      <c r="CC9" s="267"/>
      <c r="CD9" s="268"/>
      <c r="CE9" s="269"/>
      <c r="CF9" s="266" t="s">
        <v>179</v>
      </c>
      <c r="CG9" s="266"/>
      <c r="CH9" s="266"/>
      <c r="CI9" s="267"/>
      <c r="CJ9" s="268"/>
      <c r="CK9" s="269"/>
      <c r="CL9" s="277" t="s">
        <v>180</v>
      </c>
      <c r="CM9" s="278"/>
      <c r="CN9" s="279"/>
      <c r="CO9" s="283" t="s">
        <v>153</v>
      </c>
      <c r="CP9" s="284"/>
      <c r="CQ9" s="284"/>
      <c r="CR9" s="284"/>
      <c r="CS9" s="284"/>
      <c r="CT9" s="284"/>
      <c r="CU9" s="284"/>
      <c r="CV9" s="284"/>
      <c r="CW9" s="284"/>
      <c r="CX9" s="284"/>
      <c r="CY9" s="284"/>
      <c r="CZ9" s="285"/>
      <c r="DA9" s="277" t="s">
        <v>181</v>
      </c>
      <c r="DB9" s="278"/>
      <c r="DC9" s="279"/>
      <c r="DD9" s="277" t="s">
        <v>182</v>
      </c>
      <c r="DE9" s="278"/>
      <c r="DF9" s="279"/>
      <c r="DG9" s="277" t="s">
        <v>183</v>
      </c>
      <c r="DH9" s="278"/>
      <c r="DI9" s="279"/>
      <c r="DJ9" s="277" t="s">
        <v>184</v>
      </c>
      <c r="DK9" s="278"/>
      <c r="DL9" s="279"/>
      <c r="DM9" s="256" t="s">
        <v>185</v>
      </c>
      <c r="DN9" s="257"/>
      <c r="DO9" s="258"/>
      <c r="DP9" s="256" t="s">
        <v>186</v>
      </c>
      <c r="DQ9" s="257"/>
      <c r="DR9" s="258"/>
      <c r="DS9" s="256" t="s">
        <v>187</v>
      </c>
      <c r="DT9" s="257"/>
      <c r="DU9" s="258"/>
      <c r="DV9" s="266" t="s">
        <v>188</v>
      </c>
      <c r="DW9" s="266"/>
      <c r="DX9" s="266"/>
      <c r="DY9" s="267"/>
      <c r="DZ9" s="268"/>
      <c r="EA9" s="269"/>
    </row>
    <row r="10" spans="1:135" s="97" customFormat="1" ht="136.5" customHeight="1">
      <c r="A10" s="266"/>
      <c r="B10" s="266"/>
      <c r="C10" s="259"/>
      <c r="D10" s="260"/>
      <c r="E10" s="270"/>
      <c r="F10" s="259"/>
      <c r="G10" s="260"/>
      <c r="H10" s="261"/>
      <c r="I10" s="259"/>
      <c r="J10" s="260"/>
      <c r="K10" s="261"/>
      <c r="L10" s="259"/>
      <c r="M10" s="260"/>
      <c r="N10" s="261"/>
      <c r="O10" s="259"/>
      <c r="P10" s="260"/>
      <c r="Q10" s="261"/>
      <c r="R10" s="259"/>
      <c r="S10" s="260"/>
      <c r="T10" s="261"/>
      <c r="U10" s="259"/>
      <c r="V10" s="260"/>
      <c r="W10" s="261"/>
      <c r="X10" s="259"/>
      <c r="Y10" s="260"/>
      <c r="Z10" s="261"/>
      <c r="AA10" s="259"/>
      <c r="AB10" s="260"/>
      <c r="AC10" s="261"/>
      <c r="AD10" s="259"/>
      <c r="AE10" s="260"/>
      <c r="AF10" s="261"/>
      <c r="AG10" s="259"/>
      <c r="AH10" s="260"/>
      <c r="AI10" s="261"/>
      <c r="AJ10" s="259"/>
      <c r="AK10" s="260"/>
      <c r="AL10" s="261"/>
      <c r="AM10" s="259"/>
      <c r="AN10" s="260"/>
      <c r="AO10" s="261"/>
      <c r="AP10" s="259"/>
      <c r="AQ10" s="260"/>
      <c r="AR10" s="261"/>
      <c r="AS10" s="259"/>
      <c r="AT10" s="260"/>
      <c r="AU10" s="261"/>
      <c r="AV10" s="259"/>
      <c r="AW10" s="260"/>
      <c r="AX10" s="261"/>
      <c r="AY10" s="259"/>
      <c r="AZ10" s="260"/>
      <c r="BA10" s="261"/>
      <c r="BB10" s="259"/>
      <c r="BC10" s="260"/>
      <c r="BD10" s="261"/>
      <c r="BE10" s="259"/>
      <c r="BF10" s="260"/>
      <c r="BG10" s="261"/>
      <c r="BH10" s="259"/>
      <c r="BI10" s="260"/>
      <c r="BJ10" s="260"/>
      <c r="BK10" s="266"/>
      <c r="BL10" s="266"/>
      <c r="BM10" s="266"/>
      <c r="BN10" s="259"/>
      <c r="BO10" s="260"/>
      <c r="BP10" s="261"/>
      <c r="BQ10" s="259"/>
      <c r="BR10" s="260"/>
      <c r="BS10" s="261"/>
      <c r="BT10" s="259"/>
      <c r="BU10" s="260"/>
      <c r="BV10" s="261"/>
      <c r="BW10" s="259"/>
      <c r="BX10" s="260"/>
      <c r="BY10" s="261"/>
      <c r="BZ10" s="259"/>
      <c r="CA10" s="260"/>
      <c r="CB10" s="261"/>
      <c r="CC10" s="259"/>
      <c r="CD10" s="260"/>
      <c r="CE10" s="261"/>
      <c r="CF10" s="266"/>
      <c r="CG10" s="266"/>
      <c r="CH10" s="266"/>
      <c r="CI10" s="259"/>
      <c r="CJ10" s="260"/>
      <c r="CK10" s="261"/>
      <c r="CL10" s="280"/>
      <c r="CM10" s="281"/>
      <c r="CN10" s="282"/>
      <c r="CO10" s="280" t="s">
        <v>189</v>
      </c>
      <c r="CP10" s="281"/>
      <c r="CQ10" s="282"/>
      <c r="CR10" s="283" t="s">
        <v>190</v>
      </c>
      <c r="CS10" s="284"/>
      <c r="CT10" s="285"/>
      <c r="CU10" s="280" t="s">
        <v>191</v>
      </c>
      <c r="CV10" s="281"/>
      <c r="CW10" s="282"/>
      <c r="CX10" s="280" t="s">
        <v>286</v>
      </c>
      <c r="CY10" s="281"/>
      <c r="CZ10" s="282"/>
      <c r="DA10" s="280"/>
      <c r="DB10" s="281"/>
      <c r="DC10" s="282"/>
      <c r="DD10" s="280"/>
      <c r="DE10" s="281"/>
      <c r="DF10" s="282"/>
      <c r="DG10" s="280"/>
      <c r="DH10" s="281"/>
      <c r="DI10" s="282"/>
      <c r="DJ10" s="280"/>
      <c r="DK10" s="281"/>
      <c r="DL10" s="282"/>
      <c r="DM10" s="259"/>
      <c r="DN10" s="260"/>
      <c r="DO10" s="261"/>
      <c r="DP10" s="259"/>
      <c r="DQ10" s="260"/>
      <c r="DR10" s="261"/>
      <c r="DS10" s="259"/>
      <c r="DT10" s="260"/>
      <c r="DU10" s="261"/>
      <c r="DV10" s="266"/>
      <c r="DW10" s="266"/>
      <c r="DX10" s="266"/>
      <c r="DY10" s="259"/>
      <c r="DZ10" s="260"/>
      <c r="EA10" s="261"/>
      <c r="EC10" s="102"/>
      <c r="ED10" s="102"/>
      <c r="EE10" s="102"/>
    </row>
    <row r="11" spans="1:135" s="97" customFormat="1" ht="33.75" customHeight="1">
      <c r="A11" s="266"/>
      <c r="B11" s="266"/>
      <c r="C11" s="103" t="s">
        <v>192</v>
      </c>
      <c r="D11" s="104" t="s">
        <v>193</v>
      </c>
      <c r="E11" s="103" t="s">
        <v>194</v>
      </c>
      <c r="F11" s="103" t="s">
        <v>192</v>
      </c>
      <c r="G11" s="103" t="s">
        <v>193</v>
      </c>
      <c r="H11" s="103" t="s">
        <v>194</v>
      </c>
      <c r="I11" s="103" t="s">
        <v>192</v>
      </c>
      <c r="J11" s="103" t="s">
        <v>193</v>
      </c>
      <c r="K11" s="103" t="s">
        <v>194</v>
      </c>
      <c r="L11" s="103" t="s">
        <v>192</v>
      </c>
      <c r="M11" s="103" t="s">
        <v>193</v>
      </c>
      <c r="N11" s="103" t="s">
        <v>194</v>
      </c>
      <c r="O11" s="103" t="s">
        <v>192</v>
      </c>
      <c r="P11" s="103" t="s">
        <v>193</v>
      </c>
      <c r="Q11" s="103" t="s">
        <v>194</v>
      </c>
      <c r="R11" s="103" t="s">
        <v>192</v>
      </c>
      <c r="S11" s="103" t="s">
        <v>193</v>
      </c>
      <c r="T11" s="103" t="s">
        <v>194</v>
      </c>
      <c r="U11" s="103" t="s">
        <v>192</v>
      </c>
      <c r="V11" s="103" t="s">
        <v>193</v>
      </c>
      <c r="W11" s="103" t="s">
        <v>194</v>
      </c>
      <c r="X11" s="103" t="s">
        <v>192</v>
      </c>
      <c r="Y11" s="103" t="s">
        <v>193</v>
      </c>
      <c r="Z11" s="103" t="s">
        <v>194</v>
      </c>
      <c r="AA11" s="103" t="s">
        <v>192</v>
      </c>
      <c r="AB11" s="103" t="s">
        <v>193</v>
      </c>
      <c r="AC11" s="103" t="s">
        <v>194</v>
      </c>
      <c r="AD11" s="103" t="s">
        <v>192</v>
      </c>
      <c r="AE11" s="103" t="s">
        <v>193</v>
      </c>
      <c r="AF11" s="103" t="s">
        <v>194</v>
      </c>
      <c r="AG11" s="103" t="s">
        <v>192</v>
      </c>
      <c r="AH11" s="103" t="s">
        <v>193</v>
      </c>
      <c r="AI11" s="103" t="s">
        <v>194</v>
      </c>
      <c r="AJ11" s="103" t="s">
        <v>192</v>
      </c>
      <c r="AK11" s="103" t="s">
        <v>193</v>
      </c>
      <c r="AL11" s="103" t="s">
        <v>194</v>
      </c>
      <c r="AM11" s="103" t="s">
        <v>192</v>
      </c>
      <c r="AN11" s="103" t="s">
        <v>193</v>
      </c>
      <c r="AO11" s="103" t="s">
        <v>194</v>
      </c>
      <c r="AP11" s="103" t="s">
        <v>195</v>
      </c>
      <c r="AQ11" s="103" t="s">
        <v>193</v>
      </c>
      <c r="AR11" s="103" t="s">
        <v>194</v>
      </c>
      <c r="AS11" s="103" t="s">
        <v>192</v>
      </c>
      <c r="AT11" s="103" t="s">
        <v>193</v>
      </c>
      <c r="AU11" s="103" t="s">
        <v>194</v>
      </c>
      <c r="AV11" s="103" t="s">
        <v>192</v>
      </c>
      <c r="AW11" s="103" t="s">
        <v>193</v>
      </c>
      <c r="AX11" s="103" t="s">
        <v>194</v>
      </c>
      <c r="AY11" s="103" t="s">
        <v>195</v>
      </c>
      <c r="AZ11" s="103" t="s">
        <v>193</v>
      </c>
      <c r="BA11" s="103" t="s">
        <v>194</v>
      </c>
      <c r="BB11" s="103" t="s">
        <v>195</v>
      </c>
      <c r="BC11" s="103" t="s">
        <v>193</v>
      </c>
      <c r="BD11" s="103" t="s">
        <v>194</v>
      </c>
      <c r="BE11" s="103" t="s">
        <v>195</v>
      </c>
      <c r="BF11" s="103" t="s">
        <v>193</v>
      </c>
      <c r="BG11" s="103" t="s">
        <v>194</v>
      </c>
      <c r="BH11" s="103" t="s">
        <v>195</v>
      </c>
      <c r="BI11" s="103" t="s">
        <v>193</v>
      </c>
      <c r="BJ11" s="103" t="s">
        <v>194</v>
      </c>
      <c r="BK11" s="103" t="s">
        <v>192</v>
      </c>
      <c r="BL11" s="103" t="s">
        <v>193</v>
      </c>
      <c r="BM11" s="103" t="s">
        <v>194</v>
      </c>
      <c r="BN11" s="103" t="s">
        <v>192</v>
      </c>
      <c r="BO11" s="103" t="s">
        <v>193</v>
      </c>
      <c r="BP11" s="103" t="s">
        <v>194</v>
      </c>
      <c r="BQ11" s="103" t="s">
        <v>192</v>
      </c>
      <c r="BR11" s="103" t="s">
        <v>193</v>
      </c>
      <c r="BS11" s="103" t="s">
        <v>194</v>
      </c>
      <c r="BT11" s="103" t="s">
        <v>192</v>
      </c>
      <c r="BU11" s="103" t="s">
        <v>193</v>
      </c>
      <c r="BV11" s="103" t="s">
        <v>194</v>
      </c>
      <c r="BW11" s="103" t="s">
        <v>192</v>
      </c>
      <c r="BX11" s="103" t="s">
        <v>193</v>
      </c>
      <c r="BY11" s="103" t="s">
        <v>194</v>
      </c>
      <c r="BZ11" s="103" t="s">
        <v>192</v>
      </c>
      <c r="CA11" s="103" t="s">
        <v>193</v>
      </c>
      <c r="CB11" s="103" t="s">
        <v>194</v>
      </c>
      <c r="CC11" s="103" t="s">
        <v>192</v>
      </c>
      <c r="CD11" s="103" t="s">
        <v>193</v>
      </c>
      <c r="CE11" s="103" t="s">
        <v>194</v>
      </c>
      <c r="CF11" s="103" t="s">
        <v>192</v>
      </c>
      <c r="CG11" s="103" t="s">
        <v>193</v>
      </c>
      <c r="CH11" s="103" t="s">
        <v>194</v>
      </c>
      <c r="CI11" s="103" t="s">
        <v>192</v>
      </c>
      <c r="CJ11" s="103" t="s">
        <v>193</v>
      </c>
      <c r="CK11" s="103" t="s">
        <v>194</v>
      </c>
      <c r="CL11" s="103" t="s">
        <v>192</v>
      </c>
      <c r="CM11" s="103" t="s">
        <v>193</v>
      </c>
      <c r="CN11" s="103" t="s">
        <v>194</v>
      </c>
      <c r="CO11" s="103" t="s">
        <v>192</v>
      </c>
      <c r="CP11" s="103" t="s">
        <v>193</v>
      </c>
      <c r="CQ11" s="103" t="s">
        <v>194</v>
      </c>
      <c r="CR11" s="103" t="s">
        <v>192</v>
      </c>
      <c r="CS11" s="103" t="s">
        <v>193</v>
      </c>
      <c r="CT11" s="103" t="s">
        <v>194</v>
      </c>
      <c r="CU11" s="103" t="s">
        <v>192</v>
      </c>
      <c r="CV11" s="103" t="s">
        <v>193</v>
      </c>
      <c r="CW11" s="103" t="s">
        <v>194</v>
      </c>
      <c r="CX11" s="103" t="s">
        <v>192</v>
      </c>
      <c r="CY11" s="103" t="s">
        <v>193</v>
      </c>
      <c r="CZ11" s="103" t="s">
        <v>194</v>
      </c>
      <c r="DA11" s="103" t="s">
        <v>192</v>
      </c>
      <c r="DB11" s="103" t="s">
        <v>193</v>
      </c>
      <c r="DC11" s="103" t="s">
        <v>194</v>
      </c>
      <c r="DD11" s="103" t="s">
        <v>192</v>
      </c>
      <c r="DE11" s="103" t="s">
        <v>193</v>
      </c>
      <c r="DF11" s="103" t="s">
        <v>194</v>
      </c>
      <c r="DG11" s="103" t="s">
        <v>192</v>
      </c>
      <c r="DH11" s="103" t="s">
        <v>193</v>
      </c>
      <c r="DI11" s="103" t="s">
        <v>194</v>
      </c>
      <c r="DJ11" s="103" t="s">
        <v>192</v>
      </c>
      <c r="DK11" s="103" t="s">
        <v>193</v>
      </c>
      <c r="DL11" s="103" t="s">
        <v>194</v>
      </c>
      <c r="DM11" s="103" t="s">
        <v>192</v>
      </c>
      <c r="DN11" s="103" t="s">
        <v>193</v>
      </c>
      <c r="DO11" s="103" t="s">
        <v>194</v>
      </c>
      <c r="DP11" s="103" t="s">
        <v>192</v>
      </c>
      <c r="DQ11" s="103" t="s">
        <v>193</v>
      </c>
      <c r="DR11" s="103" t="s">
        <v>194</v>
      </c>
      <c r="DS11" s="103" t="s">
        <v>192</v>
      </c>
      <c r="DT11" s="103" t="s">
        <v>193</v>
      </c>
      <c r="DU11" s="103" t="s">
        <v>194</v>
      </c>
      <c r="DV11" s="103" t="s">
        <v>192</v>
      </c>
      <c r="DW11" s="103" t="s">
        <v>193</v>
      </c>
      <c r="DX11" s="103" t="s">
        <v>194</v>
      </c>
      <c r="DY11" s="103" t="s">
        <v>192</v>
      </c>
      <c r="DZ11" s="103" t="s">
        <v>193</v>
      </c>
      <c r="EA11" s="103" t="s">
        <v>194</v>
      </c>
      <c r="EC11" s="102"/>
      <c r="ED11" s="102"/>
      <c r="EE11" s="102"/>
    </row>
    <row r="12" spans="1:131" s="97" customFormat="1" ht="11.25" customHeight="1">
      <c r="A12" s="93">
        <v>1</v>
      </c>
      <c r="B12" s="103">
        <v>2</v>
      </c>
      <c r="C12" s="93">
        <v>3</v>
      </c>
      <c r="D12" s="104">
        <v>4</v>
      </c>
      <c r="E12" s="93">
        <v>5</v>
      </c>
      <c r="F12" s="103">
        <v>6</v>
      </c>
      <c r="G12" s="93">
        <v>7</v>
      </c>
      <c r="H12" s="103">
        <v>8</v>
      </c>
      <c r="I12" s="93">
        <v>9</v>
      </c>
      <c r="J12" s="103">
        <v>10</v>
      </c>
      <c r="K12" s="93">
        <v>11</v>
      </c>
      <c r="L12" s="103">
        <v>12</v>
      </c>
      <c r="M12" s="93">
        <v>13</v>
      </c>
      <c r="N12" s="103">
        <v>14</v>
      </c>
      <c r="O12" s="93">
        <v>15</v>
      </c>
      <c r="P12" s="103">
        <v>16</v>
      </c>
      <c r="Q12" s="93">
        <v>17</v>
      </c>
      <c r="R12" s="103">
        <v>18</v>
      </c>
      <c r="S12" s="93">
        <v>19</v>
      </c>
      <c r="T12" s="103">
        <v>20</v>
      </c>
      <c r="U12" s="93">
        <v>21</v>
      </c>
      <c r="V12" s="103">
        <v>22</v>
      </c>
      <c r="W12" s="93">
        <v>23</v>
      </c>
      <c r="X12" s="93">
        <v>24</v>
      </c>
      <c r="Y12" s="93">
        <v>25</v>
      </c>
      <c r="Z12" s="93">
        <v>26</v>
      </c>
      <c r="AA12" s="103">
        <v>27</v>
      </c>
      <c r="AB12" s="93">
        <v>28</v>
      </c>
      <c r="AC12" s="103">
        <v>29</v>
      </c>
      <c r="AD12" s="93">
        <v>30</v>
      </c>
      <c r="AE12" s="103">
        <v>31</v>
      </c>
      <c r="AF12" s="93">
        <v>32</v>
      </c>
      <c r="AG12" s="93">
        <v>33</v>
      </c>
      <c r="AH12" s="103">
        <v>34</v>
      </c>
      <c r="AI12" s="93">
        <v>35</v>
      </c>
      <c r="AJ12" s="93">
        <v>36</v>
      </c>
      <c r="AK12" s="103">
        <v>37</v>
      </c>
      <c r="AL12" s="93">
        <v>38</v>
      </c>
      <c r="AM12" s="93">
        <v>39</v>
      </c>
      <c r="AN12" s="103">
        <v>40</v>
      </c>
      <c r="AO12" s="93">
        <v>41</v>
      </c>
      <c r="AP12" s="103">
        <v>42</v>
      </c>
      <c r="AQ12" s="93">
        <v>43</v>
      </c>
      <c r="AR12" s="103">
        <v>44</v>
      </c>
      <c r="AS12" s="93">
        <v>45</v>
      </c>
      <c r="AT12" s="183">
        <v>46</v>
      </c>
      <c r="AU12" s="184">
        <v>47</v>
      </c>
      <c r="AV12" s="93">
        <v>48</v>
      </c>
      <c r="AW12" s="93">
        <v>49</v>
      </c>
      <c r="AX12" s="93">
        <v>50</v>
      </c>
      <c r="AY12" s="93">
        <v>51</v>
      </c>
      <c r="AZ12" s="93">
        <v>52</v>
      </c>
      <c r="BA12" s="93">
        <v>53</v>
      </c>
      <c r="BB12" s="103">
        <v>54</v>
      </c>
      <c r="BC12" s="93">
        <v>55</v>
      </c>
      <c r="BD12" s="103">
        <v>56</v>
      </c>
      <c r="BE12" s="93">
        <v>57</v>
      </c>
      <c r="BF12" s="103">
        <v>58</v>
      </c>
      <c r="BG12" s="93">
        <v>59</v>
      </c>
      <c r="BH12" s="103">
        <v>60</v>
      </c>
      <c r="BI12" s="93">
        <v>61</v>
      </c>
      <c r="BJ12" s="103">
        <v>62</v>
      </c>
      <c r="BK12" s="93">
        <v>63</v>
      </c>
      <c r="BL12" s="103">
        <v>64</v>
      </c>
      <c r="BM12" s="93">
        <v>65</v>
      </c>
      <c r="BN12" s="103">
        <v>66</v>
      </c>
      <c r="BO12" s="93">
        <v>67</v>
      </c>
      <c r="BP12" s="103">
        <v>68</v>
      </c>
      <c r="BQ12" s="93">
        <v>69</v>
      </c>
      <c r="BR12" s="103">
        <v>70</v>
      </c>
      <c r="BS12" s="93">
        <v>71</v>
      </c>
      <c r="BT12" s="103">
        <v>72</v>
      </c>
      <c r="BU12" s="93">
        <v>73</v>
      </c>
      <c r="BV12" s="103">
        <v>74</v>
      </c>
      <c r="BW12" s="93">
        <v>75</v>
      </c>
      <c r="BX12" s="103">
        <v>76</v>
      </c>
      <c r="BY12" s="93">
        <v>77</v>
      </c>
      <c r="BZ12" s="93">
        <v>78</v>
      </c>
      <c r="CA12" s="93">
        <v>79</v>
      </c>
      <c r="CB12" s="93">
        <v>80</v>
      </c>
      <c r="CC12" s="103">
        <v>81</v>
      </c>
      <c r="CD12" s="93">
        <v>82</v>
      </c>
      <c r="CE12" s="103">
        <v>83</v>
      </c>
      <c r="CF12" s="103">
        <v>84</v>
      </c>
      <c r="CG12" s="103">
        <v>85</v>
      </c>
      <c r="CH12" s="103">
        <v>86</v>
      </c>
      <c r="CI12" s="93">
        <v>87</v>
      </c>
      <c r="CJ12" s="103">
        <v>88</v>
      </c>
      <c r="CK12" s="93">
        <v>89</v>
      </c>
      <c r="CL12" s="103">
        <v>90</v>
      </c>
      <c r="CM12" s="93">
        <v>91</v>
      </c>
      <c r="CN12" s="103">
        <v>92</v>
      </c>
      <c r="CO12" s="93">
        <v>93</v>
      </c>
      <c r="CP12" s="103">
        <v>94</v>
      </c>
      <c r="CQ12" s="93">
        <v>95</v>
      </c>
      <c r="CR12" s="103">
        <v>96</v>
      </c>
      <c r="CS12" s="93">
        <v>97</v>
      </c>
      <c r="CT12" s="103">
        <v>98</v>
      </c>
      <c r="CU12" s="93">
        <v>99</v>
      </c>
      <c r="CV12" s="103">
        <v>100</v>
      </c>
      <c r="CW12" s="93">
        <v>101</v>
      </c>
      <c r="CX12" s="103">
        <v>102</v>
      </c>
      <c r="CY12" s="103">
        <v>103</v>
      </c>
      <c r="CZ12" s="103">
        <v>104</v>
      </c>
      <c r="DA12" s="93">
        <v>105</v>
      </c>
      <c r="DB12" s="103">
        <v>106</v>
      </c>
      <c r="DC12" s="93">
        <v>107</v>
      </c>
      <c r="DD12" s="103">
        <v>108</v>
      </c>
      <c r="DE12" s="93">
        <v>109</v>
      </c>
      <c r="DF12" s="103">
        <v>110</v>
      </c>
      <c r="DG12" s="93">
        <v>111</v>
      </c>
      <c r="DH12" s="103">
        <v>112</v>
      </c>
      <c r="DI12" s="93">
        <v>113</v>
      </c>
      <c r="DJ12" s="103">
        <v>114</v>
      </c>
      <c r="DK12" s="93">
        <v>115</v>
      </c>
      <c r="DL12" s="103">
        <v>116</v>
      </c>
      <c r="DM12" s="93">
        <v>117</v>
      </c>
      <c r="DN12" s="103">
        <v>118</v>
      </c>
      <c r="DO12" s="93">
        <v>119</v>
      </c>
      <c r="DP12" s="103">
        <v>120</v>
      </c>
      <c r="DQ12" s="93">
        <v>121</v>
      </c>
      <c r="DR12" s="103">
        <v>122</v>
      </c>
      <c r="DS12" s="93">
        <v>123</v>
      </c>
      <c r="DT12" s="103">
        <v>124</v>
      </c>
      <c r="DU12" s="93">
        <v>125</v>
      </c>
      <c r="DV12" s="103">
        <v>126</v>
      </c>
      <c r="DW12" s="93">
        <v>127</v>
      </c>
      <c r="DX12" s="103">
        <v>128</v>
      </c>
      <c r="DY12" s="93">
        <v>129</v>
      </c>
      <c r="DZ12" s="103">
        <v>130</v>
      </c>
      <c r="EA12" s="93">
        <v>131</v>
      </c>
    </row>
    <row r="13" spans="1:135" s="97" customFormat="1" ht="15" customHeight="1">
      <c r="A13" s="105">
        <v>1</v>
      </c>
      <c r="B13" s="106" t="s">
        <v>196</v>
      </c>
      <c r="C13" s="107">
        <f aca="true" t="shared" si="0" ref="C13:C28">F13+BK13</f>
        <v>2512.314</v>
      </c>
      <c r="D13" s="124">
        <f aca="true" t="shared" si="1" ref="D13:D28">G13+BL13+CD13</f>
        <v>447.16747</v>
      </c>
      <c r="E13" s="108">
        <f aca="true" t="shared" si="2" ref="E13:E28">D13/C13*100</f>
        <v>17.799027908135688</v>
      </c>
      <c r="F13" s="109">
        <f>I13+L13+O13+R13+U13+AA13+AG13+AP13+BB13+AY13+X13+AM13</f>
        <v>461.2</v>
      </c>
      <c r="G13" s="109">
        <f>J13+M13+P13+S13+V13+AB13+AH13+AQ13+Y13+BC13+AZ13+AN13</f>
        <v>77.13747</v>
      </c>
      <c r="H13" s="108">
        <f>G13/F13*100</f>
        <v>16.72538378143972</v>
      </c>
      <c r="I13" s="110">
        <f>Але!C6</f>
        <v>210.1</v>
      </c>
      <c r="J13" s="110">
        <f>Але!D6</f>
        <v>14.25096</v>
      </c>
      <c r="K13" s="108">
        <f>J13/I13*100</f>
        <v>6.78294145644931</v>
      </c>
      <c r="L13" s="111">
        <f>Але!C8</f>
        <v>3</v>
      </c>
      <c r="M13" s="111">
        <f>Але!D8</f>
        <v>0</v>
      </c>
      <c r="N13" s="108">
        <f>M13/L13*100</f>
        <v>0</v>
      </c>
      <c r="O13" s="111">
        <f>Але!C10</f>
        <v>42</v>
      </c>
      <c r="P13" s="111">
        <f>Але!D10</f>
        <v>0.39047</v>
      </c>
      <c r="Q13" s="108">
        <f>P13/O13*100</f>
        <v>0.9296904761904762</v>
      </c>
      <c r="R13" s="111">
        <f>Але!C11</f>
        <v>125</v>
      </c>
      <c r="S13" s="111">
        <f>Але!D11</f>
        <v>59.83077</v>
      </c>
      <c r="T13" s="108">
        <f>S13/R13*100</f>
        <v>47.864616</v>
      </c>
      <c r="U13" s="108">
        <f>Але!C13</f>
        <v>6</v>
      </c>
      <c r="V13" s="108">
        <f>Але!D13</f>
        <v>2.55</v>
      </c>
      <c r="W13" s="108">
        <f>V13/U13*100</f>
        <v>42.5</v>
      </c>
      <c r="X13" s="108"/>
      <c r="Y13" s="108">
        <f>Але!D15</f>
        <v>0</v>
      </c>
      <c r="Z13" s="108" t="e">
        <f aca="true" t="shared" si="3" ref="Z13:Z22">Y13/X13*100</f>
        <v>#DIV/0!</v>
      </c>
      <c r="AA13" s="111">
        <f>Але!C22</f>
        <v>4.2</v>
      </c>
      <c r="AB13" s="111">
        <f>Але!D22</f>
        <v>0.11527</v>
      </c>
      <c r="AC13" s="108">
        <f>AB13/AA13*100</f>
        <v>2.7445238095238094</v>
      </c>
      <c r="AD13" s="111"/>
      <c r="AE13" s="111"/>
      <c r="AF13" s="108" t="e">
        <f>AE13/AD13*100</f>
        <v>#DIV/0!</v>
      </c>
      <c r="AG13" s="111">
        <f>Але!C23</f>
        <v>10.9</v>
      </c>
      <c r="AH13" s="111">
        <f>Але!D23</f>
        <v>0</v>
      </c>
      <c r="AI13" s="108">
        <f>AH13/AG13*100</f>
        <v>0</v>
      </c>
      <c r="AJ13" s="111"/>
      <c r="AK13" s="111"/>
      <c r="AL13" s="108" t="e">
        <f>AK13/AJ13*100</f>
        <v>#DIV/0!</v>
      </c>
      <c r="AM13" s="108"/>
      <c r="AN13" s="108"/>
      <c r="AO13" s="108" t="e">
        <f>AN13/AM13*100</f>
        <v>#DIV/0!</v>
      </c>
      <c r="AP13" s="108">
        <f>Але!C28</f>
        <v>60</v>
      </c>
      <c r="AQ13" s="108">
        <f>Але!D28</f>
        <v>0</v>
      </c>
      <c r="AR13" s="108">
        <f>AQ13/AP13*100</f>
        <v>0</v>
      </c>
      <c r="AS13" s="108"/>
      <c r="AT13" s="108"/>
      <c r="AU13" s="108" t="e">
        <f>AT13/AS13*100</f>
        <v>#DIV/0!</v>
      </c>
      <c r="AV13" s="108"/>
      <c r="AW13" s="108"/>
      <c r="AX13" s="108"/>
      <c r="AY13" s="108"/>
      <c r="AZ13" s="108"/>
      <c r="BA13" s="108" t="e">
        <f>AZ13/AY13*100</f>
        <v>#DIV/0!</v>
      </c>
      <c r="BB13" s="108">
        <f>Але!C29</f>
        <v>0</v>
      </c>
      <c r="BC13" s="108">
        <f>Але!D29</f>
        <v>0</v>
      </c>
      <c r="BD13" s="108" t="e">
        <f>BC13/BB13*100</f>
        <v>#DIV/0!</v>
      </c>
      <c r="BE13" s="108"/>
      <c r="BF13" s="108"/>
      <c r="BG13" s="112" t="e">
        <f>BE13/BF13*100</f>
        <v>#DIV/0!</v>
      </c>
      <c r="BH13" s="112"/>
      <c r="BI13" s="112"/>
      <c r="BJ13" s="112" t="e">
        <f>BH13/BI13*100</f>
        <v>#DIV/0!</v>
      </c>
      <c r="BK13" s="111">
        <f>BN13+BQ13+BT13+BW13+BZ13</f>
        <v>2051.114</v>
      </c>
      <c r="BL13" s="111">
        <f>BO13+BR13+BU13+BX13+CA13</f>
        <v>370.03</v>
      </c>
      <c r="BM13" s="108">
        <f>BL13/BK13*100</f>
        <v>18.040440463084938</v>
      </c>
      <c r="BN13" s="113">
        <f>Але!C34</f>
        <v>1268.2</v>
      </c>
      <c r="BO13" s="113">
        <f>Але!D34</f>
        <v>211.4</v>
      </c>
      <c r="BP13" s="108">
        <f>BO13/BN13*100</f>
        <v>16.669295063870052</v>
      </c>
      <c r="BQ13" s="108">
        <f>Але!C35</f>
        <v>400</v>
      </c>
      <c r="BR13" s="108">
        <f>Але!D35</f>
        <v>100</v>
      </c>
      <c r="BS13" s="108">
        <f>BR13/BQ13*100</f>
        <v>25</v>
      </c>
      <c r="BT13" s="108">
        <f>Але!C36</f>
        <v>324.22</v>
      </c>
      <c r="BU13" s="108">
        <f>Але!D36</f>
        <v>0</v>
      </c>
      <c r="BV13" s="108">
        <f aca="true" t="shared" si="4" ref="BV13:BV28">BU13/BT13*100</f>
        <v>0</v>
      </c>
      <c r="BW13" s="108">
        <f>Але!C37</f>
        <v>58.694</v>
      </c>
      <c r="BX13" s="108">
        <f>Але!D37</f>
        <v>58.63</v>
      </c>
      <c r="BY13" s="108">
        <f aca="true" t="shared" si="5" ref="BY13:BY30">BX13/BW13*100</f>
        <v>99.89095989368589</v>
      </c>
      <c r="BZ13" s="108"/>
      <c r="CA13" s="108"/>
      <c r="CB13" s="108" t="e">
        <f aca="true" t="shared" si="6" ref="CB13:CB30">CA13/BZ13*100</f>
        <v>#DIV/0!</v>
      </c>
      <c r="CC13" s="111"/>
      <c r="CD13" s="111"/>
      <c r="CE13" s="108" t="e">
        <f>CD13/CC13*100</f>
        <v>#DIV/0!</v>
      </c>
      <c r="CF13" s="108"/>
      <c r="CG13" s="108"/>
      <c r="CH13" s="108"/>
      <c r="CI13" s="241">
        <f>CL13+DA13+DD13+DG13+DJ13+DM13+DP13+DS13+DV13</f>
        <v>2512.3140000000003</v>
      </c>
      <c r="CJ13" s="111">
        <f>CM13+DB13+DE13+DH13+DK13+DN13+DQ13+DT13+DW13</f>
        <v>206.52708</v>
      </c>
      <c r="CK13" s="108">
        <f>CJ13/CI13*100</f>
        <v>8.220591852769996</v>
      </c>
      <c r="CL13" s="111">
        <f>CO13+CR13+CU13+CX13</f>
        <v>610.064</v>
      </c>
      <c r="CM13" s="111">
        <f>CP13+CS13+CV13+CY13</f>
        <v>71.72503</v>
      </c>
      <c r="CN13" s="108">
        <f>CM13/CL13*100</f>
        <v>11.75696812137743</v>
      </c>
      <c r="CO13" s="108">
        <f>Але!C49</f>
        <v>605.064</v>
      </c>
      <c r="CP13" s="202">
        <f>Але!D49</f>
        <v>71.72503</v>
      </c>
      <c r="CQ13" s="108">
        <f>CP13/CO13*100</f>
        <v>11.854122869646849</v>
      </c>
      <c r="CR13" s="108">
        <f>Але!C51</f>
        <v>0</v>
      </c>
      <c r="CS13" s="108">
        <f>Але!D51</f>
        <v>0</v>
      </c>
      <c r="CT13" s="108" t="e">
        <f>CS13/CR13*100</f>
        <v>#DIV/0!</v>
      </c>
      <c r="CU13" s="108">
        <f>Але!C53</f>
        <v>5</v>
      </c>
      <c r="CV13" s="108">
        <f>Але!D53</f>
        <v>0</v>
      </c>
      <c r="CW13" s="108">
        <f>CV13/CU13*100</f>
        <v>0</v>
      </c>
      <c r="CX13" s="108">
        <f>Але!C54</f>
        <v>0</v>
      </c>
      <c r="CY13" s="108">
        <f>Але!D54</f>
        <v>0</v>
      </c>
      <c r="CZ13" s="108" t="e">
        <f>CY13/CX13*100</f>
        <v>#DIV/0!</v>
      </c>
      <c r="DA13" s="108">
        <f>Але!C56</f>
        <v>58.63</v>
      </c>
      <c r="DB13" s="108">
        <f>Але!D56</f>
        <v>5.50639</v>
      </c>
      <c r="DC13" s="108">
        <f>DB13/DA13*100</f>
        <v>9.391761896639943</v>
      </c>
      <c r="DD13" s="108">
        <f>Але!C57</f>
        <v>46.8</v>
      </c>
      <c r="DE13" s="108">
        <f>Але!D57</f>
        <v>0</v>
      </c>
      <c r="DF13" s="108">
        <f>DE13/DD13*100</f>
        <v>0</v>
      </c>
      <c r="DG13" s="111">
        <f>Але!C62</f>
        <v>530.9200000000001</v>
      </c>
      <c r="DH13" s="111">
        <f>Але!D62</f>
        <v>0</v>
      </c>
      <c r="DI13" s="108">
        <f>DH13/DG13*100</f>
        <v>0</v>
      </c>
      <c r="DJ13" s="111">
        <f>Але!C67</f>
        <v>231.4</v>
      </c>
      <c r="DK13" s="111">
        <f>Але!D67</f>
        <v>14.29566</v>
      </c>
      <c r="DL13" s="108">
        <f>DK13/DJ13*100</f>
        <v>6.177899740708729</v>
      </c>
      <c r="DM13" s="111">
        <f>Але!C71</f>
        <v>1028.5</v>
      </c>
      <c r="DN13" s="212">
        <f>Але!D71</f>
        <v>115</v>
      </c>
      <c r="DO13" s="108">
        <f aca="true" t="shared" si="7" ref="DO13:DO28">DN13/DM13*100</f>
        <v>11.18133203694701</v>
      </c>
      <c r="DP13" s="126">
        <f>Але!C73</f>
        <v>0</v>
      </c>
      <c r="DQ13" s="126">
        <f>Але!D73</f>
        <v>0</v>
      </c>
      <c r="DR13" s="108" t="e">
        <f aca="true" t="shared" si="8" ref="DR13:DR28">DQ13/DP13*100</f>
        <v>#DIV/0!</v>
      </c>
      <c r="DS13" s="109">
        <f>Але!C78</f>
        <v>6</v>
      </c>
      <c r="DT13" s="109">
        <f>Але!D78</f>
        <v>0</v>
      </c>
      <c r="DU13" s="108">
        <f>DT13/DS13*100</f>
        <v>0</v>
      </c>
      <c r="DV13" s="108">
        <f>Але!C84</f>
        <v>0</v>
      </c>
      <c r="DW13" s="108">
        <f>Але!D84</f>
        <v>0</v>
      </c>
      <c r="DX13" s="108" t="e">
        <f>DW13/DV13*100</f>
        <v>#DIV/0!</v>
      </c>
      <c r="DY13" s="114">
        <f aca="true" t="shared" si="9" ref="DY13:DY28">SUM(CI13-C13)</f>
        <v>4.547473508864641E-13</v>
      </c>
      <c r="DZ13" s="114">
        <f aca="true" t="shared" si="10" ref="DZ13:DZ28">SUM(CJ13-D13)</f>
        <v>-240.64038999999997</v>
      </c>
      <c r="EA13" s="108">
        <v>0</v>
      </c>
      <c r="EB13" s="198"/>
      <c r="EC13" s="195"/>
      <c r="EE13" s="195"/>
    </row>
    <row r="14" spans="1:135" s="123" customFormat="1" ht="15" customHeight="1">
      <c r="A14" s="115">
        <v>2</v>
      </c>
      <c r="B14" s="116" t="s">
        <v>197</v>
      </c>
      <c r="C14" s="197">
        <f t="shared" si="0"/>
        <v>7238.683</v>
      </c>
      <c r="D14" s="117">
        <f>G14+BL14+CD14</f>
        <v>1198.51574</v>
      </c>
      <c r="E14" s="118">
        <f t="shared" si="2"/>
        <v>16.55709664313246</v>
      </c>
      <c r="F14" s="109">
        <f aca="true" t="shared" si="11" ref="F14:F28">I14+L14+O14+R14+U14+AA14+AG14+AP14+BB14+AY14+X14+AM14</f>
        <v>2035</v>
      </c>
      <c r="G14" s="109">
        <f>J14+M14+P14+S14+V14+AB14+AH14+AQ14+Y14+BC14+AZ14+AN14</f>
        <v>456.03574</v>
      </c>
      <c r="H14" s="118">
        <f aca="true" t="shared" si="12" ref="H14:H28">G14/F14*100</f>
        <v>22.409618673218674</v>
      </c>
      <c r="I14" s="120">
        <f>Сун!C6</f>
        <v>1252.9</v>
      </c>
      <c r="J14" s="120">
        <f>Сун!D6</f>
        <v>265.16187</v>
      </c>
      <c r="K14" s="118">
        <f aca="true" t="shared" si="13" ref="K14:K28">J14/I14*100</f>
        <v>21.163849469231383</v>
      </c>
      <c r="L14" s="120">
        <f>Сун!C8</f>
        <v>29</v>
      </c>
      <c r="M14" s="120">
        <f>Сун!D8</f>
        <v>20.0475</v>
      </c>
      <c r="N14" s="118">
        <f aca="true" t="shared" si="14" ref="N14:N28">M14/L14*100</f>
        <v>69.12931034482759</v>
      </c>
      <c r="O14" s="120">
        <f>Сун!C10</f>
        <v>129</v>
      </c>
      <c r="P14" s="120">
        <f>Сун!D10</f>
        <v>0.71858</v>
      </c>
      <c r="Q14" s="118">
        <f aca="true" t="shared" si="15" ref="Q14:Q28">P14/O14*100</f>
        <v>0.5570387596899224</v>
      </c>
      <c r="R14" s="120">
        <f>Сун!C11</f>
        <v>390</v>
      </c>
      <c r="S14" s="120">
        <f>Сун!D11</f>
        <v>70.43567</v>
      </c>
      <c r="T14" s="118">
        <f aca="true" t="shared" si="16" ref="T14:T28">S14/R14*100</f>
        <v>18.060428205128208</v>
      </c>
      <c r="U14" s="118">
        <f>Сун!C13</f>
        <v>30</v>
      </c>
      <c r="V14" s="118">
        <f>Сун!D13</f>
        <v>5.25</v>
      </c>
      <c r="W14" s="118">
        <f aca="true" t="shared" si="17" ref="W14:W30">V14/U14*100</f>
        <v>17.5</v>
      </c>
      <c r="X14" s="118"/>
      <c r="Y14" s="118"/>
      <c r="Z14" s="108" t="e">
        <f t="shared" si="3"/>
        <v>#DIV/0!</v>
      </c>
      <c r="AA14" s="120">
        <f>Сун!C22</f>
        <v>82.1</v>
      </c>
      <c r="AB14" s="120">
        <f>Сун!D22</f>
        <v>30.67537</v>
      </c>
      <c r="AC14" s="118">
        <f aca="true" t="shared" si="18" ref="AC14:AC28">AB14/AA14*100</f>
        <v>37.36342265529842</v>
      </c>
      <c r="AD14" s="120"/>
      <c r="AE14" s="120"/>
      <c r="AF14" s="118" t="e">
        <f aca="true" t="shared" si="19" ref="AF14:AF28">AE14/AD14*100</f>
        <v>#DIV/0!</v>
      </c>
      <c r="AG14" s="120">
        <f>Сун!C23</f>
        <v>22</v>
      </c>
      <c r="AH14" s="120">
        <f>Сун!D23</f>
        <v>2.4</v>
      </c>
      <c r="AI14" s="118">
        <f aca="true" t="shared" si="20" ref="AI14:AI28">AH14/AG14*100</f>
        <v>10.909090909090908</v>
      </c>
      <c r="AJ14" s="120"/>
      <c r="AK14" s="111"/>
      <c r="AL14" s="118" t="e">
        <f aca="true" t="shared" si="21" ref="AL14:AL28">AK14/AJ14*100</f>
        <v>#DIV/0!</v>
      </c>
      <c r="AM14" s="118"/>
      <c r="AN14" s="118"/>
      <c r="AO14" s="108" t="e">
        <f aca="true" t="shared" si="22" ref="AO14:AO30">AN14/AM14*100</f>
        <v>#DIV/0!</v>
      </c>
      <c r="AP14" s="118">
        <f>Сун!C28</f>
        <v>100</v>
      </c>
      <c r="AQ14" s="118">
        <f>Сун!D28</f>
        <v>11.34675</v>
      </c>
      <c r="AR14" s="118">
        <f aca="true" t="shared" si="23" ref="AR14:AR30">AQ14/AP14*100</f>
        <v>11.34675</v>
      </c>
      <c r="AS14" s="118"/>
      <c r="AT14" s="118"/>
      <c r="AU14" s="118" t="e">
        <f aca="true" t="shared" si="24" ref="AU14:AU28">AT14/AS14*100</f>
        <v>#DIV/0!</v>
      </c>
      <c r="AV14" s="118">
        <f>Сун!C29</f>
        <v>0</v>
      </c>
      <c r="AW14" s="118">
        <f>Сун!D29</f>
        <v>50</v>
      </c>
      <c r="AX14" s="118"/>
      <c r="AY14" s="118">
        <f>Сун!C30</f>
        <v>0</v>
      </c>
      <c r="AZ14" s="118">
        <f>Сун!D30</f>
        <v>50</v>
      </c>
      <c r="BA14" s="108" t="e">
        <f aca="true" t="shared" si="25" ref="BA14:BA28">AZ14/AY14*100</f>
        <v>#DIV/0!</v>
      </c>
      <c r="BB14" s="118">
        <f>Сун!C31</f>
        <v>0</v>
      </c>
      <c r="BC14" s="118">
        <f>Сун!D31</f>
        <v>0</v>
      </c>
      <c r="BD14" s="118" t="e">
        <f aca="true" t="shared" si="26" ref="BD14:BD28">BC14/BB14*100</f>
        <v>#DIV/0!</v>
      </c>
      <c r="BE14" s="118"/>
      <c r="BF14" s="118"/>
      <c r="BG14" s="121" t="e">
        <f aca="true" t="shared" si="27" ref="BG14:BG28">BE14/BF14*100</f>
        <v>#DIV/0!</v>
      </c>
      <c r="BH14" s="121"/>
      <c r="BI14" s="121"/>
      <c r="BJ14" s="121" t="e">
        <f aca="true" t="shared" si="28" ref="BJ14:BJ28">BH14/BI14*100</f>
        <v>#DIV/0!</v>
      </c>
      <c r="BK14" s="111">
        <f aca="true" t="shared" si="29" ref="BK14:BK28">BN14+BQ14+BT14+BW14+BZ14</f>
        <v>5203.683</v>
      </c>
      <c r="BL14" s="111">
        <f aca="true" t="shared" si="30" ref="BL14:BL28">BO14+BR14+BU14+BX14+CA14</f>
        <v>742.48</v>
      </c>
      <c r="BM14" s="118">
        <f>BL14/BK14*100</f>
        <v>14.268355701144747</v>
      </c>
      <c r="BN14" s="118">
        <f>Сун!C36</f>
        <v>3751.3</v>
      </c>
      <c r="BO14" s="118">
        <f>Сун!D36</f>
        <v>625.2</v>
      </c>
      <c r="BP14" s="118">
        <f aca="true" t="shared" si="31" ref="BP14:BP28">BO14/BN14*100</f>
        <v>16.666222376242903</v>
      </c>
      <c r="BQ14" s="108">
        <f>Сун!C37</f>
        <v>0</v>
      </c>
      <c r="BR14" s="108">
        <f>Сун!D37</f>
        <v>0</v>
      </c>
      <c r="BS14" s="118" t="e">
        <f aca="true" t="shared" si="32" ref="BS14:BS28">BR14/BQ14*100</f>
        <v>#DIV/0!</v>
      </c>
      <c r="BT14" s="202">
        <f>Сун!C38</f>
        <v>1334.888</v>
      </c>
      <c r="BU14" s="118">
        <f>Сун!D38</f>
        <v>0</v>
      </c>
      <c r="BV14" s="118">
        <f t="shared" si="4"/>
        <v>0</v>
      </c>
      <c r="BW14" s="118">
        <f>Сун!C39</f>
        <v>117.495</v>
      </c>
      <c r="BX14" s="118">
        <f>Сун!D39</f>
        <v>117.28</v>
      </c>
      <c r="BY14" s="118">
        <f t="shared" si="5"/>
        <v>99.81701348993573</v>
      </c>
      <c r="BZ14" s="118"/>
      <c r="CA14" s="118"/>
      <c r="CB14" s="118" t="e">
        <f t="shared" si="6"/>
        <v>#DIV/0!</v>
      </c>
      <c r="CC14" s="120"/>
      <c r="CD14" s="120"/>
      <c r="CE14" s="118" t="e">
        <f aca="true" t="shared" si="33" ref="CE14:CE28">CD14/CC14*100</f>
        <v>#DIV/0!</v>
      </c>
      <c r="CF14" s="118"/>
      <c r="CG14" s="118"/>
      <c r="CH14" s="118"/>
      <c r="CI14" s="241">
        <f>CL14+DA14+DD14+DG14+DJ14+DM14+DP14+DS14+DV14</f>
        <v>7238.683</v>
      </c>
      <c r="CJ14" s="111">
        <f aca="true" t="shared" si="34" ref="CI14:CJ28">CM14+DB14+DE14+DH14+DK14+DN14+DQ14+DT14+DW14</f>
        <v>474.16587</v>
      </c>
      <c r="CK14" s="118">
        <f aca="true" t="shared" si="35" ref="CK14:CK28">CJ14/CI14*100</f>
        <v>6.550443913623514</v>
      </c>
      <c r="CL14" s="111">
        <f>CO14+CR14+CU14+CX14</f>
        <v>1181.915</v>
      </c>
      <c r="CM14" s="111">
        <f aca="true" t="shared" si="36" ref="CL14:CM28">CP14+CS14+CV14+CY14</f>
        <v>119.75068</v>
      </c>
      <c r="CN14" s="118">
        <f aca="true" t="shared" si="37" ref="CN14:CN28">CM14/CL14*100</f>
        <v>10.131919808108028</v>
      </c>
      <c r="CO14" s="118">
        <f>Сун!C51</f>
        <v>1166.915</v>
      </c>
      <c r="CP14" s="202">
        <f>Сун!D51</f>
        <v>119.75068</v>
      </c>
      <c r="CQ14" s="118">
        <f aca="true" t="shared" si="38" ref="CQ14:CQ28">CP14/CO14*100</f>
        <v>10.262159626022461</v>
      </c>
      <c r="CR14" s="118">
        <f>Сун!C54</f>
        <v>0</v>
      </c>
      <c r="CS14" s="118">
        <f>Сун!D54</f>
        <v>0</v>
      </c>
      <c r="CT14" s="118" t="e">
        <f aca="true" t="shared" si="39" ref="CT14:CT28">CS14/CR14*100</f>
        <v>#DIV/0!</v>
      </c>
      <c r="CU14" s="118">
        <f>Сун!C55</f>
        <v>15</v>
      </c>
      <c r="CV14" s="118">
        <f>Сун!D55</f>
        <v>0</v>
      </c>
      <c r="CW14" s="118">
        <f aca="true" t="shared" si="40" ref="CW14:CW28">CV14/CU14*100</f>
        <v>0</v>
      </c>
      <c r="CX14" s="118">
        <f>Сун!C56</f>
        <v>0</v>
      </c>
      <c r="CY14" s="118">
        <f>Сун!D56</f>
        <v>0</v>
      </c>
      <c r="CZ14" s="108" t="e">
        <f aca="true" t="shared" si="41" ref="CZ14:CZ28">CY14/CX14*100</f>
        <v>#DIV/0!</v>
      </c>
      <c r="DA14" s="118">
        <f>Сун!C58</f>
        <v>117.28</v>
      </c>
      <c r="DB14" s="118">
        <f>Сун!D58</f>
        <v>10.3554</v>
      </c>
      <c r="DC14" s="118">
        <f aca="true" t="shared" si="42" ref="DC14:DC30">DB14/DA14*100</f>
        <v>8.829638472032741</v>
      </c>
      <c r="DD14" s="118">
        <f>Сун!C59</f>
        <v>122.4</v>
      </c>
      <c r="DE14" s="118">
        <f>Сун!D59</f>
        <v>0</v>
      </c>
      <c r="DF14" s="118">
        <f aca="true" t="shared" si="43" ref="DF14:DF30">DE14/DD14*100</f>
        <v>0</v>
      </c>
      <c r="DG14" s="120">
        <f>Сун!C64</f>
        <v>1864.53</v>
      </c>
      <c r="DH14" s="120">
        <f>Сун!D64</f>
        <v>0</v>
      </c>
      <c r="DI14" s="118">
        <f aca="true" t="shared" si="44" ref="DI14:DI28">DH14/DG14*100</f>
        <v>0</v>
      </c>
      <c r="DJ14" s="120">
        <f>Сун!C69</f>
        <v>981.0799999999999</v>
      </c>
      <c r="DK14" s="120">
        <f>Сун!D69</f>
        <v>105.05979</v>
      </c>
      <c r="DL14" s="118">
        <f aca="true" t="shared" si="45" ref="DL14:DL28">DK14/DJ14*100</f>
        <v>10.708585436457781</v>
      </c>
      <c r="DM14" s="120">
        <f>Сун!C73</f>
        <v>2472</v>
      </c>
      <c r="DN14" s="211">
        <f>Сун!D73</f>
        <v>220</v>
      </c>
      <c r="DO14" s="118">
        <f t="shared" si="7"/>
        <v>8.89967637540453</v>
      </c>
      <c r="DP14" s="118">
        <f>Сун!C75</f>
        <v>475.478</v>
      </c>
      <c r="DQ14" s="118">
        <f>Сун!D75</f>
        <v>0</v>
      </c>
      <c r="DR14" s="118">
        <f t="shared" si="8"/>
        <v>0</v>
      </c>
      <c r="DS14" s="119">
        <f>Сун!C80</f>
        <v>24</v>
      </c>
      <c r="DT14" s="119">
        <f>Сун!D80</f>
        <v>19</v>
      </c>
      <c r="DU14" s="118">
        <f aca="true" t="shared" si="46" ref="DU14:DU28">DT14/DS14*100</f>
        <v>79.16666666666666</v>
      </c>
      <c r="DV14" s="118">
        <f>Сун!C86</f>
        <v>0</v>
      </c>
      <c r="DW14" s="118">
        <f>Сун!D86</f>
        <v>0</v>
      </c>
      <c r="DX14" s="108" t="e">
        <f>DW14/DV14*100</f>
        <v>#DIV/0!</v>
      </c>
      <c r="DY14" s="228">
        <f t="shared" si="9"/>
        <v>0</v>
      </c>
      <c r="DZ14" s="122">
        <f t="shared" si="10"/>
        <v>-724.34987</v>
      </c>
      <c r="EA14" s="108">
        <v>0</v>
      </c>
      <c r="EB14" s="199"/>
      <c r="EC14" s="195"/>
      <c r="EE14" s="195"/>
    </row>
    <row r="15" spans="1:135" s="97" customFormat="1" ht="15" customHeight="1">
      <c r="A15" s="105">
        <v>3</v>
      </c>
      <c r="B15" s="106" t="s">
        <v>198</v>
      </c>
      <c r="C15" s="107">
        <f>F15+BK15</f>
        <v>5536.627999999999</v>
      </c>
      <c r="D15" s="124">
        <f t="shared" si="1"/>
        <v>673.5498</v>
      </c>
      <c r="E15" s="108">
        <f t="shared" si="2"/>
        <v>12.16534323779745</v>
      </c>
      <c r="F15" s="109">
        <f t="shared" si="11"/>
        <v>902.4</v>
      </c>
      <c r="G15" s="109">
        <f aca="true" t="shared" si="47" ref="G15:G27">J15+M15+P15+S15+V15+AB15+AH15+AQ15+Y15+BC15+AZ15+AN15</f>
        <v>65.8698</v>
      </c>
      <c r="H15" s="108">
        <f t="shared" si="12"/>
        <v>7.299401595744682</v>
      </c>
      <c r="I15" s="110">
        <f>Иль!C6</f>
        <v>187.4</v>
      </c>
      <c r="J15" s="110">
        <f>Иль!D6</f>
        <v>17.27892</v>
      </c>
      <c r="K15" s="108">
        <f t="shared" si="13"/>
        <v>9.220341515474919</v>
      </c>
      <c r="L15" s="111">
        <f>Иль!C8</f>
        <v>10</v>
      </c>
      <c r="M15" s="111">
        <f>Иль!D8</f>
        <v>0</v>
      </c>
      <c r="N15" s="108">
        <f t="shared" si="14"/>
        <v>0</v>
      </c>
      <c r="O15" s="111">
        <f>Иль!C10</f>
        <v>106</v>
      </c>
      <c r="P15" s="111">
        <f>Иль!D10</f>
        <v>1.36438</v>
      </c>
      <c r="Q15" s="108">
        <f t="shared" si="15"/>
        <v>1.2871509433962263</v>
      </c>
      <c r="R15" s="111">
        <f>Иль!C11</f>
        <v>165</v>
      </c>
      <c r="S15" s="111">
        <f>Иль!D11</f>
        <v>5.84446</v>
      </c>
      <c r="T15" s="108">
        <f t="shared" si="16"/>
        <v>3.5420969696969693</v>
      </c>
      <c r="U15" s="108">
        <f>Иль!C13</f>
        <v>10</v>
      </c>
      <c r="V15" s="108">
        <f>Иль!D13</f>
        <v>5.5</v>
      </c>
      <c r="W15" s="108">
        <f t="shared" si="17"/>
        <v>55.00000000000001</v>
      </c>
      <c r="X15" s="108"/>
      <c r="Y15" s="108"/>
      <c r="Z15" s="108" t="e">
        <f t="shared" si="3"/>
        <v>#DIV/0!</v>
      </c>
      <c r="AA15" s="111">
        <f>Иль!C22</f>
        <v>107</v>
      </c>
      <c r="AB15" s="111">
        <f>Иль!D22</f>
        <v>34.49904</v>
      </c>
      <c r="AC15" s="108">
        <f t="shared" si="18"/>
        <v>32.24209345794392</v>
      </c>
      <c r="AD15" s="111"/>
      <c r="AE15" s="111"/>
      <c r="AF15" s="108" t="e">
        <f t="shared" si="19"/>
        <v>#DIV/0!</v>
      </c>
      <c r="AG15" s="111">
        <f>Иль!C23</f>
        <v>17</v>
      </c>
      <c r="AH15" s="111">
        <f>Иль!D23</f>
        <v>0</v>
      </c>
      <c r="AI15" s="108">
        <f t="shared" si="20"/>
        <v>0</v>
      </c>
      <c r="AJ15" s="111"/>
      <c r="AK15" s="111"/>
      <c r="AL15" s="108" t="e">
        <f t="shared" si="21"/>
        <v>#DIV/0!</v>
      </c>
      <c r="AM15" s="108"/>
      <c r="AN15" s="108"/>
      <c r="AO15" s="108" t="e">
        <f t="shared" si="22"/>
        <v>#DIV/0!</v>
      </c>
      <c r="AP15" s="108">
        <f>Иль!C28</f>
        <v>300</v>
      </c>
      <c r="AQ15" s="108">
        <f>Иль!D28</f>
        <v>1.383</v>
      </c>
      <c r="AR15" s="108">
        <f t="shared" si="23"/>
        <v>0.461</v>
      </c>
      <c r="AS15" s="108"/>
      <c r="AT15" s="108"/>
      <c r="AU15" s="108" t="e">
        <f t="shared" si="24"/>
        <v>#DIV/0!</v>
      </c>
      <c r="AV15" s="108"/>
      <c r="AW15" s="108"/>
      <c r="AX15" s="108"/>
      <c r="AY15" s="108"/>
      <c r="AZ15" s="108"/>
      <c r="BA15" s="108" t="e">
        <f t="shared" si="25"/>
        <v>#DIV/0!</v>
      </c>
      <c r="BB15" s="108">
        <f>Иль!C29</f>
        <v>0</v>
      </c>
      <c r="BC15" s="108">
        <f>Иль!D29</f>
        <v>0</v>
      </c>
      <c r="BD15" s="108" t="e">
        <f t="shared" si="26"/>
        <v>#DIV/0!</v>
      </c>
      <c r="BE15" s="108"/>
      <c r="BF15" s="108"/>
      <c r="BG15" s="112" t="e">
        <f t="shared" si="27"/>
        <v>#DIV/0!</v>
      </c>
      <c r="BH15" s="112"/>
      <c r="BI15" s="112"/>
      <c r="BJ15" s="112" t="e">
        <f t="shared" si="28"/>
        <v>#DIV/0!</v>
      </c>
      <c r="BK15" s="111">
        <f t="shared" si="29"/>
        <v>4634.227999999999</v>
      </c>
      <c r="BL15" s="111">
        <f t="shared" si="30"/>
        <v>607.68</v>
      </c>
      <c r="BM15" s="108">
        <f>BL15/BK15*100</f>
        <v>13.11286367438115</v>
      </c>
      <c r="BN15" s="113">
        <f>Иль!C34</f>
        <v>2606.1</v>
      </c>
      <c r="BO15" s="113">
        <f>Иль!D34</f>
        <v>434.4</v>
      </c>
      <c r="BP15" s="108">
        <f t="shared" si="31"/>
        <v>16.6685852423161</v>
      </c>
      <c r="BQ15" s="108">
        <f>Иль!C35</f>
        <v>224</v>
      </c>
      <c r="BR15" s="108">
        <f>Иль!D35</f>
        <v>56</v>
      </c>
      <c r="BS15" s="108">
        <f t="shared" si="32"/>
        <v>25</v>
      </c>
      <c r="BT15" s="108">
        <f>Иль!C36</f>
        <v>845.318</v>
      </c>
      <c r="BU15" s="108">
        <f>Иль!D36</f>
        <v>0</v>
      </c>
      <c r="BV15" s="108">
        <f t="shared" si="4"/>
        <v>0</v>
      </c>
      <c r="BW15" s="108">
        <f>Иль!C37</f>
        <v>958.81</v>
      </c>
      <c r="BX15" s="108">
        <f>Иль!D37</f>
        <v>117.28</v>
      </c>
      <c r="BY15" s="108">
        <f t="shared" si="5"/>
        <v>12.231829038078452</v>
      </c>
      <c r="BZ15" s="108"/>
      <c r="CA15" s="108"/>
      <c r="CB15" s="108" t="e">
        <f t="shared" si="6"/>
        <v>#DIV/0!</v>
      </c>
      <c r="CC15" s="111"/>
      <c r="CD15" s="111"/>
      <c r="CE15" s="108" t="e">
        <f t="shared" si="33"/>
        <v>#DIV/0!</v>
      </c>
      <c r="CF15" s="108"/>
      <c r="CG15" s="108"/>
      <c r="CH15" s="108">
        <v>0</v>
      </c>
      <c r="CI15" s="241">
        <f t="shared" si="34"/>
        <v>5536.628000000001</v>
      </c>
      <c r="CJ15" s="111">
        <f t="shared" si="34"/>
        <v>295.30412</v>
      </c>
      <c r="CK15" s="108">
        <f t="shared" si="35"/>
        <v>5.333645677477337</v>
      </c>
      <c r="CL15" s="111">
        <f t="shared" si="36"/>
        <v>923.23</v>
      </c>
      <c r="CM15" s="111">
        <f t="shared" si="36"/>
        <v>105.28518</v>
      </c>
      <c r="CN15" s="108">
        <f t="shared" si="37"/>
        <v>11.404003336113428</v>
      </c>
      <c r="CO15" s="108">
        <f>Иль!C49</f>
        <v>913.23</v>
      </c>
      <c r="CP15" s="202">
        <f>Иль!D49</f>
        <v>105.28518</v>
      </c>
      <c r="CQ15" s="108">
        <f t="shared" si="38"/>
        <v>11.528878814756412</v>
      </c>
      <c r="CR15" s="108">
        <f>Иль!C52</f>
        <v>0</v>
      </c>
      <c r="CS15" s="108">
        <f>Иль!D52</f>
        <v>0</v>
      </c>
      <c r="CT15" s="108" t="e">
        <f t="shared" si="39"/>
        <v>#DIV/0!</v>
      </c>
      <c r="CU15" s="108">
        <f>Иль!C53</f>
        <v>10</v>
      </c>
      <c r="CV15" s="108">
        <f>Иль!D53</f>
        <v>0</v>
      </c>
      <c r="CW15" s="108">
        <f t="shared" si="40"/>
        <v>0</v>
      </c>
      <c r="CX15" s="108">
        <f>Иль!C54</f>
        <v>0</v>
      </c>
      <c r="CY15" s="108">
        <f>Иль!D54</f>
        <v>0</v>
      </c>
      <c r="CZ15" s="108" t="e">
        <f t="shared" si="41"/>
        <v>#DIV/0!</v>
      </c>
      <c r="DA15" s="108">
        <f>Иль!C56</f>
        <v>117.28</v>
      </c>
      <c r="DB15" s="108">
        <f>Иль!D56</f>
        <v>9.0534</v>
      </c>
      <c r="DC15" s="108">
        <f t="shared" si="42"/>
        <v>7.719474761255116</v>
      </c>
      <c r="DD15" s="108">
        <f>Иль!C57</f>
        <v>10</v>
      </c>
      <c r="DE15" s="108">
        <f>Иль!D57</f>
        <v>0</v>
      </c>
      <c r="DF15" s="108">
        <f t="shared" si="43"/>
        <v>0</v>
      </c>
      <c r="DG15" s="111">
        <f>Иль!C62</f>
        <v>917.96</v>
      </c>
      <c r="DH15" s="111">
        <f>Иль!D62</f>
        <v>0</v>
      </c>
      <c r="DI15" s="108">
        <f t="shared" si="44"/>
        <v>0</v>
      </c>
      <c r="DJ15" s="111">
        <f>Иль!C67</f>
        <v>210.7</v>
      </c>
      <c r="DK15" s="111">
        <f>Иль!D67</f>
        <v>15.96554</v>
      </c>
      <c r="DL15" s="108">
        <f t="shared" si="45"/>
        <v>7.5773801613668725</v>
      </c>
      <c r="DM15" s="111">
        <f>Иль!C71</f>
        <v>2316.5</v>
      </c>
      <c r="DN15" s="212">
        <f>Иль!D71</f>
        <v>165</v>
      </c>
      <c r="DO15" s="108">
        <f t="shared" si="7"/>
        <v>7.122814590977768</v>
      </c>
      <c r="DP15" s="108">
        <f>Иль!C73</f>
        <v>1028.958</v>
      </c>
      <c r="DQ15" s="108">
        <f>Иль!D73</f>
        <v>0</v>
      </c>
      <c r="DR15" s="108">
        <f t="shared" si="8"/>
        <v>0</v>
      </c>
      <c r="DS15" s="109">
        <f>Иль!C78</f>
        <v>12</v>
      </c>
      <c r="DT15" s="109">
        <f>Иль!D78</f>
        <v>0</v>
      </c>
      <c r="DU15" s="108">
        <f t="shared" si="46"/>
        <v>0</v>
      </c>
      <c r="DV15" s="108">
        <f>Иль!C84</f>
        <v>0</v>
      </c>
      <c r="DW15" s="108">
        <f>Иль!D84</f>
        <v>0</v>
      </c>
      <c r="DX15" s="108" t="e">
        <f aca="true" t="shared" si="48" ref="DX15:DX28">DW15/DV15*100</f>
        <v>#DIV/0!</v>
      </c>
      <c r="DY15" s="114">
        <f t="shared" si="9"/>
        <v>1.8189894035458565E-12</v>
      </c>
      <c r="DZ15" s="114">
        <f t="shared" si="10"/>
        <v>-378.24568</v>
      </c>
      <c r="EA15" s="108">
        <v>0</v>
      </c>
      <c r="EB15" s="198"/>
      <c r="EC15" s="195"/>
      <c r="EE15" s="195"/>
    </row>
    <row r="16" spans="1:135" s="97" customFormat="1" ht="15" customHeight="1">
      <c r="A16" s="105">
        <v>4</v>
      </c>
      <c r="B16" s="106" t="s">
        <v>199</v>
      </c>
      <c r="C16" s="107">
        <f t="shared" si="0"/>
        <v>5981.405</v>
      </c>
      <c r="D16" s="124">
        <f t="shared" si="1"/>
        <v>798.3394</v>
      </c>
      <c r="E16" s="108">
        <f t="shared" si="2"/>
        <v>13.347021310210561</v>
      </c>
      <c r="F16" s="109">
        <f t="shared" si="11"/>
        <v>2394.2</v>
      </c>
      <c r="G16" s="109">
        <f t="shared" si="47"/>
        <v>283.45939999999996</v>
      </c>
      <c r="H16" s="108">
        <f t="shared" si="12"/>
        <v>11.839420265641968</v>
      </c>
      <c r="I16" s="178">
        <f>Кад!C6</f>
        <v>1071</v>
      </c>
      <c r="J16" s="178">
        <f>Кад!D6</f>
        <v>146.26009</v>
      </c>
      <c r="K16" s="108">
        <f t="shared" si="13"/>
        <v>13.656404295051352</v>
      </c>
      <c r="L16" s="111">
        <f>Кад!C8</f>
        <v>20</v>
      </c>
      <c r="M16" s="111">
        <f>Кад!D8</f>
        <v>0.5</v>
      </c>
      <c r="N16" s="108">
        <f t="shared" si="14"/>
        <v>2.5</v>
      </c>
      <c r="O16" s="111">
        <f>Кад!C10</f>
        <v>135</v>
      </c>
      <c r="P16" s="111">
        <f>Кад!D10</f>
        <v>3.079</v>
      </c>
      <c r="Q16" s="108">
        <f t="shared" si="15"/>
        <v>2.280740740740741</v>
      </c>
      <c r="R16" s="111">
        <f>Кад!C11</f>
        <v>459</v>
      </c>
      <c r="S16" s="111">
        <f>Кад!D11</f>
        <v>58.32596</v>
      </c>
      <c r="T16" s="108">
        <f t="shared" si="16"/>
        <v>12.70718082788671</v>
      </c>
      <c r="U16" s="108">
        <f>Кад!C13</f>
        <v>20</v>
      </c>
      <c r="V16" s="108">
        <f>Кад!D13</f>
        <v>8.8</v>
      </c>
      <c r="W16" s="108">
        <f t="shared" si="17"/>
        <v>44.00000000000001</v>
      </c>
      <c r="X16" s="108"/>
      <c r="Y16" s="108"/>
      <c r="Z16" s="108" t="e">
        <f t="shared" si="3"/>
        <v>#DIV/0!</v>
      </c>
      <c r="AA16" s="111">
        <f>Кад!C22</f>
        <v>473</v>
      </c>
      <c r="AB16" s="111">
        <f>Кад!D22</f>
        <v>71.52117</v>
      </c>
      <c r="AC16" s="108">
        <f t="shared" si="18"/>
        <v>15.120754756871035</v>
      </c>
      <c r="AD16" s="111"/>
      <c r="AE16" s="111"/>
      <c r="AF16" s="108" t="e">
        <f t="shared" si="19"/>
        <v>#DIV/0!</v>
      </c>
      <c r="AG16" s="111">
        <f>Кад!C23</f>
        <v>16.2</v>
      </c>
      <c r="AH16" s="111">
        <f>Кад!D23</f>
        <v>0</v>
      </c>
      <c r="AI16" s="108">
        <f t="shared" si="20"/>
        <v>0</v>
      </c>
      <c r="AJ16" s="111"/>
      <c r="AK16" s="111"/>
      <c r="AL16" s="108" t="e">
        <f t="shared" si="21"/>
        <v>#DIV/0!</v>
      </c>
      <c r="AM16" s="108"/>
      <c r="AN16" s="108"/>
      <c r="AO16" s="108" t="e">
        <f t="shared" si="22"/>
        <v>#DIV/0!</v>
      </c>
      <c r="AP16" s="108">
        <f>Кад!C28</f>
        <v>200</v>
      </c>
      <c r="AQ16" s="108">
        <f>Кад!D28</f>
        <v>-9.9852</v>
      </c>
      <c r="AR16" s="108">
        <f t="shared" si="23"/>
        <v>-4.9926</v>
      </c>
      <c r="AS16" s="118"/>
      <c r="AT16" s="118"/>
      <c r="AU16" s="108" t="e">
        <f t="shared" si="24"/>
        <v>#DIV/0!</v>
      </c>
      <c r="AV16" s="108"/>
      <c r="AW16" s="108"/>
      <c r="AX16" s="108"/>
      <c r="AY16" s="108"/>
      <c r="AZ16" s="108"/>
      <c r="BA16" s="108" t="e">
        <f t="shared" si="25"/>
        <v>#DIV/0!</v>
      </c>
      <c r="BB16" s="108">
        <f>Кад!C29</f>
        <v>0</v>
      </c>
      <c r="BC16" s="108">
        <f>Кад!D29</f>
        <v>4.95838</v>
      </c>
      <c r="BD16" s="108" t="e">
        <f t="shared" si="26"/>
        <v>#DIV/0!</v>
      </c>
      <c r="BE16" s="108"/>
      <c r="BF16" s="108"/>
      <c r="BG16" s="112" t="e">
        <f t="shared" si="27"/>
        <v>#DIV/0!</v>
      </c>
      <c r="BH16" s="112"/>
      <c r="BI16" s="112"/>
      <c r="BJ16" s="112" t="e">
        <f t="shared" si="28"/>
        <v>#DIV/0!</v>
      </c>
      <c r="BK16" s="111">
        <f t="shared" si="29"/>
        <v>3587.205</v>
      </c>
      <c r="BL16" s="111">
        <f t="shared" si="30"/>
        <v>514.88</v>
      </c>
      <c r="BM16" s="108">
        <f>BL16/BK16*100</f>
        <v>14.35323601522634</v>
      </c>
      <c r="BN16" s="113">
        <f>Кад!C34</f>
        <v>2386</v>
      </c>
      <c r="BO16" s="113">
        <f>Кад!D34</f>
        <v>397.6</v>
      </c>
      <c r="BP16" s="108">
        <f t="shared" si="31"/>
        <v>16.66387259010897</v>
      </c>
      <c r="BQ16" s="108">
        <f>Кад!C35</f>
        <v>0</v>
      </c>
      <c r="BR16" s="108">
        <f>Кад!D35</f>
        <v>0</v>
      </c>
      <c r="BS16" s="108" t="e">
        <f t="shared" si="32"/>
        <v>#DIV/0!</v>
      </c>
      <c r="BT16" s="108">
        <f>Кад!C36</f>
        <v>1083.748</v>
      </c>
      <c r="BU16" s="108">
        <f>Кад!D36</f>
        <v>0</v>
      </c>
      <c r="BV16" s="108">
        <f t="shared" si="4"/>
        <v>0</v>
      </c>
      <c r="BW16" s="108">
        <f>Кад!C37</f>
        <v>117.457</v>
      </c>
      <c r="BX16" s="108">
        <f>Кад!D37</f>
        <v>117.28</v>
      </c>
      <c r="BY16" s="108">
        <f t="shared" si="5"/>
        <v>99.84930655473919</v>
      </c>
      <c r="BZ16" s="108"/>
      <c r="CA16" s="108"/>
      <c r="CB16" s="108" t="e">
        <f t="shared" si="6"/>
        <v>#DIV/0!</v>
      </c>
      <c r="CC16" s="111"/>
      <c r="CD16" s="111"/>
      <c r="CE16" s="108" t="e">
        <f t="shared" si="33"/>
        <v>#DIV/0!</v>
      </c>
      <c r="CF16" s="108"/>
      <c r="CG16" s="108"/>
      <c r="CH16" s="108"/>
      <c r="CI16" s="241">
        <f t="shared" si="34"/>
        <v>5981.405000000001</v>
      </c>
      <c r="CJ16" s="111">
        <f t="shared" si="34"/>
        <v>579.0953999999999</v>
      </c>
      <c r="CK16" s="108">
        <f t="shared" si="35"/>
        <v>9.68159487612024</v>
      </c>
      <c r="CL16" s="111">
        <f t="shared" si="36"/>
        <v>817.277</v>
      </c>
      <c r="CM16" s="111">
        <f t="shared" si="36"/>
        <v>91.9738</v>
      </c>
      <c r="CN16" s="108">
        <f t="shared" si="37"/>
        <v>11.253687550243061</v>
      </c>
      <c r="CO16" s="108">
        <f>Кад!C49</f>
        <v>807.277</v>
      </c>
      <c r="CP16" s="202">
        <f>Кад!D49</f>
        <v>91.9738</v>
      </c>
      <c r="CQ16" s="108">
        <f t="shared" si="38"/>
        <v>11.393090599633087</v>
      </c>
      <c r="CR16" s="108">
        <f>Кад!C52</f>
        <v>0</v>
      </c>
      <c r="CS16" s="108">
        <f>Кад!D52</f>
        <v>0</v>
      </c>
      <c r="CT16" s="108" t="e">
        <f t="shared" si="39"/>
        <v>#DIV/0!</v>
      </c>
      <c r="CU16" s="108">
        <f>Кад!C53</f>
        <v>10</v>
      </c>
      <c r="CV16" s="108">
        <f>Кад!D53</f>
        <v>0</v>
      </c>
      <c r="CW16" s="108">
        <f t="shared" si="40"/>
        <v>0</v>
      </c>
      <c r="CX16" s="108">
        <f>Кад!C54</f>
        <v>0</v>
      </c>
      <c r="CY16" s="108">
        <f>Кад!D54</f>
        <v>0</v>
      </c>
      <c r="CZ16" s="108" t="e">
        <f t="shared" si="41"/>
        <v>#DIV/0!</v>
      </c>
      <c r="DA16" s="108">
        <f>Кад!C56</f>
        <v>117.28</v>
      </c>
      <c r="DB16" s="108">
        <f>Кад!D56</f>
        <v>10.0554</v>
      </c>
      <c r="DC16" s="108">
        <f t="shared" si="42"/>
        <v>8.573840381991815</v>
      </c>
      <c r="DD16" s="108">
        <f>Кад!C57</f>
        <v>25.1</v>
      </c>
      <c r="DE16" s="108">
        <f>Кад!D57</f>
        <v>0</v>
      </c>
      <c r="DF16" s="108">
        <f t="shared" si="43"/>
        <v>0</v>
      </c>
      <c r="DG16" s="111">
        <f>Кад!C62</f>
        <v>1359.7900000000002</v>
      </c>
      <c r="DH16" s="111">
        <f>Кад!D62</f>
        <v>27.29</v>
      </c>
      <c r="DI16" s="108">
        <f t="shared" si="44"/>
        <v>2.006927540281955</v>
      </c>
      <c r="DJ16" s="111">
        <f>Кад!C67</f>
        <v>519</v>
      </c>
      <c r="DK16" s="111">
        <f>Кад!D67</f>
        <v>79.7762</v>
      </c>
      <c r="DL16" s="108">
        <f t="shared" si="45"/>
        <v>15.371136801541427</v>
      </c>
      <c r="DM16" s="120">
        <f>Кад!C71</f>
        <v>2512.1</v>
      </c>
      <c r="DN16" s="211">
        <f>Кад!D71</f>
        <v>370</v>
      </c>
      <c r="DO16" s="108">
        <f t="shared" si="7"/>
        <v>14.728713028939932</v>
      </c>
      <c r="DP16" s="108">
        <f>Кад!C73</f>
        <v>615.258</v>
      </c>
      <c r="DQ16" s="108">
        <f>Кад!D73</f>
        <v>0</v>
      </c>
      <c r="DR16" s="108">
        <f t="shared" si="8"/>
        <v>0</v>
      </c>
      <c r="DS16" s="109">
        <f>Кад!C78</f>
        <v>15.6</v>
      </c>
      <c r="DT16" s="109">
        <f>Кад!D78</f>
        <v>0</v>
      </c>
      <c r="DU16" s="108">
        <f t="shared" si="46"/>
        <v>0</v>
      </c>
      <c r="DV16" s="108">
        <f>Кад!C84</f>
        <v>0</v>
      </c>
      <c r="DW16" s="108">
        <f>Кад!D84</f>
        <v>0</v>
      </c>
      <c r="DX16" s="108" t="e">
        <f t="shared" si="48"/>
        <v>#DIV/0!</v>
      </c>
      <c r="DY16" s="114">
        <f t="shared" si="9"/>
        <v>9.094947017729282E-13</v>
      </c>
      <c r="DZ16" s="114">
        <f t="shared" si="10"/>
        <v>-219.24400000000003</v>
      </c>
      <c r="EA16" s="108">
        <v>0</v>
      </c>
      <c r="EB16" s="198"/>
      <c r="EC16" s="195"/>
      <c r="EE16" s="195"/>
    </row>
    <row r="17" spans="1:135" s="97" customFormat="1" ht="15" customHeight="1">
      <c r="A17" s="105">
        <v>5</v>
      </c>
      <c r="B17" s="106" t="s">
        <v>200</v>
      </c>
      <c r="C17" s="107">
        <f t="shared" si="0"/>
        <v>13614.142</v>
      </c>
      <c r="D17" s="124">
        <f t="shared" si="1"/>
        <v>1150.9967800000002</v>
      </c>
      <c r="E17" s="108">
        <f t="shared" si="2"/>
        <v>8.454420263869732</v>
      </c>
      <c r="F17" s="109">
        <f t="shared" si="11"/>
        <v>5979.2</v>
      </c>
      <c r="G17" s="109">
        <f t="shared" si="47"/>
        <v>913.1967800000002</v>
      </c>
      <c r="H17" s="108">
        <f t="shared" si="12"/>
        <v>15.27289236018197</v>
      </c>
      <c r="I17" s="110">
        <f>Мор!C6</f>
        <v>5270.9</v>
      </c>
      <c r="J17" s="110">
        <f>Мор!D6</f>
        <v>784.55834</v>
      </c>
      <c r="K17" s="108">
        <f t="shared" si="13"/>
        <v>14.884713047107706</v>
      </c>
      <c r="L17" s="111">
        <f>Мор!C8</f>
        <v>5</v>
      </c>
      <c r="M17" s="111">
        <f>Мор!D8</f>
        <v>0.99</v>
      </c>
      <c r="N17" s="108">
        <f t="shared" si="14"/>
        <v>19.8</v>
      </c>
      <c r="O17" s="111">
        <f>Мор!C10</f>
        <v>148</v>
      </c>
      <c r="P17" s="111">
        <f>Мор!D10</f>
        <v>3.77772</v>
      </c>
      <c r="Q17" s="108">
        <f t="shared" si="15"/>
        <v>2.5525135135135137</v>
      </c>
      <c r="R17" s="111">
        <f>Мор!C11</f>
        <v>422.3</v>
      </c>
      <c r="S17" s="111">
        <f>Мор!D11</f>
        <v>106.97053</v>
      </c>
      <c r="T17" s="108">
        <f t="shared" si="16"/>
        <v>25.330459389059907</v>
      </c>
      <c r="U17" s="108">
        <f>Мор!C13</f>
        <v>0</v>
      </c>
      <c r="V17" s="108">
        <f>Мор!D13</f>
        <v>0</v>
      </c>
      <c r="W17" s="108" t="e">
        <f t="shared" si="17"/>
        <v>#DIV/0!</v>
      </c>
      <c r="X17" s="108"/>
      <c r="Y17" s="108"/>
      <c r="Z17" s="108" t="e">
        <f t="shared" si="3"/>
        <v>#DIV/0!</v>
      </c>
      <c r="AA17" s="111">
        <f>Мор!C22</f>
        <v>123</v>
      </c>
      <c r="AB17" s="111">
        <f>Мор!D22</f>
        <v>18.17519</v>
      </c>
      <c r="AC17" s="108">
        <f t="shared" si="18"/>
        <v>14.77657723577236</v>
      </c>
      <c r="AD17" s="111"/>
      <c r="AE17" s="111"/>
      <c r="AF17" s="108" t="e">
        <f t="shared" si="19"/>
        <v>#DIV/0!</v>
      </c>
      <c r="AG17" s="111">
        <f>Мор!C23</f>
        <v>0</v>
      </c>
      <c r="AH17" s="111">
        <f>Мор!D23</f>
        <v>0</v>
      </c>
      <c r="AI17" s="108" t="e">
        <f t="shared" si="20"/>
        <v>#DIV/0!</v>
      </c>
      <c r="AJ17" s="111"/>
      <c r="AK17" s="111"/>
      <c r="AL17" s="108" t="e">
        <f t="shared" si="21"/>
        <v>#DIV/0!</v>
      </c>
      <c r="AM17" s="108"/>
      <c r="AN17" s="108">
        <f>Мор!D25</f>
        <v>0</v>
      </c>
      <c r="AO17" s="108" t="e">
        <f t="shared" si="22"/>
        <v>#DIV/0!</v>
      </c>
      <c r="AP17" s="108">
        <f>Мор!C28</f>
        <v>10</v>
      </c>
      <c r="AQ17" s="108">
        <f>Мор!D28</f>
        <v>-1.275</v>
      </c>
      <c r="AR17" s="108">
        <f t="shared" si="23"/>
        <v>-12.75</v>
      </c>
      <c r="AS17" s="108"/>
      <c r="AT17" s="108"/>
      <c r="AU17" s="108" t="e">
        <f t="shared" si="24"/>
        <v>#DIV/0!</v>
      </c>
      <c r="AV17" s="108"/>
      <c r="AW17" s="108"/>
      <c r="AX17" s="108"/>
      <c r="AY17" s="108"/>
      <c r="AZ17" s="108"/>
      <c r="BA17" s="108" t="e">
        <f t="shared" si="25"/>
        <v>#DIV/0!</v>
      </c>
      <c r="BB17" s="108">
        <f>Мор!C29</f>
        <v>0</v>
      </c>
      <c r="BC17" s="108">
        <f>Мор!D29</f>
        <v>0</v>
      </c>
      <c r="BD17" s="108" t="e">
        <f t="shared" si="26"/>
        <v>#DIV/0!</v>
      </c>
      <c r="BE17" s="108"/>
      <c r="BF17" s="108"/>
      <c r="BG17" s="112" t="e">
        <f t="shared" si="27"/>
        <v>#DIV/0!</v>
      </c>
      <c r="BH17" s="112"/>
      <c r="BI17" s="112"/>
      <c r="BJ17" s="112" t="e">
        <f t="shared" si="28"/>
        <v>#DIV/0!</v>
      </c>
      <c r="BK17" s="111">
        <f t="shared" si="29"/>
        <v>7634.942</v>
      </c>
      <c r="BL17" s="111">
        <f t="shared" si="30"/>
        <v>237.8</v>
      </c>
      <c r="BM17" s="108">
        <f aca="true" t="shared" si="49" ref="BM17:BM30">BL17/BK17*100</f>
        <v>3.1146274588595433</v>
      </c>
      <c r="BN17" s="113">
        <f>Мор!C34</f>
        <v>1426.8</v>
      </c>
      <c r="BO17" s="113">
        <f>Мор!D34</f>
        <v>237.8</v>
      </c>
      <c r="BP17" s="108">
        <f t="shared" si="31"/>
        <v>16.666666666666668</v>
      </c>
      <c r="BQ17" s="108">
        <f>Мор!C35</f>
        <v>0</v>
      </c>
      <c r="BR17" s="108">
        <f>Мор!D35</f>
        <v>0</v>
      </c>
      <c r="BS17" s="108" t="e">
        <f t="shared" si="32"/>
        <v>#DIV/0!</v>
      </c>
      <c r="BT17" s="108">
        <f>Мор!C36</f>
        <v>5366.467</v>
      </c>
      <c r="BU17" s="108">
        <f>Мор!D36</f>
        <v>0</v>
      </c>
      <c r="BV17" s="108">
        <f t="shared" si="4"/>
        <v>0</v>
      </c>
      <c r="BW17" s="108">
        <f>Мор!C37</f>
        <v>841.675</v>
      </c>
      <c r="BX17" s="108">
        <f>Мор!D37</f>
        <v>0</v>
      </c>
      <c r="BY17" s="108">
        <f t="shared" si="5"/>
        <v>0</v>
      </c>
      <c r="BZ17" s="108">
        <f>Мор!C38</f>
        <v>0</v>
      </c>
      <c r="CA17" s="108">
        <f>Мор!D38</f>
        <v>0</v>
      </c>
      <c r="CB17" s="108" t="e">
        <f t="shared" si="6"/>
        <v>#DIV/0!</v>
      </c>
      <c r="CC17" s="111"/>
      <c r="CD17" s="111"/>
      <c r="CE17" s="108" t="e">
        <f t="shared" si="33"/>
        <v>#DIV/0!</v>
      </c>
      <c r="CF17" s="108"/>
      <c r="CG17" s="108"/>
      <c r="CH17" s="108"/>
      <c r="CI17" s="241">
        <f t="shared" si="34"/>
        <v>13614.142</v>
      </c>
      <c r="CJ17" s="111">
        <f t="shared" si="34"/>
        <v>475.19523000000004</v>
      </c>
      <c r="CK17" s="108">
        <f t="shared" si="35"/>
        <v>3.490453015695003</v>
      </c>
      <c r="CL17" s="111">
        <f t="shared" si="36"/>
        <v>980.575</v>
      </c>
      <c r="CM17" s="111">
        <f t="shared" si="36"/>
        <v>117.09498</v>
      </c>
      <c r="CN17" s="108">
        <f t="shared" si="37"/>
        <v>11.941460877546337</v>
      </c>
      <c r="CO17" s="108">
        <f>Мор!C49</f>
        <v>970.575</v>
      </c>
      <c r="CP17" s="202">
        <f>Мор!D49</f>
        <v>117.09498</v>
      </c>
      <c r="CQ17" s="108">
        <f t="shared" si="38"/>
        <v>12.064495788578936</v>
      </c>
      <c r="CR17" s="108">
        <f>Мор!C52</f>
        <v>0</v>
      </c>
      <c r="CS17" s="108">
        <f>Мор!D52</f>
        <v>0</v>
      </c>
      <c r="CT17" s="108" t="e">
        <f t="shared" si="39"/>
        <v>#DIV/0!</v>
      </c>
      <c r="CU17" s="108">
        <f>Мор!C53</f>
        <v>10</v>
      </c>
      <c r="CV17" s="108">
        <f>Мор!D53</f>
        <v>0</v>
      </c>
      <c r="CW17" s="108">
        <f t="shared" si="40"/>
        <v>0</v>
      </c>
      <c r="CX17" s="108">
        <f>Мор!C54</f>
        <v>0</v>
      </c>
      <c r="CY17" s="108">
        <f>Мор!D54</f>
        <v>0</v>
      </c>
      <c r="CZ17" s="108" t="e">
        <f t="shared" si="41"/>
        <v>#DIV/0!</v>
      </c>
      <c r="DA17" s="108">
        <f>Мор!C55</f>
        <v>0</v>
      </c>
      <c r="DB17" s="108">
        <f>Мор!D55</f>
        <v>0</v>
      </c>
      <c r="DC17" s="108" t="e">
        <f t="shared" si="42"/>
        <v>#DIV/0!</v>
      </c>
      <c r="DD17" s="108">
        <f>Мор!C57</f>
        <v>17.5</v>
      </c>
      <c r="DE17" s="108">
        <f>Мор!D57</f>
        <v>0</v>
      </c>
      <c r="DF17" s="108">
        <f t="shared" si="43"/>
        <v>0</v>
      </c>
      <c r="DG17" s="194">
        <f>Мор!C62</f>
        <v>5424.04</v>
      </c>
      <c r="DH17" s="111">
        <f>Мор!D62</f>
        <v>142.758</v>
      </c>
      <c r="DI17" s="108">
        <f t="shared" si="44"/>
        <v>2.631949616890731</v>
      </c>
      <c r="DJ17" s="111">
        <f>Мор!C67</f>
        <v>1888.12</v>
      </c>
      <c r="DK17" s="111">
        <f>Мор!D67</f>
        <v>215.34225</v>
      </c>
      <c r="DL17" s="108">
        <f t="shared" si="45"/>
        <v>11.40511461135945</v>
      </c>
      <c r="DM17" s="111">
        <f>Мор!C71</f>
        <v>0</v>
      </c>
      <c r="DN17" s="212">
        <f>Мор!D71</f>
        <v>0</v>
      </c>
      <c r="DO17" s="108" t="e">
        <f t="shared" si="7"/>
        <v>#DIV/0!</v>
      </c>
      <c r="DP17" s="193">
        <f>Мор!C74</f>
        <v>2979.907</v>
      </c>
      <c r="DQ17" s="108">
        <f>Мор!D74</f>
        <v>0</v>
      </c>
      <c r="DR17" s="108">
        <f t="shared" si="8"/>
        <v>0</v>
      </c>
      <c r="DS17" s="109">
        <f>Мор!C79</f>
        <v>30</v>
      </c>
      <c r="DT17" s="109">
        <f>Мор!D79</f>
        <v>0</v>
      </c>
      <c r="DU17" s="108">
        <f t="shared" si="46"/>
        <v>0</v>
      </c>
      <c r="DV17" s="108">
        <f>Мор!C85</f>
        <v>2294</v>
      </c>
      <c r="DW17" s="108">
        <f>Мор!D85</f>
        <v>0</v>
      </c>
      <c r="DX17" s="108">
        <f t="shared" si="48"/>
        <v>0</v>
      </c>
      <c r="DY17" s="228">
        <f t="shared" si="9"/>
        <v>0</v>
      </c>
      <c r="DZ17" s="114">
        <f t="shared" si="10"/>
        <v>-675.8015500000001</v>
      </c>
      <c r="EA17" s="108">
        <v>0</v>
      </c>
      <c r="EB17" s="198"/>
      <c r="EC17" s="195"/>
      <c r="EE17" s="195"/>
    </row>
    <row r="18" spans="1:135" s="97" customFormat="1" ht="15" customHeight="1">
      <c r="A18" s="105">
        <v>6</v>
      </c>
      <c r="B18" s="106" t="s">
        <v>201</v>
      </c>
      <c r="C18" s="107">
        <f t="shared" si="0"/>
        <v>7122.688999999999</v>
      </c>
      <c r="D18" s="124">
        <f t="shared" si="1"/>
        <v>1049.6639300000002</v>
      </c>
      <c r="E18" s="108">
        <f t="shared" si="2"/>
        <v>14.736905261482008</v>
      </c>
      <c r="F18" s="109">
        <f t="shared" si="11"/>
        <v>4116.9</v>
      </c>
      <c r="G18" s="109">
        <f t="shared" si="47"/>
        <v>932.3839300000002</v>
      </c>
      <c r="H18" s="108">
        <f t="shared" si="12"/>
        <v>22.64771867181618</v>
      </c>
      <c r="I18" s="178">
        <f>Мос!C6</f>
        <v>3349.4</v>
      </c>
      <c r="J18" s="178">
        <f>Мос!D6</f>
        <v>809.364</v>
      </c>
      <c r="K18" s="108">
        <f t="shared" si="13"/>
        <v>24.164447363706934</v>
      </c>
      <c r="L18" s="111">
        <f>Мос!C8</f>
        <v>3</v>
      </c>
      <c r="M18" s="111">
        <f>Мос!D8</f>
        <v>0.09688</v>
      </c>
      <c r="N18" s="108">
        <f t="shared" si="14"/>
        <v>3.2293333333333334</v>
      </c>
      <c r="O18" s="111">
        <f>Мос!C10</f>
        <v>12.1</v>
      </c>
      <c r="P18" s="111">
        <f>Мос!D10</f>
        <v>1.94514</v>
      </c>
      <c r="Q18" s="108">
        <f t="shared" si="15"/>
        <v>16.075537190082645</v>
      </c>
      <c r="R18" s="178">
        <f>Мос!C11</f>
        <v>57</v>
      </c>
      <c r="S18" s="178">
        <f>Мос!D11</f>
        <v>116.47684</v>
      </c>
      <c r="T18" s="108">
        <f t="shared" si="16"/>
        <v>204.34533333333334</v>
      </c>
      <c r="U18" s="108">
        <f>Мос!C13</f>
        <v>20</v>
      </c>
      <c r="V18" s="108">
        <f>Мос!D13</f>
        <v>2.9</v>
      </c>
      <c r="W18" s="108">
        <f t="shared" si="17"/>
        <v>14.499999999999998</v>
      </c>
      <c r="X18" s="108"/>
      <c r="Y18" s="108"/>
      <c r="Z18" s="108" t="e">
        <f t="shared" si="3"/>
        <v>#DIV/0!</v>
      </c>
      <c r="AA18" s="111">
        <f>Мос!C22</f>
        <v>25.4</v>
      </c>
      <c r="AB18" s="111">
        <f>Мос!D22</f>
        <v>1.60107</v>
      </c>
      <c r="AC18" s="108">
        <f t="shared" si="18"/>
        <v>6.3034251968503945</v>
      </c>
      <c r="AD18" s="111"/>
      <c r="AE18" s="111"/>
      <c r="AF18" s="108" t="e">
        <f t="shared" si="19"/>
        <v>#DIV/0!</v>
      </c>
      <c r="AG18" s="111">
        <f>Мос!C23</f>
        <v>0</v>
      </c>
      <c r="AH18" s="111">
        <f>Мос!D23</f>
        <v>0</v>
      </c>
      <c r="AI18" s="108" t="e">
        <f t="shared" si="20"/>
        <v>#DIV/0!</v>
      </c>
      <c r="AJ18" s="111"/>
      <c r="AK18" s="111"/>
      <c r="AL18" s="108" t="e">
        <f t="shared" si="21"/>
        <v>#DIV/0!</v>
      </c>
      <c r="AM18" s="108"/>
      <c r="AN18" s="108"/>
      <c r="AO18" s="108" t="e">
        <f t="shared" si="22"/>
        <v>#DIV/0!</v>
      </c>
      <c r="AP18" s="108">
        <f>Мос!C28</f>
        <v>650</v>
      </c>
      <c r="AQ18" s="108">
        <f>Мос!D28</f>
        <v>0</v>
      </c>
      <c r="AR18" s="108">
        <f t="shared" si="23"/>
        <v>0</v>
      </c>
      <c r="AS18" s="118"/>
      <c r="AT18" s="118"/>
      <c r="AU18" s="108" t="e">
        <f t="shared" si="24"/>
        <v>#DIV/0!</v>
      </c>
      <c r="AV18" s="108"/>
      <c r="AW18" s="108"/>
      <c r="AX18" s="108"/>
      <c r="AY18" s="108"/>
      <c r="AZ18" s="108"/>
      <c r="BA18" s="108" t="e">
        <f t="shared" si="25"/>
        <v>#DIV/0!</v>
      </c>
      <c r="BB18" s="108">
        <f>Мос!C29</f>
        <v>0</v>
      </c>
      <c r="BC18" s="108">
        <f>Мос!D29</f>
        <v>0</v>
      </c>
      <c r="BD18" s="108" t="e">
        <f t="shared" si="26"/>
        <v>#DIV/0!</v>
      </c>
      <c r="BE18" s="108"/>
      <c r="BF18" s="108"/>
      <c r="BG18" s="112" t="e">
        <f t="shared" si="27"/>
        <v>#DIV/0!</v>
      </c>
      <c r="BH18" s="112"/>
      <c r="BI18" s="112"/>
      <c r="BJ18" s="112" t="e">
        <f t="shared" si="28"/>
        <v>#DIV/0!</v>
      </c>
      <c r="BK18" s="111">
        <f t="shared" si="29"/>
        <v>3005.7889999999998</v>
      </c>
      <c r="BL18" s="111">
        <f t="shared" si="30"/>
        <v>117.28</v>
      </c>
      <c r="BM18" s="108">
        <f t="shared" si="49"/>
        <v>3.901804151921509</v>
      </c>
      <c r="BN18" s="113">
        <f>Мос!C34</f>
        <v>0</v>
      </c>
      <c r="BO18" s="113">
        <f>Мос!D34</f>
        <v>0</v>
      </c>
      <c r="BP18" s="108" t="e">
        <f>BO18/BN18*100</f>
        <v>#DIV/0!</v>
      </c>
      <c r="BQ18" s="108">
        <f>Мос!C35</f>
        <v>0</v>
      </c>
      <c r="BR18" s="108">
        <f>Мос!D35</f>
        <v>0</v>
      </c>
      <c r="BS18" s="108" t="e">
        <f t="shared" si="32"/>
        <v>#DIV/0!</v>
      </c>
      <c r="BT18" s="202">
        <f>Мос!C36</f>
        <v>2046.956</v>
      </c>
      <c r="BU18" s="108">
        <f>Мос!D36</f>
        <v>0</v>
      </c>
      <c r="BV18" s="108">
        <f t="shared" si="4"/>
        <v>0</v>
      </c>
      <c r="BW18" s="108">
        <f>Мос!C37</f>
        <v>958.833</v>
      </c>
      <c r="BX18" s="108">
        <f>Мос!D37</f>
        <v>117.28</v>
      </c>
      <c r="BY18" s="108">
        <f t="shared" si="5"/>
        <v>12.231535627163439</v>
      </c>
      <c r="BZ18" s="108"/>
      <c r="CA18" s="108"/>
      <c r="CB18" s="108" t="e">
        <f t="shared" si="6"/>
        <v>#DIV/0!</v>
      </c>
      <c r="CC18" s="111"/>
      <c r="CD18" s="111"/>
      <c r="CE18" s="108" t="e">
        <f t="shared" si="33"/>
        <v>#DIV/0!</v>
      </c>
      <c r="CF18" s="108"/>
      <c r="CG18" s="108"/>
      <c r="CH18" s="108"/>
      <c r="CI18" s="241">
        <f t="shared" si="34"/>
        <v>8286.889</v>
      </c>
      <c r="CJ18" s="111">
        <f t="shared" si="34"/>
        <v>520.9006899999999</v>
      </c>
      <c r="CK18" s="108">
        <f t="shared" si="35"/>
        <v>6.285841284950239</v>
      </c>
      <c r="CL18" s="111">
        <f t="shared" si="36"/>
        <v>1094.253</v>
      </c>
      <c r="CM18" s="111">
        <f t="shared" si="36"/>
        <v>132.42246</v>
      </c>
      <c r="CN18" s="108">
        <f t="shared" si="37"/>
        <v>12.101630975651883</v>
      </c>
      <c r="CO18" s="108">
        <f>Мос!C49</f>
        <v>1074.253</v>
      </c>
      <c r="CP18" s="202">
        <f>Мос!D49</f>
        <v>132.42246</v>
      </c>
      <c r="CQ18" s="108">
        <f t="shared" si="38"/>
        <v>12.326934157968376</v>
      </c>
      <c r="CR18" s="108">
        <f>Мос!C52</f>
        <v>0</v>
      </c>
      <c r="CS18" s="108">
        <f>Мос!D52</f>
        <v>0</v>
      </c>
      <c r="CT18" s="108" t="e">
        <f t="shared" si="39"/>
        <v>#DIV/0!</v>
      </c>
      <c r="CU18" s="108">
        <f>Мос!C53</f>
        <v>20</v>
      </c>
      <c r="CV18" s="108">
        <f>Мос!D53</f>
        <v>0</v>
      </c>
      <c r="CW18" s="108">
        <f t="shared" si="40"/>
        <v>0</v>
      </c>
      <c r="CX18" s="108">
        <f>Мос!C54</f>
        <v>0</v>
      </c>
      <c r="CY18" s="108">
        <f>Мос!D54</f>
        <v>0</v>
      </c>
      <c r="CZ18" s="108" t="e">
        <f t="shared" si="41"/>
        <v>#DIV/0!</v>
      </c>
      <c r="DA18" s="108">
        <f>Мос!C56</f>
        <v>117.28</v>
      </c>
      <c r="DB18" s="108">
        <f>Мос!D56</f>
        <v>9.2456</v>
      </c>
      <c r="DC18" s="108">
        <f t="shared" si="42"/>
        <v>7.883356070941337</v>
      </c>
      <c r="DD18" s="108">
        <f>Мос!C57</f>
        <v>93.8</v>
      </c>
      <c r="DE18" s="108">
        <f>Мос!D57</f>
        <v>0</v>
      </c>
      <c r="DF18" s="108">
        <f t="shared" si="43"/>
        <v>0</v>
      </c>
      <c r="DG18" s="194">
        <f>Мос!C62</f>
        <v>3441.94</v>
      </c>
      <c r="DH18" s="111">
        <f>Мос!D62</f>
        <v>0</v>
      </c>
      <c r="DI18" s="108">
        <f t="shared" si="44"/>
        <v>0</v>
      </c>
      <c r="DJ18" s="111">
        <f>Мос!C67</f>
        <v>593.4</v>
      </c>
      <c r="DK18" s="111">
        <f>Мос!D67</f>
        <v>49.23263</v>
      </c>
      <c r="DL18" s="108">
        <f t="shared" si="45"/>
        <v>8.29670205594877</v>
      </c>
      <c r="DM18" s="120">
        <f>Мос!C71</f>
        <v>1186.6</v>
      </c>
      <c r="DN18" s="211">
        <f>Мос!D71</f>
        <v>330</v>
      </c>
      <c r="DO18" s="108">
        <f t="shared" si="7"/>
        <v>27.81055115455925</v>
      </c>
      <c r="DP18" s="193">
        <f>Мос!C73</f>
        <v>1734.616</v>
      </c>
      <c r="DQ18" s="108">
        <f>Мос!D73</f>
        <v>0</v>
      </c>
      <c r="DR18" s="108">
        <f t="shared" si="8"/>
        <v>0</v>
      </c>
      <c r="DS18" s="109">
        <f>Мос!C78</f>
        <v>25</v>
      </c>
      <c r="DT18" s="109">
        <f>Мос!D78</f>
        <v>0</v>
      </c>
      <c r="DU18" s="108">
        <f t="shared" si="46"/>
        <v>0</v>
      </c>
      <c r="DV18" s="108">
        <f>Мос!C84</f>
        <v>0</v>
      </c>
      <c r="DW18" s="108">
        <f>Мос!D84</f>
        <v>0</v>
      </c>
      <c r="DX18" s="108" t="e">
        <f t="shared" si="48"/>
        <v>#DIV/0!</v>
      </c>
      <c r="DY18" s="228">
        <f t="shared" si="9"/>
        <v>1164.1999999999998</v>
      </c>
      <c r="DZ18" s="114">
        <f t="shared" si="10"/>
        <v>-528.7632400000002</v>
      </c>
      <c r="EA18" s="108">
        <f aca="true" t="shared" si="50" ref="EA18:EA28">DZ18/DY18*100</f>
        <v>-45.41859130733554</v>
      </c>
      <c r="EB18" s="198"/>
      <c r="EC18" s="195"/>
      <c r="EE18" s="195"/>
    </row>
    <row r="19" spans="1:146" s="97" customFormat="1" ht="14.25" customHeight="1">
      <c r="A19" s="105">
        <v>7</v>
      </c>
      <c r="B19" s="106" t="s">
        <v>202</v>
      </c>
      <c r="C19" s="107">
        <f t="shared" si="0"/>
        <v>5902.5869999999995</v>
      </c>
      <c r="D19" s="124">
        <f t="shared" si="1"/>
        <v>658.13095</v>
      </c>
      <c r="E19" s="108">
        <f t="shared" si="2"/>
        <v>11.149872928598935</v>
      </c>
      <c r="F19" s="109">
        <f t="shared" si="11"/>
        <v>1363.8999999999999</v>
      </c>
      <c r="G19" s="109">
        <f t="shared" si="47"/>
        <v>135.65095</v>
      </c>
      <c r="H19" s="108">
        <f t="shared" si="12"/>
        <v>9.945813476061295</v>
      </c>
      <c r="I19" s="110">
        <f>Ори!C6</f>
        <v>647.8</v>
      </c>
      <c r="J19" s="110">
        <f>Ори!D6</f>
        <v>81.44002</v>
      </c>
      <c r="K19" s="108">
        <f t="shared" si="13"/>
        <v>12.571784501389319</v>
      </c>
      <c r="L19" s="111">
        <f>Ори!C8</f>
        <v>69</v>
      </c>
      <c r="M19" s="111">
        <f>Ори!D8</f>
        <v>0</v>
      </c>
      <c r="N19" s="108">
        <f t="shared" si="14"/>
        <v>0</v>
      </c>
      <c r="O19" s="111">
        <f>Ори!C10</f>
        <v>112</v>
      </c>
      <c r="P19" s="111">
        <f>Ори!D10</f>
        <v>4.7458</v>
      </c>
      <c r="Q19" s="108">
        <f t="shared" si="15"/>
        <v>4.237321428571429</v>
      </c>
      <c r="R19" s="111">
        <f>Ори!C11</f>
        <v>312</v>
      </c>
      <c r="S19" s="111">
        <f>Ори!D11</f>
        <v>28.39491</v>
      </c>
      <c r="T19" s="108">
        <f t="shared" si="16"/>
        <v>9.100932692307692</v>
      </c>
      <c r="U19" s="108">
        <f>Ори!C13</f>
        <v>15</v>
      </c>
      <c r="V19" s="108">
        <f>Ори!D13</f>
        <v>4</v>
      </c>
      <c r="W19" s="108">
        <f t="shared" si="17"/>
        <v>26.666666666666668</v>
      </c>
      <c r="X19" s="108"/>
      <c r="Y19" s="108"/>
      <c r="Z19" s="108" t="e">
        <f t="shared" si="3"/>
        <v>#DIV/0!</v>
      </c>
      <c r="AA19" s="111">
        <f>Ори!C22</f>
        <v>58.1</v>
      </c>
      <c r="AB19" s="111">
        <f>Ори!D22</f>
        <v>17.07022</v>
      </c>
      <c r="AC19" s="108">
        <f t="shared" si="18"/>
        <v>29.380757314974183</v>
      </c>
      <c r="AD19" s="111"/>
      <c r="AE19" s="111"/>
      <c r="AF19" s="108" t="e">
        <f t="shared" si="19"/>
        <v>#DIV/0!</v>
      </c>
      <c r="AG19" s="111">
        <f>Ори!C23</f>
        <v>0</v>
      </c>
      <c r="AH19" s="111">
        <f>Ори!D23</f>
        <v>0</v>
      </c>
      <c r="AI19" s="108" t="e">
        <f t="shared" si="20"/>
        <v>#DIV/0!</v>
      </c>
      <c r="AJ19" s="111"/>
      <c r="AK19" s="111"/>
      <c r="AL19" s="108" t="e">
        <f t="shared" si="21"/>
        <v>#DIV/0!</v>
      </c>
      <c r="AM19" s="108">
        <f>Ори!C25</f>
        <v>0</v>
      </c>
      <c r="AN19" s="108">
        <f>Ори!D25</f>
        <v>0</v>
      </c>
      <c r="AO19" s="108" t="e">
        <f t="shared" si="22"/>
        <v>#DIV/0!</v>
      </c>
      <c r="AP19" s="108">
        <f>Ори!C28</f>
        <v>150</v>
      </c>
      <c r="AQ19" s="108">
        <f>Ори!D28</f>
        <v>0</v>
      </c>
      <c r="AR19" s="108">
        <f t="shared" si="23"/>
        <v>0</v>
      </c>
      <c r="AS19" s="108"/>
      <c r="AT19" s="108"/>
      <c r="AU19" s="108" t="e">
        <f t="shared" si="24"/>
        <v>#DIV/0!</v>
      </c>
      <c r="AV19" s="108"/>
      <c r="AW19" s="108"/>
      <c r="AX19" s="108"/>
      <c r="AY19" s="108"/>
      <c r="AZ19" s="108"/>
      <c r="BA19" s="108" t="e">
        <f t="shared" si="25"/>
        <v>#DIV/0!</v>
      </c>
      <c r="BB19" s="108">
        <f>Ори!C29</f>
        <v>0</v>
      </c>
      <c r="BC19" s="108">
        <f>Ори!D29</f>
        <v>0</v>
      </c>
      <c r="BD19" s="108" t="e">
        <f t="shared" si="26"/>
        <v>#DIV/0!</v>
      </c>
      <c r="BE19" s="108"/>
      <c r="BF19" s="108"/>
      <c r="BG19" s="112" t="e">
        <f t="shared" si="27"/>
        <v>#DIV/0!</v>
      </c>
      <c r="BH19" s="112"/>
      <c r="BI19" s="112"/>
      <c r="BJ19" s="112" t="e">
        <f t="shared" si="28"/>
        <v>#DIV/0!</v>
      </c>
      <c r="BK19" s="111">
        <f t="shared" si="29"/>
        <v>4538.687</v>
      </c>
      <c r="BL19" s="111">
        <f t="shared" si="30"/>
        <v>522.48</v>
      </c>
      <c r="BM19" s="108">
        <f t="shared" si="49"/>
        <v>11.511699308632652</v>
      </c>
      <c r="BN19" s="113">
        <f>Ори!C34</f>
        <v>2430.8</v>
      </c>
      <c r="BO19" s="113">
        <f>Ори!D34</f>
        <v>405.2</v>
      </c>
      <c r="BP19" s="108">
        <f t="shared" si="31"/>
        <v>16.669409247984202</v>
      </c>
      <c r="BQ19" s="108">
        <f>Ори!C35</f>
        <v>0</v>
      </c>
      <c r="BR19" s="108">
        <f>Ори!D35</f>
        <v>0</v>
      </c>
      <c r="BS19" s="108" t="e">
        <f t="shared" si="32"/>
        <v>#DIV/0!</v>
      </c>
      <c r="BT19" s="108">
        <f>Ори!C36</f>
        <v>1149.066</v>
      </c>
      <c r="BU19" s="108">
        <f>Ори!D36</f>
        <v>0</v>
      </c>
      <c r="BV19" s="108">
        <f t="shared" si="4"/>
        <v>0</v>
      </c>
      <c r="BW19" s="108">
        <f>Ори!C37</f>
        <v>958.821</v>
      </c>
      <c r="BX19" s="108">
        <f>Ори!D37</f>
        <v>117.28</v>
      </c>
      <c r="BY19" s="108">
        <f t="shared" si="5"/>
        <v>12.231688709362851</v>
      </c>
      <c r="BZ19" s="108"/>
      <c r="CA19" s="108"/>
      <c r="CB19" s="108" t="e">
        <f t="shared" si="6"/>
        <v>#DIV/0!</v>
      </c>
      <c r="CC19" s="111"/>
      <c r="CD19" s="111"/>
      <c r="CE19" s="108" t="e">
        <f t="shared" si="33"/>
        <v>#DIV/0!</v>
      </c>
      <c r="CF19" s="108"/>
      <c r="CG19" s="108"/>
      <c r="CH19" s="108"/>
      <c r="CI19" s="241">
        <f t="shared" si="34"/>
        <v>6102.587</v>
      </c>
      <c r="CJ19" s="111">
        <f t="shared" si="34"/>
        <v>495.27572</v>
      </c>
      <c r="CK19" s="108">
        <f t="shared" si="35"/>
        <v>8.115832187234691</v>
      </c>
      <c r="CL19" s="111">
        <f t="shared" si="36"/>
        <v>811.941</v>
      </c>
      <c r="CM19" s="111">
        <f t="shared" si="36"/>
        <v>106.68715</v>
      </c>
      <c r="CN19" s="108">
        <f t="shared" si="37"/>
        <v>13.139766313069545</v>
      </c>
      <c r="CO19" s="108">
        <f>Ори!C49</f>
        <v>796.941</v>
      </c>
      <c r="CP19" s="202">
        <f>Ори!D49</f>
        <v>106.68715</v>
      </c>
      <c r="CQ19" s="108">
        <f t="shared" si="38"/>
        <v>13.387082607118971</v>
      </c>
      <c r="CR19" s="108">
        <f>Ори!C52</f>
        <v>0</v>
      </c>
      <c r="CS19" s="108">
        <f>Ори!D52</f>
        <v>0</v>
      </c>
      <c r="CT19" s="108" t="e">
        <f t="shared" si="39"/>
        <v>#DIV/0!</v>
      </c>
      <c r="CU19" s="108">
        <f>Ори!C53</f>
        <v>15</v>
      </c>
      <c r="CV19" s="108">
        <f>Ори!D53</f>
        <v>0</v>
      </c>
      <c r="CW19" s="108">
        <f t="shared" si="40"/>
        <v>0</v>
      </c>
      <c r="CX19" s="108">
        <f>Ори!C54</f>
        <v>0</v>
      </c>
      <c r="CY19" s="108">
        <f>Ори!D54</f>
        <v>0</v>
      </c>
      <c r="CZ19" s="108" t="e">
        <f t="shared" si="41"/>
        <v>#DIV/0!</v>
      </c>
      <c r="DA19" s="108">
        <f>Ори!C56</f>
        <v>117.28</v>
      </c>
      <c r="DB19" s="108">
        <f>Ори!D56</f>
        <v>9.79057</v>
      </c>
      <c r="DC19" s="108">
        <f t="shared" si="42"/>
        <v>8.348030354706685</v>
      </c>
      <c r="DD19" s="108">
        <f>Ори!C57</f>
        <v>50</v>
      </c>
      <c r="DE19" s="108">
        <f>Ори!D57</f>
        <v>0</v>
      </c>
      <c r="DF19" s="108">
        <f t="shared" si="43"/>
        <v>0</v>
      </c>
      <c r="DG19" s="111">
        <f>Ори!C62</f>
        <v>1020.43</v>
      </c>
      <c r="DH19" s="111">
        <f>Ори!D62</f>
        <v>17.898</v>
      </c>
      <c r="DI19" s="108">
        <f t="shared" si="44"/>
        <v>1.7539664651176468</v>
      </c>
      <c r="DJ19" s="111">
        <f>Ори!C67</f>
        <v>614.3</v>
      </c>
      <c r="DK19" s="111">
        <f>Ори!D67</f>
        <v>0</v>
      </c>
      <c r="DL19" s="108">
        <f t="shared" si="45"/>
        <v>0</v>
      </c>
      <c r="DM19" s="111">
        <f>Ори!C71</f>
        <v>2042.4</v>
      </c>
      <c r="DN19" s="212">
        <f>Ори!D71</f>
        <v>360.9</v>
      </c>
      <c r="DO19" s="108">
        <f t="shared" si="7"/>
        <v>17.67038777908343</v>
      </c>
      <c r="DP19" s="108">
        <f>Ори!C73</f>
        <v>1423.2359999999999</v>
      </c>
      <c r="DQ19" s="108">
        <f>Ори!D73</f>
        <v>0</v>
      </c>
      <c r="DR19" s="108">
        <f t="shared" si="8"/>
        <v>0</v>
      </c>
      <c r="DS19" s="109">
        <f>Ори!C78</f>
        <v>23</v>
      </c>
      <c r="DT19" s="109">
        <f>Ори!D78</f>
        <v>0</v>
      </c>
      <c r="DU19" s="108">
        <f t="shared" si="46"/>
        <v>0</v>
      </c>
      <c r="DV19" s="108">
        <f>Ори!C84</f>
        <v>0</v>
      </c>
      <c r="DW19" s="108">
        <f>Ори!D84</f>
        <v>0</v>
      </c>
      <c r="DX19" s="108" t="e">
        <f t="shared" si="48"/>
        <v>#DIV/0!</v>
      </c>
      <c r="DY19" s="114">
        <f t="shared" si="9"/>
        <v>200.0000000000009</v>
      </c>
      <c r="DZ19" s="114">
        <f t="shared" si="10"/>
        <v>-162.85523</v>
      </c>
      <c r="EA19" s="108">
        <f t="shared" si="50"/>
        <v>-81.42761499999963</v>
      </c>
      <c r="EB19" s="198"/>
      <c r="EC19" s="195"/>
      <c r="EE19" s="195"/>
      <c r="EH19" s="125"/>
      <c r="EI19" s="125"/>
      <c r="EJ19" s="125"/>
      <c r="EK19" s="125"/>
      <c r="EL19" s="125"/>
      <c r="EM19" s="125"/>
      <c r="EN19" s="125"/>
      <c r="EO19" s="125"/>
      <c r="EP19" s="125"/>
    </row>
    <row r="20" spans="1:146" s="97" customFormat="1" ht="15" customHeight="1">
      <c r="A20" s="105">
        <v>8</v>
      </c>
      <c r="B20" s="106" t="s">
        <v>203</v>
      </c>
      <c r="C20" s="107">
        <f t="shared" si="0"/>
        <v>5441.745999999999</v>
      </c>
      <c r="D20" s="124">
        <f t="shared" si="1"/>
        <v>706.1818400000001</v>
      </c>
      <c r="E20" s="108">
        <f t="shared" si="2"/>
        <v>12.977118740933518</v>
      </c>
      <c r="F20" s="109">
        <f t="shared" si="11"/>
        <v>1448.5</v>
      </c>
      <c r="G20" s="109">
        <f t="shared" si="47"/>
        <v>83.10184000000001</v>
      </c>
      <c r="H20" s="108">
        <f t="shared" si="12"/>
        <v>5.73709630652399</v>
      </c>
      <c r="I20" s="111">
        <f>Сят!C6</f>
        <v>476.4</v>
      </c>
      <c r="J20" s="111">
        <f>Сят!D6</f>
        <v>26.31672</v>
      </c>
      <c r="K20" s="108">
        <f t="shared" si="13"/>
        <v>5.524080604534006</v>
      </c>
      <c r="L20" s="111">
        <f>Сят!C8</f>
        <v>28</v>
      </c>
      <c r="M20" s="111">
        <f>Сят!D8</f>
        <v>2.623</v>
      </c>
      <c r="N20" s="108">
        <f t="shared" si="14"/>
        <v>9.367857142857144</v>
      </c>
      <c r="O20" s="111">
        <f>Сят!C10</f>
        <v>92</v>
      </c>
      <c r="P20" s="111">
        <f>Сят!D10</f>
        <v>1.54864</v>
      </c>
      <c r="Q20" s="108">
        <f t="shared" si="15"/>
        <v>1.6833043478260872</v>
      </c>
      <c r="R20" s="111">
        <f>Сят!C11</f>
        <v>385</v>
      </c>
      <c r="S20" s="111">
        <f>Сят!D11</f>
        <v>46.50587</v>
      </c>
      <c r="T20" s="108">
        <f t="shared" si="16"/>
        <v>12.079446753246753</v>
      </c>
      <c r="U20" s="108">
        <f>Сят!C13</f>
        <v>10</v>
      </c>
      <c r="V20" s="108">
        <f>Сят!D13</f>
        <v>2.775</v>
      </c>
      <c r="W20" s="108">
        <f t="shared" si="17"/>
        <v>27.749999999999996</v>
      </c>
      <c r="X20" s="108"/>
      <c r="Y20" s="108">
        <f>Сят!D19</f>
        <v>0</v>
      </c>
      <c r="Z20" s="108" t="e">
        <f t="shared" si="3"/>
        <v>#DIV/0!</v>
      </c>
      <c r="AA20" s="111">
        <f>Сят!C22</f>
        <v>42.1</v>
      </c>
      <c r="AB20" s="111">
        <f>Сят!D22</f>
        <v>2.20365</v>
      </c>
      <c r="AC20" s="108">
        <f t="shared" si="18"/>
        <v>5.234323040380048</v>
      </c>
      <c r="AD20" s="111"/>
      <c r="AE20" s="111"/>
      <c r="AF20" s="108" t="e">
        <f t="shared" si="19"/>
        <v>#DIV/0!</v>
      </c>
      <c r="AG20" s="111">
        <f>Сят!C23</f>
        <v>15</v>
      </c>
      <c r="AH20" s="111">
        <f>Сят!D23</f>
        <v>1.12896</v>
      </c>
      <c r="AI20" s="108">
        <f t="shared" si="20"/>
        <v>7.5264</v>
      </c>
      <c r="AJ20" s="111"/>
      <c r="AK20" s="111"/>
      <c r="AL20" s="108" t="e">
        <f t="shared" si="21"/>
        <v>#DIV/0!</v>
      </c>
      <c r="AM20" s="108"/>
      <c r="AN20" s="108"/>
      <c r="AO20" s="108" t="e">
        <f t="shared" si="22"/>
        <v>#DIV/0!</v>
      </c>
      <c r="AP20" s="108">
        <f>Сят!C28</f>
        <v>400</v>
      </c>
      <c r="AQ20" s="108">
        <f>Сят!D28</f>
        <v>0</v>
      </c>
      <c r="AR20" s="108">
        <f t="shared" si="23"/>
        <v>0</v>
      </c>
      <c r="AS20" s="118"/>
      <c r="AT20" s="118"/>
      <c r="AU20" s="108" t="e">
        <f t="shared" si="24"/>
        <v>#DIV/0!</v>
      </c>
      <c r="AV20" s="108"/>
      <c r="AW20" s="108"/>
      <c r="AX20" s="108"/>
      <c r="AY20" s="108"/>
      <c r="AZ20" s="108"/>
      <c r="BA20" s="108" t="e">
        <f t="shared" si="25"/>
        <v>#DIV/0!</v>
      </c>
      <c r="BB20" s="108">
        <f>Сят!C29</f>
        <v>0</v>
      </c>
      <c r="BC20" s="108">
        <f>Сят!D29</f>
        <v>0</v>
      </c>
      <c r="BD20" s="108" t="e">
        <f t="shared" si="26"/>
        <v>#DIV/0!</v>
      </c>
      <c r="BE20" s="108"/>
      <c r="BF20" s="108"/>
      <c r="BG20" s="112" t="e">
        <f t="shared" si="27"/>
        <v>#DIV/0!</v>
      </c>
      <c r="BH20" s="112"/>
      <c r="BI20" s="112"/>
      <c r="BJ20" s="112" t="e">
        <f t="shared" si="28"/>
        <v>#DIV/0!</v>
      </c>
      <c r="BK20" s="111">
        <f t="shared" si="29"/>
        <v>3993.2459999999996</v>
      </c>
      <c r="BL20" s="111">
        <f t="shared" si="30"/>
        <v>623.08</v>
      </c>
      <c r="BM20" s="108">
        <f t="shared" si="49"/>
        <v>15.603346250143368</v>
      </c>
      <c r="BN20" s="113">
        <f>Сят!C34</f>
        <v>3035.2</v>
      </c>
      <c r="BO20" s="113">
        <f>Сят!D34</f>
        <v>505.8</v>
      </c>
      <c r="BP20" s="108">
        <f t="shared" si="31"/>
        <v>16.664470216130734</v>
      </c>
      <c r="BQ20" s="108">
        <f>Сят!C35</f>
        <v>0</v>
      </c>
      <c r="BR20" s="108">
        <f>Сят!D35</f>
        <v>0</v>
      </c>
      <c r="BS20" s="108" t="e">
        <f t="shared" si="32"/>
        <v>#DIV/0!</v>
      </c>
      <c r="BT20" s="108">
        <f>Сят!C36</f>
        <v>840.6</v>
      </c>
      <c r="BU20" s="108">
        <f>Сят!D36</f>
        <v>0</v>
      </c>
      <c r="BV20" s="108">
        <f t="shared" si="4"/>
        <v>0</v>
      </c>
      <c r="BW20" s="108">
        <f>Сят!C37</f>
        <v>117.446</v>
      </c>
      <c r="BX20" s="108">
        <f>Сят!D37</f>
        <v>117.28</v>
      </c>
      <c r="BY20" s="108">
        <f t="shared" si="5"/>
        <v>99.85865844728642</v>
      </c>
      <c r="BZ20" s="108"/>
      <c r="CA20" s="108"/>
      <c r="CB20" s="108" t="e">
        <f t="shared" si="6"/>
        <v>#DIV/0!</v>
      </c>
      <c r="CC20" s="111"/>
      <c r="CD20" s="111"/>
      <c r="CE20" s="108" t="e">
        <f t="shared" si="33"/>
        <v>#DIV/0!</v>
      </c>
      <c r="CF20" s="108"/>
      <c r="CG20" s="108"/>
      <c r="CH20" s="108"/>
      <c r="CI20" s="241">
        <f t="shared" si="34"/>
        <v>5441.745999999999</v>
      </c>
      <c r="CJ20" s="111">
        <f t="shared" si="34"/>
        <v>496.91522</v>
      </c>
      <c r="CK20" s="108">
        <f t="shared" si="35"/>
        <v>9.13154013436129</v>
      </c>
      <c r="CL20" s="111">
        <f t="shared" si="36"/>
        <v>852.666</v>
      </c>
      <c r="CM20" s="111">
        <f t="shared" si="36"/>
        <v>111.86455</v>
      </c>
      <c r="CN20" s="108">
        <f t="shared" si="37"/>
        <v>13.119386723523629</v>
      </c>
      <c r="CO20" s="108">
        <f>Сят!C49</f>
        <v>802.666</v>
      </c>
      <c r="CP20" s="202">
        <f>Сят!D49</f>
        <v>81.86455</v>
      </c>
      <c r="CQ20" s="108">
        <f t="shared" si="38"/>
        <v>10.19908031485076</v>
      </c>
      <c r="CR20" s="108">
        <f>Сят!C52</f>
        <v>30</v>
      </c>
      <c r="CS20" s="108">
        <f>Сят!D52</f>
        <v>30</v>
      </c>
      <c r="CT20" s="108">
        <f t="shared" si="39"/>
        <v>100</v>
      </c>
      <c r="CU20" s="108">
        <f>Сят!C53</f>
        <v>20</v>
      </c>
      <c r="CV20" s="108">
        <f>Сят!D53</f>
        <v>0</v>
      </c>
      <c r="CW20" s="108">
        <f t="shared" si="40"/>
        <v>0</v>
      </c>
      <c r="CX20" s="108">
        <f>Сят!C54</f>
        <v>0</v>
      </c>
      <c r="CY20" s="108">
        <f>Сят!D54</f>
        <v>0</v>
      </c>
      <c r="CZ20" s="108" t="e">
        <f t="shared" si="41"/>
        <v>#DIV/0!</v>
      </c>
      <c r="DA20" s="108">
        <f>Сят!C56</f>
        <v>117.28</v>
      </c>
      <c r="DB20" s="108">
        <f>Сят!D56</f>
        <v>10.83375</v>
      </c>
      <c r="DC20" s="108">
        <f t="shared" si="42"/>
        <v>9.237508526603001</v>
      </c>
      <c r="DD20" s="108">
        <f>Сят!C57</f>
        <v>83.4</v>
      </c>
      <c r="DE20" s="108">
        <f>Сят!D57</f>
        <v>0</v>
      </c>
      <c r="DF20" s="108">
        <f t="shared" si="43"/>
        <v>0</v>
      </c>
      <c r="DG20" s="111">
        <f>Сят!C62</f>
        <v>1134.8</v>
      </c>
      <c r="DH20" s="111">
        <f>Сят!D62</f>
        <v>0</v>
      </c>
      <c r="DI20" s="108">
        <f t="shared" si="44"/>
        <v>0</v>
      </c>
      <c r="DJ20" s="111">
        <f>Сят!C67</f>
        <v>975.5</v>
      </c>
      <c r="DK20" s="111">
        <f>Сят!D67</f>
        <v>5.78392</v>
      </c>
      <c r="DL20" s="108">
        <f t="shared" si="45"/>
        <v>0.5929185033316248</v>
      </c>
      <c r="DM20" s="120">
        <f>Сят!C71</f>
        <v>2030.6</v>
      </c>
      <c r="DN20" s="211">
        <f>Сят!D71</f>
        <v>368.433</v>
      </c>
      <c r="DO20" s="108">
        <f t="shared" si="7"/>
        <v>18.144046094750323</v>
      </c>
      <c r="DP20" s="108">
        <f>Сят!C73</f>
        <v>222.5</v>
      </c>
      <c r="DQ20" s="108">
        <f>Сят!D73</f>
        <v>0</v>
      </c>
      <c r="DR20" s="108">
        <f t="shared" si="8"/>
        <v>0</v>
      </c>
      <c r="DS20" s="109">
        <f>Сят!C78</f>
        <v>25</v>
      </c>
      <c r="DT20" s="109">
        <f>Сят!D78</f>
        <v>0</v>
      </c>
      <c r="DU20" s="108">
        <f t="shared" si="46"/>
        <v>0</v>
      </c>
      <c r="DV20" s="108">
        <f>Сят!C84</f>
        <v>0</v>
      </c>
      <c r="DW20" s="108">
        <f>Сят!D84</f>
        <v>0</v>
      </c>
      <c r="DX20" s="108" t="e">
        <f t="shared" si="48"/>
        <v>#DIV/0!</v>
      </c>
      <c r="DY20" s="114">
        <f t="shared" si="9"/>
        <v>0</v>
      </c>
      <c r="DZ20" s="114">
        <f t="shared" si="10"/>
        <v>-209.2666200000001</v>
      </c>
      <c r="EA20" s="108">
        <v>0</v>
      </c>
      <c r="EB20" s="200"/>
      <c r="EC20" s="195"/>
      <c r="ED20" s="125"/>
      <c r="EE20" s="19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</row>
    <row r="21" spans="1:146" s="97" customFormat="1" ht="15" customHeight="1">
      <c r="A21" s="105">
        <v>9</v>
      </c>
      <c r="B21" s="106" t="s">
        <v>204</v>
      </c>
      <c r="C21" s="107">
        <f t="shared" si="0"/>
        <v>4982.676</v>
      </c>
      <c r="D21" s="124">
        <f t="shared" si="1"/>
        <v>719.6334400000001</v>
      </c>
      <c r="E21" s="108">
        <f t="shared" si="2"/>
        <v>14.442709901265907</v>
      </c>
      <c r="F21" s="109">
        <f t="shared" si="11"/>
        <v>802.6</v>
      </c>
      <c r="G21" s="109">
        <f t="shared" si="47"/>
        <v>108.65343999999999</v>
      </c>
      <c r="H21" s="108">
        <f t="shared" si="12"/>
        <v>13.537682531771742</v>
      </c>
      <c r="I21" s="111">
        <f>Тор!C6</f>
        <v>351.2</v>
      </c>
      <c r="J21" s="111">
        <f>Тор!D6</f>
        <v>38.94146</v>
      </c>
      <c r="K21" s="108">
        <f t="shared" si="13"/>
        <v>11.088115034168565</v>
      </c>
      <c r="L21" s="111">
        <f>Тор!C8</f>
        <v>50</v>
      </c>
      <c r="M21" s="111">
        <f>Тор!D8</f>
        <v>0</v>
      </c>
      <c r="N21" s="108">
        <f t="shared" si="14"/>
        <v>0</v>
      </c>
      <c r="O21" s="111">
        <f>Тор!C10</f>
        <v>88</v>
      </c>
      <c r="P21" s="111">
        <f>Тор!D10</f>
        <v>0.69641</v>
      </c>
      <c r="Q21" s="108">
        <f t="shared" si="15"/>
        <v>0.7913749999999999</v>
      </c>
      <c r="R21" s="111">
        <f>Тор!C11</f>
        <v>285</v>
      </c>
      <c r="S21" s="111">
        <f>Тор!D11</f>
        <v>67.69057</v>
      </c>
      <c r="T21" s="108">
        <f t="shared" si="16"/>
        <v>23.751077192982454</v>
      </c>
      <c r="U21" s="108">
        <f>Тор!C13</f>
        <v>5</v>
      </c>
      <c r="V21" s="108">
        <f>Тор!D13</f>
        <v>2</v>
      </c>
      <c r="W21" s="108">
        <f t="shared" si="17"/>
        <v>40</v>
      </c>
      <c r="X21" s="108"/>
      <c r="Y21" s="108">
        <f>Тор!D17</f>
        <v>0</v>
      </c>
      <c r="Z21" s="108" t="e">
        <f t="shared" si="3"/>
        <v>#DIV/0!</v>
      </c>
      <c r="AA21" s="111">
        <f>Тор!C22</f>
        <v>12.6</v>
      </c>
      <c r="AB21" s="111">
        <f>Тор!D22</f>
        <v>-1.7617</v>
      </c>
      <c r="AC21" s="108">
        <f t="shared" si="18"/>
        <v>-13.981746031746031</v>
      </c>
      <c r="AD21" s="111"/>
      <c r="AE21" s="111"/>
      <c r="AF21" s="108" t="e">
        <f t="shared" si="19"/>
        <v>#DIV/0!</v>
      </c>
      <c r="AG21" s="111">
        <f>Тор!C23</f>
        <v>10.8</v>
      </c>
      <c r="AH21" s="111">
        <f>Тор!D23</f>
        <v>1.0867</v>
      </c>
      <c r="AI21" s="108">
        <f t="shared" si="20"/>
        <v>10.062037037037037</v>
      </c>
      <c r="AJ21" s="111"/>
      <c r="AK21" s="111"/>
      <c r="AL21" s="108" t="e">
        <f t="shared" si="21"/>
        <v>#DIV/0!</v>
      </c>
      <c r="AM21" s="108"/>
      <c r="AN21" s="108"/>
      <c r="AO21" s="108" t="e">
        <f t="shared" si="22"/>
        <v>#DIV/0!</v>
      </c>
      <c r="AP21" s="108">
        <f>Тор!C28</f>
        <v>0</v>
      </c>
      <c r="AQ21" s="108">
        <f>Тор!D28</f>
        <v>0</v>
      </c>
      <c r="AR21" s="108" t="e">
        <f t="shared" si="23"/>
        <v>#DIV/0!</v>
      </c>
      <c r="AS21" s="108"/>
      <c r="AT21" s="108"/>
      <c r="AU21" s="108" t="e">
        <f t="shared" si="24"/>
        <v>#DIV/0!</v>
      </c>
      <c r="AV21" s="108"/>
      <c r="AW21" s="108"/>
      <c r="AX21" s="108"/>
      <c r="AY21" s="108"/>
      <c r="AZ21" s="108"/>
      <c r="BA21" s="108" t="e">
        <f t="shared" si="25"/>
        <v>#DIV/0!</v>
      </c>
      <c r="BB21" s="108">
        <f>Тор!C29</f>
        <v>0</v>
      </c>
      <c r="BC21" s="108">
        <f>Тор!D29</f>
        <v>0</v>
      </c>
      <c r="BD21" s="108" t="e">
        <f t="shared" si="26"/>
        <v>#DIV/0!</v>
      </c>
      <c r="BE21" s="108"/>
      <c r="BF21" s="108"/>
      <c r="BG21" s="112" t="e">
        <f t="shared" si="27"/>
        <v>#DIV/0!</v>
      </c>
      <c r="BH21" s="112"/>
      <c r="BI21" s="112"/>
      <c r="BJ21" s="112" t="e">
        <f t="shared" si="28"/>
        <v>#DIV/0!</v>
      </c>
      <c r="BK21" s="111">
        <f t="shared" si="29"/>
        <v>4180.076</v>
      </c>
      <c r="BL21" s="111">
        <f t="shared" si="30"/>
        <v>610.98</v>
      </c>
      <c r="BM21" s="108">
        <f t="shared" si="49"/>
        <v>14.616480657289484</v>
      </c>
      <c r="BN21" s="113">
        <f>Тор!C34</f>
        <v>2279.1</v>
      </c>
      <c r="BO21" s="113">
        <f>Тор!D34</f>
        <v>379.8</v>
      </c>
      <c r="BP21" s="108">
        <f t="shared" si="31"/>
        <v>16.664472818217718</v>
      </c>
      <c r="BQ21" s="108">
        <f>Тор!C35</f>
        <v>455.6</v>
      </c>
      <c r="BR21" s="108">
        <f>Тор!D35</f>
        <v>113.9</v>
      </c>
      <c r="BS21" s="108">
        <f t="shared" si="32"/>
        <v>25</v>
      </c>
      <c r="BT21" s="108">
        <f>Тор!C36</f>
        <v>1327.982</v>
      </c>
      <c r="BU21" s="108">
        <f>Тор!D36</f>
        <v>0</v>
      </c>
      <c r="BV21" s="108">
        <f t="shared" si="4"/>
        <v>0</v>
      </c>
      <c r="BW21" s="108">
        <f>Тор!C37</f>
        <v>117.394</v>
      </c>
      <c r="BX21" s="108">
        <f>Тор!D37</f>
        <v>117.28</v>
      </c>
      <c r="BY21" s="108">
        <f t="shared" si="5"/>
        <v>99.90289111879653</v>
      </c>
      <c r="BZ21" s="108"/>
      <c r="CA21" s="108"/>
      <c r="CB21" s="108" t="e">
        <f t="shared" si="6"/>
        <v>#DIV/0!</v>
      </c>
      <c r="CC21" s="111"/>
      <c r="CD21" s="111"/>
      <c r="CE21" s="108" t="e">
        <f t="shared" si="33"/>
        <v>#DIV/0!</v>
      </c>
      <c r="CF21" s="108"/>
      <c r="CG21" s="108"/>
      <c r="CH21" s="108"/>
      <c r="CI21" s="241">
        <f t="shared" si="34"/>
        <v>4982.6759999999995</v>
      </c>
      <c r="CJ21" s="111">
        <f t="shared" si="34"/>
        <v>398.4687</v>
      </c>
      <c r="CK21" s="108">
        <f t="shared" si="35"/>
        <v>7.99708229072089</v>
      </c>
      <c r="CL21" s="111">
        <f t="shared" si="36"/>
        <v>774.214</v>
      </c>
      <c r="CM21" s="111">
        <f t="shared" si="36"/>
        <v>67.1223</v>
      </c>
      <c r="CN21" s="108">
        <f t="shared" si="37"/>
        <v>8.669734724507693</v>
      </c>
      <c r="CO21" s="108">
        <f>Тор!C49</f>
        <v>769.214</v>
      </c>
      <c r="CP21" s="202">
        <f>Тор!D49</f>
        <v>67.1223</v>
      </c>
      <c r="CQ21" s="108">
        <f t="shared" si="38"/>
        <v>8.726089228745186</v>
      </c>
      <c r="CR21" s="108">
        <f>Тор!C52</f>
        <v>0</v>
      </c>
      <c r="CS21" s="108">
        <f>Тор!D52</f>
        <v>0</v>
      </c>
      <c r="CT21" s="108" t="e">
        <f t="shared" si="39"/>
        <v>#DIV/0!</v>
      </c>
      <c r="CU21" s="108">
        <f>Тор!C53</f>
        <v>5</v>
      </c>
      <c r="CV21" s="108">
        <f>Тор!D53</f>
        <v>0</v>
      </c>
      <c r="CW21" s="108">
        <f t="shared" si="40"/>
        <v>0</v>
      </c>
      <c r="CX21" s="108">
        <f>Тор!C54</f>
        <v>0</v>
      </c>
      <c r="CY21" s="108">
        <f>Тор!D54</f>
        <v>0</v>
      </c>
      <c r="CZ21" s="108" t="e">
        <f t="shared" si="41"/>
        <v>#DIV/0!</v>
      </c>
      <c r="DA21" s="108">
        <f>Тор!C56</f>
        <v>117.28</v>
      </c>
      <c r="DB21" s="108">
        <f>Тор!D56</f>
        <v>10.0524</v>
      </c>
      <c r="DC21" s="108">
        <f t="shared" si="42"/>
        <v>8.571282401091405</v>
      </c>
      <c r="DD21" s="108">
        <f>Тор!C57</f>
        <v>30</v>
      </c>
      <c r="DE21" s="108">
        <f>Тор!D57</f>
        <v>0</v>
      </c>
      <c r="DF21" s="108">
        <f t="shared" si="43"/>
        <v>0</v>
      </c>
      <c r="DG21" s="111">
        <f>Тор!C62</f>
        <v>839.95</v>
      </c>
      <c r="DH21" s="111">
        <f>Тор!D62</f>
        <v>38.8</v>
      </c>
      <c r="DI21" s="108">
        <f t="shared" si="44"/>
        <v>4.6193225787249235</v>
      </c>
      <c r="DJ21" s="111">
        <f>Тор!C67</f>
        <v>335.9</v>
      </c>
      <c r="DK21" s="111">
        <f>Тор!D67</f>
        <v>52.494</v>
      </c>
      <c r="DL21" s="108">
        <f t="shared" si="45"/>
        <v>15.627865436141711</v>
      </c>
      <c r="DM21" s="111">
        <f>Тор!C71</f>
        <v>1970.2</v>
      </c>
      <c r="DN21" s="212">
        <f>Тор!D71</f>
        <v>230</v>
      </c>
      <c r="DO21" s="108">
        <f t="shared" si="7"/>
        <v>11.673941731803877</v>
      </c>
      <c r="DP21" s="108">
        <f>Тор!C73</f>
        <v>903.132</v>
      </c>
      <c r="DQ21" s="108">
        <f>Тор!D73</f>
        <v>0</v>
      </c>
      <c r="DR21" s="108">
        <f t="shared" si="8"/>
        <v>0</v>
      </c>
      <c r="DS21" s="109">
        <f>Тор!C78</f>
        <v>12</v>
      </c>
      <c r="DT21" s="109">
        <f>Тор!D78</f>
        <v>0</v>
      </c>
      <c r="DU21" s="108">
        <f t="shared" si="46"/>
        <v>0</v>
      </c>
      <c r="DV21" s="108">
        <f>Тор!C84</f>
        <v>0</v>
      </c>
      <c r="DW21" s="108">
        <f>Тор!D84</f>
        <v>0</v>
      </c>
      <c r="DX21" s="108" t="e">
        <f t="shared" si="48"/>
        <v>#DIV/0!</v>
      </c>
      <c r="DY21" s="228">
        <f t="shared" si="9"/>
        <v>-9.094947017729282E-13</v>
      </c>
      <c r="DZ21" s="114">
        <f t="shared" si="10"/>
        <v>-321.16474000000005</v>
      </c>
      <c r="EA21" s="108">
        <v>0</v>
      </c>
      <c r="EB21" s="198"/>
      <c r="EC21" s="195"/>
      <c r="EE21" s="195"/>
      <c r="EH21" s="125"/>
      <c r="EI21" s="125"/>
      <c r="EJ21" s="125"/>
      <c r="EK21" s="125"/>
      <c r="EL21" s="125"/>
      <c r="EM21" s="125"/>
      <c r="EN21" s="125"/>
      <c r="EO21" s="125"/>
      <c r="EP21" s="125"/>
    </row>
    <row r="22" spans="1:135" s="97" customFormat="1" ht="15" customHeight="1">
      <c r="A22" s="105">
        <v>10</v>
      </c>
      <c r="B22" s="106" t="s">
        <v>205</v>
      </c>
      <c r="C22" s="107">
        <f t="shared" si="0"/>
        <v>2547.898</v>
      </c>
      <c r="D22" s="124">
        <f t="shared" si="1"/>
        <v>304.59632</v>
      </c>
      <c r="E22" s="108">
        <f t="shared" si="2"/>
        <v>11.954808238006386</v>
      </c>
      <c r="F22" s="109">
        <f t="shared" si="11"/>
        <v>717.5999999999999</v>
      </c>
      <c r="G22" s="109">
        <f t="shared" si="47"/>
        <v>16.16632</v>
      </c>
      <c r="H22" s="108">
        <f t="shared" si="12"/>
        <v>2.2528316610925305</v>
      </c>
      <c r="I22" s="111">
        <f>Хор!C6</f>
        <v>207.7</v>
      </c>
      <c r="J22" s="111">
        <f>Хор!D6</f>
        <v>3.94908</v>
      </c>
      <c r="K22" s="108">
        <f t="shared" si="13"/>
        <v>1.9013384689455948</v>
      </c>
      <c r="L22" s="111">
        <f>Хор!C8</f>
        <v>5</v>
      </c>
      <c r="M22" s="111">
        <f>Хор!D8</f>
        <v>0</v>
      </c>
      <c r="N22" s="108">
        <f t="shared" si="14"/>
        <v>0</v>
      </c>
      <c r="O22" s="111">
        <f>Хор!C10</f>
        <v>49</v>
      </c>
      <c r="P22" s="111">
        <f>Хор!D10</f>
        <v>2.11004</v>
      </c>
      <c r="Q22" s="108">
        <f t="shared" si="15"/>
        <v>4.306204081632653</v>
      </c>
      <c r="R22" s="178">
        <f>Хор!C11</f>
        <v>153</v>
      </c>
      <c r="S22" s="178">
        <f>Хор!D11</f>
        <v>7.5989</v>
      </c>
      <c r="T22" s="108">
        <f t="shared" si="16"/>
        <v>4.966601307189543</v>
      </c>
      <c r="U22" s="108">
        <f>Хор!C13</f>
        <v>10</v>
      </c>
      <c r="V22" s="108">
        <f>Хор!D13</f>
        <v>2.5</v>
      </c>
      <c r="W22" s="108">
        <f t="shared" si="17"/>
        <v>25</v>
      </c>
      <c r="X22" s="108"/>
      <c r="Y22" s="108"/>
      <c r="Z22" s="108" t="e">
        <f t="shared" si="3"/>
        <v>#DIV/0!</v>
      </c>
      <c r="AA22" s="111">
        <f>Хор!C22</f>
        <v>37.9</v>
      </c>
      <c r="AB22" s="111">
        <f>Хор!D22</f>
        <v>0.0083</v>
      </c>
      <c r="AC22" s="108">
        <f t="shared" si="18"/>
        <v>0.021899736147757257</v>
      </c>
      <c r="AD22" s="111"/>
      <c r="AE22" s="111"/>
      <c r="AF22" s="108" t="e">
        <f t="shared" si="19"/>
        <v>#DIV/0!</v>
      </c>
      <c r="AG22" s="111">
        <f>Хор!C23</f>
        <v>35</v>
      </c>
      <c r="AH22" s="111">
        <f>Хор!D23</f>
        <v>0</v>
      </c>
      <c r="AI22" s="108">
        <f t="shared" si="20"/>
        <v>0</v>
      </c>
      <c r="AJ22" s="111"/>
      <c r="AK22" s="111"/>
      <c r="AL22" s="108" t="e">
        <f t="shared" si="21"/>
        <v>#DIV/0!</v>
      </c>
      <c r="AM22" s="108"/>
      <c r="AN22" s="108"/>
      <c r="AO22" s="108" t="e">
        <f t="shared" si="22"/>
        <v>#DIV/0!</v>
      </c>
      <c r="AP22" s="108">
        <f>Хор!C28</f>
        <v>220</v>
      </c>
      <c r="AQ22" s="108">
        <f>Хор!D28</f>
        <v>0</v>
      </c>
      <c r="AR22" s="108">
        <f t="shared" si="23"/>
        <v>0</v>
      </c>
      <c r="AS22" s="118"/>
      <c r="AT22" s="118"/>
      <c r="AU22" s="108" t="e">
        <f t="shared" si="24"/>
        <v>#DIV/0!</v>
      </c>
      <c r="AV22" s="108"/>
      <c r="AW22" s="108"/>
      <c r="AX22" s="108"/>
      <c r="AY22" s="108"/>
      <c r="AZ22" s="108"/>
      <c r="BA22" s="108" t="e">
        <f t="shared" si="25"/>
        <v>#DIV/0!</v>
      </c>
      <c r="BB22" s="108">
        <f>Хор!C29</f>
        <v>0</v>
      </c>
      <c r="BC22" s="108">
        <f>Хор!D29</f>
        <v>0</v>
      </c>
      <c r="BD22" s="108" t="e">
        <f t="shared" si="26"/>
        <v>#DIV/0!</v>
      </c>
      <c r="BE22" s="108"/>
      <c r="BF22" s="108"/>
      <c r="BG22" s="112" t="e">
        <f t="shared" si="27"/>
        <v>#DIV/0!</v>
      </c>
      <c r="BH22" s="112"/>
      <c r="BI22" s="112"/>
      <c r="BJ22" s="112" t="e">
        <f t="shared" si="28"/>
        <v>#DIV/0!</v>
      </c>
      <c r="BK22" s="111">
        <f t="shared" si="29"/>
        <v>1830.298</v>
      </c>
      <c r="BL22" s="111">
        <f t="shared" si="30"/>
        <v>288.43</v>
      </c>
      <c r="BM22" s="108">
        <f t="shared" si="49"/>
        <v>15.758636025390402</v>
      </c>
      <c r="BN22" s="113">
        <f>Хор!C34</f>
        <v>1378.6</v>
      </c>
      <c r="BO22" s="113">
        <f>Хор!D34</f>
        <v>229.8</v>
      </c>
      <c r="BP22" s="108">
        <f t="shared" si="31"/>
        <v>16.66908457855796</v>
      </c>
      <c r="BQ22" s="108">
        <f>Хор!C35</f>
        <v>0</v>
      </c>
      <c r="BR22" s="108">
        <f>Хор!D35</f>
        <v>0</v>
      </c>
      <c r="BS22" s="108" t="e">
        <f t="shared" si="32"/>
        <v>#DIV/0!</v>
      </c>
      <c r="BT22" s="108">
        <f>Хор!C36</f>
        <v>392.99</v>
      </c>
      <c r="BU22" s="108">
        <f>Хор!D36</f>
        <v>0</v>
      </c>
      <c r="BV22" s="108">
        <f t="shared" si="4"/>
        <v>0</v>
      </c>
      <c r="BW22" s="108">
        <f>Хор!C37</f>
        <v>58.708</v>
      </c>
      <c r="BX22" s="108">
        <f>Хор!D37</f>
        <v>58.63</v>
      </c>
      <c r="BY22" s="108">
        <f t="shared" si="5"/>
        <v>99.86713906111603</v>
      </c>
      <c r="BZ22" s="108"/>
      <c r="CA22" s="108"/>
      <c r="CB22" s="108" t="e">
        <f t="shared" si="6"/>
        <v>#DIV/0!</v>
      </c>
      <c r="CC22" s="111"/>
      <c r="CD22" s="111"/>
      <c r="CE22" s="108" t="e">
        <f t="shared" si="33"/>
        <v>#DIV/0!</v>
      </c>
      <c r="CF22" s="108"/>
      <c r="CG22" s="108"/>
      <c r="CH22" s="108"/>
      <c r="CI22" s="241">
        <f t="shared" si="34"/>
        <v>2697.8979999999997</v>
      </c>
      <c r="CJ22" s="111">
        <f t="shared" si="34"/>
        <v>301.83051</v>
      </c>
      <c r="CK22" s="108">
        <f t="shared" si="35"/>
        <v>11.187617545214831</v>
      </c>
      <c r="CL22" s="111">
        <f t="shared" si="36"/>
        <v>777.078</v>
      </c>
      <c r="CM22" s="111">
        <f t="shared" si="36"/>
        <v>85.25002</v>
      </c>
      <c r="CN22" s="108">
        <f t="shared" si="37"/>
        <v>10.970587251215452</v>
      </c>
      <c r="CO22" s="108">
        <f>Хор!C49</f>
        <v>772.078</v>
      </c>
      <c r="CP22" s="202">
        <f>Хор!D49</f>
        <v>85.25002</v>
      </c>
      <c r="CQ22" s="108">
        <f t="shared" si="38"/>
        <v>11.04163309924645</v>
      </c>
      <c r="CR22" s="108">
        <f>Хор!C52</f>
        <v>0</v>
      </c>
      <c r="CS22" s="108">
        <f>Хор!D52</f>
        <v>0</v>
      </c>
      <c r="CT22" s="108" t="e">
        <f t="shared" si="39"/>
        <v>#DIV/0!</v>
      </c>
      <c r="CU22" s="108">
        <f>Хор!C53</f>
        <v>5</v>
      </c>
      <c r="CV22" s="108">
        <f>Хор!D53</f>
        <v>0</v>
      </c>
      <c r="CW22" s="108">
        <f t="shared" si="40"/>
        <v>0</v>
      </c>
      <c r="CX22" s="108">
        <f>Хор!C54</f>
        <v>0</v>
      </c>
      <c r="CY22" s="108">
        <f>Хор!D54</f>
        <v>0</v>
      </c>
      <c r="CZ22" s="108" t="e">
        <f t="shared" si="41"/>
        <v>#DIV/0!</v>
      </c>
      <c r="DA22" s="108">
        <f>Хор!C56</f>
        <v>58.63</v>
      </c>
      <c r="DB22" s="108">
        <f>Хор!D56</f>
        <v>4.9963</v>
      </c>
      <c r="DC22" s="108">
        <f t="shared" si="42"/>
        <v>8.52174654613679</v>
      </c>
      <c r="DD22" s="108">
        <f>Хор!C57</f>
        <v>20.4</v>
      </c>
      <c r="DE22" s="108">
        <f>Хор!D57</f>
        <v>0</v>
      </c>
      <c r="DF22" s="108">
        <f t="shared" si="43"/>
        <v>0</v>
      </c>
      <c r="DG22" s="111">
        <f>Хор!C62</f>
        <v>680.59</v>
      </c>
      <c r="DH22" s="111">
        <f>Хор!D62</f>
        <v>9.5538</v>
      </c>
      <c r="DI22" s="108">
        <f t="shared" si="44"/>
        <v>1.4037526263976843</v>
      </c>
      <c r="DJ22" s="111">
        <f>Хор!C67</f>
        <v>94.9</v>
      </c>
      <c r="DK22" s="111">
        <f>Хор!D67</f>
        <v>8.73039</v>
      </c>
      <c r="DL22" s="108">
        <f t="shared" si="45"/>
        <v>9.199567966280295</v>
      </c>
      <c r="DM22" s="120">
        <f>Хор!C71</f>
        <v>1059.2</v>
      </c>
      <c r="DN22" s="211">
        <f>Хор!D71</f>
        <v>193.3</v>
      </c>
      <c r="DO22" s="108">
        <f t="shared" si="7"/>
        <v>18.24962235649547</v>
      </c>
      <c r="DP22" s="108">
        <f>Хор!C73</f>
        <v>0</v>
      </c>
      <c r="DQ22" s="108">
        <f>Хор!D73</f>
        <v>0</v>
      </c>
      <c r="DR22" s="108" t="e">
        <f t="shared" si="8"/>
        <v>#DIV/0!</v>
      </c>
      <c r="DS22" s="109">
        <f>Хор!C78</f>
        <v>7.1</v>
      </c>
      <c r="DT22" s="109">
        <f>Хор!D78</f>
        <v>0</v>
      </c>
      <c r="DU22" s="108">
        <f t="shared" si="46"/>
        <v>0</v>
      </c>
      <c r="DV22" s="108">
        <f>Хор!C84</f>
        <v>0</v>
      </c>
      <c r="DW22" s="108">
        <f>Хор!D84</f>
        <v>0</v>
      </c>
      <c r="DX22" s="108" t="e">
        <f t="shared" si="48"/>
        <v>#DIV/0!</v>
      </c>
      <c r="DY22" s="228">
        <f t="shared" si="9"/>
        <v>149.99999999999955</v>
      </c>
      <c r="DZ22" s="114">
        <f t="shared" si="10"/>
        <v>-2.7658099999999877</v>
      </c>
      <c r="EA22" s="108">
        <f t="shared" si="50"/>
        <v>-1.8438733333333308</v>
      </c>
      <c r="EB22" s="198"/>
      <c r="EC22" s="195"/>
      <c r="EE22" s="195"/>
    </row>
    <row r="23" spans="1:135" s="97" customFormat="1" ht="15" customHeight="1">
      <c r="A23" s="105">
        <v>11</v>
      </c>
      <c r="B23" s="106" t="s">
        <v>206</v>
      </c>
      <c r="C23" s="107">
        <f t="shared" si="0"/>
        <v>3782.249</v>
      </c>
      <c r="D23" s="124">
        <f t="shared" si="1"/>
        <v>546.94138</v>
      </c>
      <c r="E23" s="108">
        <f t="shared" si="2"/>
        <v>14.4607449165827</v>
      </c>
      <c r="F23" s="109">
        <f t="shared" si="11"/>
        <v>686.3</v>
      </c>
      <c r="G23" s="109">
        <f t="shared" si="47"/>
        <v>50.06137999999999</v>
      </c>
      <c r="H23" s="108">
        <f t="shared" si="12"/>
        <v>7.294387294186215</v>
      </c>
      <c r="I23" s="111">
        <f>Чум!C6</f>
        <v>185.9</v>
      </c>
      <c r="J23" s="111">
        <f>Чум!D6</f>
        <v>24.87948</v>
      </c>
      <c r="K23" s="108">
        <f t="shared" si="13"/>
        <v>13.383259817105971</v>
      </c>
      <c r="L23" s="111">
        <f>Чум!C8</f>
        <v>46</v>
      </c>
      <c r="M23" s="111">
        <f>Чум!D8</f>
        <v>0</v>
      </c>
      <c r="N23" s="108">
        <f t="shared" si="14"/>
        <v>0</v>
      </c>
      <c r="O23" s="111">
        <f>Чум!C10</f>
        <v>67</v>
      </c>
      <c r="P23" s="111">
        <f>Чум!D10</f>
        <v>0.62916</v>
      </c>
      <c r="Q23" s="108">
        <f t="shared" si="15"/>
        <v>0.9390447761194031</v>
      </c>
      <c r="R23" s="111">
        <f>Чум!C11</f>
        <v>269</v>
      </c>
      <c r="S23" s="111">
        <f>Чум!D11</f>
        <v>15.82248</v>
      </c>
      <c r="T23" s="108">
        <f t="shared" si="16"/>
        <v>5.881962825278811</v>
      </c>
      <c r="U23" s="108">
        <f>Чум!C13</f>
        <v>10</v>
      </c>
      <c r="V23" s="108">
        <f>Чум!D13</f>
        <v>4.3</v>
      </c>
      <c r="W23" s="108">
        <f t="shared" si="17"/>
        <v>43</v>
      </c>
      <c r="X23" s="108">
        <f>Чум!C15</f>
        <v>0</v>
      </c>
      <c r="Y23" s="108">
        <f>Чум!D15</f>
        <v>0</v>
      </c>
      <c r="Z23" s="108" t="e">
        <f>Y23/X23*100</f>
        <v>#DIV/0!</v>
      </c>
      <c r="AA23" s="111">
        <f>Чум!C22</f>
        <v>8.4</v>
      </c>
      <c r="AB23" s="111">
        <f>Чум!D22</f>
        <v>4.43026</v>
      </c>
      <c r="AC23" s="108">
        <f t="shared" si="18"/>
        <v>52.74119047619047</v>
      </c>
      <c r="AD23" s="111"/>
      <c r="AE23" s="111"/>
      <c r="AF23" s="108" t="e">
        <f t="shared" si="19"/>
        <v>#DIV/0!</v>
      </c>
      <c r="AG23" s="111">
        <f>Чум!C23</f>
        <v>0</v>
      </c>
      <c r="AH23" s="111">
        <f>Чум!D23</f>
        <v>0</v>
      </c>
      <c r="AI23" s="108" t="e">
        <f t="shared" si="20"/>
        <v>#DIV/0!</v>
      </c>
      <c r="AJ23" s="111"/>
      <c r="AK23" s="111"/>
      <c r="AL23" s="108" t="e">
        <f t="shared" si="21"/>
        <v>#DIV/0!</v>
      </c>
      <c r="AM23" s="108"/>
      <c r="AN23" s="108"/>
      <c r="AO23" s="108" t="e">
        <f t="shared" si="22"/>
        <v>#DIV/0!</v>
      </c>
      <c r="AP23" s="108">
        <f>Чум!C28</f>
        <v>100</v>
      </c>
      <c r="AQ23" s="108">
        <f>Чум!D28</f>
        <v>0</v>
      </c>
      <c r="AR23" s="108">
        <f t="shared" si="23"/>
        <v>0</v>
      </c>
      <c r="AS23" s="108"/>
      <c r="AT23" s="108"/>
      <c r="AU23" s="108" t="e">
        <f t="shared" si="24"/>
        <v>#DIV/0!</v>
      </c>
      <c r="AV23" s="108"/>
      <c r="AW23" s="108"/>
      <c r="AX23" s="108"/>
      <c r="AY23" s="108"/>
      <c r="AZ23" s="108"/>
      <c r="BA23" s="108" t="e">
        <f t="shared" si="25"/>
        <v>#DIV/0!</v>
      </c>
      <c r="BB23" s="108">
        <f>Чум!C29</f>
        <v>0</v>
      </c>
      <c r="BC23" s="108">
        <f>Чум!D29</f>
        <v>0</v>
      </c>
      <c r="BD23" s="108" t="e">
        <f t="shared" si="26"/>
        <v>#DIV/0!</v>
      </c>
      <c r="BE23" s="108"/>
      <c r="BF23" s="108"/>
      <c r="BG23" s="112" t="e">
        <f t="shared" si="27"/>
        <v>#DIV/0!</v>
      </c>
      <c r="BH23" s="112"/>
      <c r="BI23" s="112"/>
      <c r="BJ23" s="112" t="e">
        <f t="shared" si="28"/>
        <v>#DIV/0!</v>
      </c>
      <c r="BK23" s="111">
        <f t="shared" si="29"/>
        <v>3095.9489999999996</v>
      </c>
      <c r="BL23" s="111">
        <f t="shared" si="30"/>
        <v>496.88</v>
      </c>
      <c r="BM23" s="108">
        <f t="shared" si="49"/>
        <v>16.049359986227167</v>
      </c>
      <c r="BN23" s="113">
        <f>Чум!C34</f>
        <v>2277.1</v>
      </c>
      <c r="BO23" s="113">
        <f>Чум!D34</f>
        <v>379.6</v>
      </c>
      <c r="BP23" s="108">
        <f t="shared" si="31"/>
        <v>16.670326292213783</v>
      </c>
      <c r="BQ23" s="108">
        <f>Чум!C35</f>
        <v>0</v>
      </c>
      <c r="BR23" s="108">
        <f>Чум!D35</f>
        <v>0</v>
      </c>
      <c r="BS23" s="108" t="e">
        <f t="shared" si="32"/>
        <v>#DIV/0!</v>
      </c>
      <c r="BT23" s="108">
        <f>Чум!C36</f>
        <v>701.459</v>
      </c>
      <c r="BU23" s="108">
        <f>Чум!D36</f>
        <v>0</v>
      </c>
      <c r="BV23" s="108">
        <f t="shared" si="4"/>
        <v>0</v>
      </c>
      <c r="BW23" s="108">
        <f>Чум!C37</f>
        <v>117.39</v>
      </c>
      <c r="BX23" s="108">
        <f>Чум!D37</f>
        <v>117.28</v>
      </c>
      <c r="BY23" s="108">
        <f t="shared" si="5"/>
        <v>99.90629525513246</v>
      </c>
      <c r="BZ23" s="108"/>
      <c r="CA23" s="108"/>
      <c r="CB23" s="108" t="e">
        <f t="shared" si="6"/>
        <v>#DIV/0!</v>
      </c>
      <c r="CC23" s="111"/>
      <c r="CD23" s="111"/>
      <c r="CE23" s="108" t="e">
        <f t="shared" si="33"/>
        <v>#DIV/0!</v>
      </c>
      <c r="CF23" s="108"/>
      <c r="CG23" s="108"/>
      <c r="CH23" s="108"/>
      <c r="CI23" s="241">
        <f t="shared" si="34"/>
        <v>3782.249</v>
      </c>
      <c r="CJ23" s="111">
        <f t="shared" si="34"/>
        <v>314.92259</v>
      </c>
      <c r="CK23" s="108">
        <f t="shared" si="35"/>
        <v>8.326331502764626</v>
      </c>
      <c r="CL23" s="111">
        <f t="shared" si="36"/>
        <v>729.01</v>
      </c>
      <c r="CM23" s="111">
        <f t="shared" si="36"/>
        <v>79.42125</v>
      </c>
      <c r="CN23" s="108">
        <f t="shared" si="37"/>
        <v>10.89439788205923</v>
      </c>
      <c r="CO23" s="108">
        <f>Чум!C49</f>
        <v>719.01</v>
      </c>
      <c r="CP23" s="202">
        <f>Чум!D49</f>
        <v>79.42125</v>
      </c>
      <c r="CQ23" s="108">
        <f t="shared" si="38"/>
        <v>11.045917302958234</v>
      </c>
      <c r="CR23" s="108">
        <f>Чум!C52</f>
        <v>0</v>
      </c>
      <c r="CS23" s="108">
        <f>Чум!D52</f>
        <v>0</v>
      </c>
      <c r="CT23" s="108" t="e">
        <f t="shared" si="39"/>
        <v>#DIV/0!</v>
      </c>
      <c r="CU23" s="108">
        <f>Чум!C53</f>
        <v>10</v>
      </c>
      <c r="CV23" s="108">
        <f>Чум!D53</f>
        <v>0</v>
      </c>
      <c r="CW23" s="108">
        <f t="shared" si="40"/>
        <v>0</v>
      </c>
      <c r="CX23" s="108">
        <f>Чум!C54</f>
        <v>0</v>
      </c>
      <c r="CY23" s="108">
        <f>Чум!D54</f>
        <v>0</v>
      </c>
      <c r="CZ23" s="108" t="e">
        <f t="shared" si="41"/>
        <v>#DIV/0!</v>
      </c>
      <c r="DA23" s="108">
        <f>Чум!C56</f>
        <v>117.28</v>
      </c>
      <c r="DB23" s="108">
        <f>Чум!D56</f>
        <v>11.47463</v>
      </c>
      <c r="DC23" s="108">
        <f t="shared" si="42"/>
        <v>9.783961459754433</v>
      </c>
      <c r="DD23" s="108">
        <f>Чум!C57</f>
        <v>73.5</v>
      </c>
      <c r="DE23" s="108">
        <f>Чум!D57</f>
        <v>0</v>
      </c>
      <c r="DF23" s="108">
        <f t="shared" si="43"/>
        <v>0</v>
      </c>
      <c r="DG23" s="194">
        <f>Чум!C62</f>
        <v>899.98</v>
      </c>
      <c r="DH23" s="111">
        <f>Чум!D62</f>
        <v>0</v>
      </c>
      <c r="DI23" s="108">
        <f t="shared" si="44"/>
        <v>0</v>
      </c>
      <c r="DJ23" s="111">
        <f>Чум!C67</f>
        <v>415.6</v>
      </c>
      <c r="DK23" s="111">
        <f>Чум!D67</f>
        <v>24.02671</v>
      </c>
      <c r="DL23" s="108">
        <f t="shared" si="45"/>
        <v>5.781210298363812</v>
      </c>
      <c r="DM23" s="111">
        <f>Чум!C71</f>
        <v>1210.7</v>
      </c>
      <c r="DN23" s="212">
        <f>Чум!D71</f>
        <v>200</v>
      </c>
      <c r="DO23" s="108">
        <f t="shared" si="7"/>
        <v>16.519368960105723</v>
      </c>
      <c r="DP23" s="108">
        <f>Чум!C73</f>
        <v>327.279</v>
      </c>
      <c r="DQ23" s="108">
        <f>Чум!D73</f>
        <v>0</v>
      </c>
      <c r="DR23" s="108">
        <f t="shared" si="8"/>
        <v>0</v>
      </c>
      <c r="DS23" s="109">
        <f>Чум!C78</f>
        <v>8.9</v>
      </c>
      <c r="DT23" s="109">
        <f>Чум!D78</f>
        <v>0</v>
      </c>
      <c r="DU23" s="108">
        <f t="shared" si="46"/>
        <v>0</v>
      </c>
      <c r="DV23" s="108">
        <f>Чум!C84</f>
        <v>0</v>
      </c>
      <c r="DW23" s="108">
        <f>Чум!D84</f>
        <v>0</v>
      </c>
      <c r="DX23" s="108" t="e">
        <f t="shared" si="48"/>
        <v>#DIV/0!</v>
      </c>
      <c r="DY23" s="114">
        <f t="shared" si="9"/>
        <v>0</v>
      </c>
      <c r="DZ23" s="114">
        <f t="shared" si="10"/>
        <v>-232.01878999999997</v>
      </c>
      <c r="EA23" s="108">
        <v>0</v>
      </c>
      <c r="EB23" s="198"/>
      <c r="EC23" s="195"/>
      <c r="EE23" s="195"/>
    </row>
    <row r="24" spans="1:135" s="97" customFormat="1" ht="15" customHeight="1">
      <c r="A24" s="105">
        <v>12</v>
      </c>
      <c r="B24" s="106" t="s">
        <v>207</v>
      </c>
      <c r="C24" s="107">
        <f t="shared" si="0"/>
        <v>2441.974</v>
      </c>
      <c r="D24" s="124">
        <f t="shared" si="1"/>
        <v>312.68567</v>
      </c>
      <c r="E24" s="108">
        <f t="shared" si="2"/>
        <v>12.804627321994419</v>
      </c>
      <c r="F24" s="109">
        <f t="shared" si="11"/>
        <v>705.3</v>
      </c>
      <c r="G24" s="109">
        <f t="shared" si="47"/>
        <v>37.05567</v>
      </c>
      <c r="H24" s="108">
        <f t="shared" si="12"/>
        <v>5.2538877073585715</v>
      </c>
      <c r="I24" s="111">
        <f>Шать!C6</f>
        <v>86.9</v>
      </c>
      <c r="J24" s="111">
        <f>Шать!D6</f>
        <v>5.79276</v>
      </c>
      <c r="K24" s="108">
        <f t="shared" si="13"/>
        <v>6.666006904487917</v>
      </c>
      <c r="L24" s="111">
        <f>Шать!C8</f>
        <v>13</v>
      </c>
      <c r="M24" s="111">
        <f>Шать!D8</f>
        <v>0</v>
      </c>
      <c r="N24" s="108">
        <f t="shared" si="14"/>
        <v>0</v>
      </c>
      <c r="O24" s="111">
        <f>Шать!C10</f>
        <v>59</v>
      </c>
      <c r="P24" s="111">
        <f>Шать!D10</f>
        <v>0.83299</v>
      </c>
      <c r="Q24" s="108">
        <f t="shared" si="15"/>
        <v>1.4118474576271185</v>
      </c>
      <c r="R24" s="111">
        <f>Шать!C11</f>
        <v>166</v>
      </c>
      <c r="S24" s="111">
        <f>Шать!D11</f>
        <v>15.38798</v>
      </c>
      <c r="T24" s="108">
        <f t="shared" si="16"/>
        <v>9.269867469879518</v>
      </c>
      <c r="U24" s="108">
        <f>Шать!C13</f>
        <v>20</v>
      </c>
      <c r="V24" s="108">
        <f>Шать!D13</f>
        <v>0.8</v>
      </c>
      <c r="W24" s="108">
        <f t="shared" si="17"/>
        <v>4</v>
      </c>
      <c r="X24" s="108"/>
      <c r="Y24" s="108"/>
      <c r="Z24" s="108" t="e">
        <f aca="true" t="shared" si="51" ref="Z24:Z30">X24/Y24*100</f>
        <v>#DIV/0!</v>
      </c>
      <c r="AA24" s="111">
        <f>Шать!C22</f>
        <v>83.4</v>
      </c>
      <c r="AB24" s="111">
        <f>Шать!D22</f>
        <v>20.22352</v>
      </c>
      <c r="AC24" s="108">
        <f t="shared" si="18"/>
        <v>24.24882494004796</v>
      </c>
      <c r="AD24" s="111"/>
      <c r="AE24" s="111"/>
      <c r="AF24" s="108" t="e">
        <f t="shared" si="19"/>
        <v>#DIV/0!</v>
      </c>
      <c r="AG24" s="111">
        <f>Шать!C23</f>
        <v>27</v>
      </c>
      <c r="AH24" s="111">
        <f>Шать!D23</f>
        <v>4.3352</v>
      </c>
      <c r="AI24" s="108">
        <f t="shared" si="20"/>
        <v>16.0562962962963</v>
      </c>
      <c r="AJ24" s="111"/>
      <c r="AK24" s="111"/>
      <c r="AL24" s="108" t="e">
        <f t="shared" si="21"/>
        <v>#DIV/0!</v>
      </c>
      <c r="AM24" s="108"/>
      <c r="AN24" s="108"/>
      <c r="AO24" s="108" t="e">
        <f t="shared" si="22"/>
        <v>#DIV/0!</v>
      </c>
      <c r="AP24" s="108">
        <f>Шать!C28</f>
        <v>250</v>
      </c>
      <c r="AQ24" s="108">
        <f>Шать!D28</f>
        <v>0</v>
      </c>
      <c r="AR24" s="108">
        <f t="shared" si="23"/>
        <v>0</v>
      </c>
      <c r="AS24" s="118"/>
      <c r="AT24" s="118"/>
      <c r="AU24" s="108" t="e">
        <f t="shared" si="24"/>
        <v>#DIV/0!</v>
      </c>
      <c r="AV24" s="108"/>
      <c r="AW24" s="108"/>
      <c r="AX24" s="108"/>
      <c r="AY24" s="108"/>
      <c r="AZ24" s="108"/>
      <c r="BA24" s="108" t="e">
        <f t="shared" si="25"/>
        <v>#DIV/0!</v>
      </c>
      <c r="BB24" s="108">
        <f>Шать!C29</f>
        <v>0</v>
      </c>
      <c r="BC24" s="108">
        <f>Шать!D29</f>
        <v>-10.31678</v>
      </c>
      <c r="BD24" s="108" t="e">
        <f t="shared" si="26"/>
        <v>#DIV/0!</v>
      </c>
      <c r="BE24" s="108"/>
      <c r="BF24" s="108"/>
      <c r="BG24" s="112" t="e">
        <f t="shared" si="27"/>
        <v>#DIV/0!</v>
      </c>
      <c r="BH24" s="112"/>
      <c r="BI24" s="112"/>
      <c r="BJ24" s="112" t="e">
        <f t="shared" si="28"/>
        <v>#DIV/0!</v>
      </c>
      <c r="BK24" s="111">
        <f t="shared" si="29"/>
        <v>1736.674</v>
      </c>
      <c r="BL24" s="111">
        <f t="shared" si="30"/>
        <v>275.63</v>
      </c>
      <c r="BM24" s="108">
        <f t="shared" si="49"/>
        <v>15.871142194793036</v>
      </c>
      <c r="BN24" s="113">
        <f>Шать!C34</f>
        <v>1301.7</v>
      </c>
      <c r="BO24" s="113">
        <f>Шать!D34</f>
        <v>217</v>
      </c>
      <c r="BP24" s="108">
        <f t="shared" si="31"/>
        <v>16.67050779749558</v>
      </c>
      <c r="BQ24" s="108">
        <f>Шать!C35</f>
        <v>0</v>
      </c>
      <c r="BR24" s="108">
        <f>Шать!D35</f>
        <v>0</v>
      </c>
      <c r="BS24" s="108" t="e">
        <f t="shared" si="32"/>
        <v>#DIV/0!</v>
      </c>
      <c r="BT24" s="108">
        <f>Шать!C36</f>
        <v>376.27</v>
      </c>
      <c r="BU24" s="108">
        <f>Шать!D36</f>
        <v>0</v>
      </c>
      <c r="BV24" s="108">
        <f t="shared" si="4"/>
        <v>0</v>
      </c>
      <c r="BW24" s="108">
        <f>Шать!C37</f>
        <v>58.704</v>
      </c>
      <c r="BX24" s="108">
        <f>Шать!D37</f>
        <v>58.63</v>
      </c>
      <c r="BY24" s="108">
        <f t="shared" si="5"/>
        <v>99.87394385391116</v>
      </c>
      <c r="BZ24" s="108"/>
      <c r="CA24" s="108"/>
      <c r="CB24" s="108" t="e">
        <f t="shared" si="6"/>
        <v>#DIV/0!</v>
      </c>
      <c r="CC24" s="111"/>
      <c r="CD24" s="111"/>
      <c r="CE24" s="108" t="e">
        <f t="shared" si="33"/>
        <v>#DIV/0!</v>
      </c>
      <c r="CF24" s="108"/>
      <c r="CG24" s="108"/>
      <c r="CH24" s="108"/>
      <c r="CI24" s="241">
        <f t="shared" si="34"/>
        <v>2541.974</v>
      </c>
      <c r="CJ24" s="111">
        <f t="shared" si="34"/>
        <v>180.72095000000002</v>
      </c>
      <c r="CK24" s="108">
        <f t="shared" si="35"/>
        <v>7.109472795551803</v>
      </c>
      <c r="CL24" s="111">
        <f t="shared" si="36"/>
        <v>728.774</v>
      </c>
      <c r="CM24" s="111">
        <f t="shared" si="36"/>
        <v>73.39225</v>
      </c>
      <c r="CN24" s="108">
        <f t="shared" si="37"/>
        <v>10.070646043903873</v>
      </c>
      <c r="CO24" s="108">
        <f>Шать!C49</f>
        <v>718.774</v>
      </c>
      <c r="CP24" s="202">
        <f>Шать!D49</f>
        <v>73.39225</v>
      </c>
      <c r="CQ24" s="108">
        <f t="shared" si="38"/>
        <v>10.210754701756047</v>
      </c>
      <c r="CR24" s="108">
        <f>Шать!C52</f>
        <v>0</v>
      </c>
      <c r="CS24" s="108">
        <f>Шать!D52</f>
        <v>0</v>
      </c>
      <c r="CT24" s="108" t="e">
        <f t="shared" si="39"/>
        <v>#DIV/0!</v>
      </c>
      <c r="CU24" s="108">
        <f>Шать!C53</f>
        <v>10</v>
      </c>
      <c r="CV24" s="108">
        <f>Шать!D53</f>
        <v>0</v>
      </c>
      <c r="CW24" s="108">
        <f t="shared" si="40"/>
        <v>0</v>
      </c>
      <c r="CX24" s="108">
        <f>Шать!C54</f>
        <v>0</v>
      </c>
      <c r="CY24" s="108">
        <f>Шать!D54</f>
        <v>0</v>
      </c>
      <c r="CZ24" s="108" t="e">
        <f t="shared" si="41"/>
        <v>#DIV/0!</v>
      </c>
      <c r="DA24" s="108">
        <f>Шать!C56</f>
        <v>58.63</v>
      </c>
      <c r="DB24" s="108">
        <f>Шать!D56</f>
        <v>5.0287</v>
      </c>
      <c r="DC24" s="108">
        <f t="shared" si="42"/>
        <v>8.577008357496162</v>
      </c>
      <c r="DD24" s="108">
        <f>Шать!C57</f>
        <v>23.9</v>
      </c>
      <c r="DE24" s="108">
        <f>Шать!D57</f>
        <v>0</v>
      </c>
      <c r="DF24" s="108">
        <f t="shared" si="43"/>
        <v>0</v>
      </c>
      <c r="DG24" s="111">
        <f>Шать!C62</f>
        <v>577.87</v>
      </c>
      <c r="DH24" s="111">
        <f>Шать!D62</f>
        <v>0</v>
      </c>
      <c r="DI24" s="108">
        <f t="shared" si="44"/>
        <v>0</v>
      </c>
      <c r="DJ24" s="111">
        <f>Шать!C67</f>
        <v>291.4</v>
      </c>
      <c r="DK24" s="111">
        <f>Шать!D67</f>
        <v>5</v>
      </c>
      <c r="DL24" s="108">
        <f t="shared" si="45"/>
        <v>1.7158544955387784</v>
      </c>
      <c r="DM24" s="120">
        <f>Шать!C71</f>
        <v>854.6</v>
      </c>
      <c r="DN24" s="211">
        <f>Шать!D71</f>
        <v>97.3</v>
      </c>
      <c r="DO24" s="108">
        <f t="shared" si="7"/>
        <v>11.385443482330915</v>
      </c>
      <c r="DP24" s="108">
        <f>Шать!C73</f>
        <v>0</v>
      </c>
      <c r="DQ24" s="108">
        <f>Шать!D73</f>
        <v>0</v>
      </c>
      <c r="DR24" s="108" t="e">
        <f t="shared" si="8"/>
        <v>#DIV/0!</v>
      </c>
      <c r="DS24" s="109">
        <f>Шать!C78</f>
        <v>6.8</v>
      </c>
      <c r="DT24" s="109">
        <f>Шать!D78</f>
        <v>0</v>
      </c>
      <c r="DU24" s="108">
        <f t="shared" si="46"/>
        <v>0</v>
      </c>
      <c r="DV24" s="108">
        <f>Шать!C84</f>
        <v>0</v>
      </c>
      <c r="DW24" s="108">
        <f>Шать!D84</f>
        <v>0</v>
      </c>
      <c r="DX24" s="108" t="e">
        <f t="shared" si="48"/>
        <v>#DIV/0!</v>
      </c>
      <c r="DY24" s="114">
        <f t="shared" si="9"/>
        <v>100</v>
      </c>
      <c r="DZ24" s="114">
        <f t="shared" si="10"/>
        <v>-131.96472</v>
      </c>
      <c r="EA24" s="108">
        <f t="shared" si="50"/>
        <v>-131.96472</v>
      </c>
      <c r="EB24" s="198"/>
      <c r="EC24" s="195"/>
      <c r="EE24" s="195"/>
    </row>
    <row r="25" spans="1:135" s="97" customFormat="1" ht="15" customHeight="1">
      <c r="A25" s="196">
        <v>13</v>
      </c>
      <c r="B25" s="106" t="s">
        <v>208</v>
      </c>
      <c r="C25" s="107">
        <f t="shared" si="0"/>
        <v>3970.18</v>
      </c>
      <c r="D25" s="124">
        <f t="shared" si="1"/>
        <v>606.53657</v>
      </c>
      <c r="E25" s="108">
        <f t="shared" si="2"/>
        <v>15.277306570482951</v>
      </c>
      <c r="F25" s="109">
        <f t="shared" si="11"/>
        <v>1078.3000000000002</v>
      </c>
      <c r="G25" s="109">
        <f t="shared" si="47"/>
        <v>128.25657</v>
      </c>
      <c r="H25" s="108">
        <f t="shared" si="12"/>
        <v>11.894330891217656</v>
      </c>
      <c r="I25" s="111">
        <f>Юнг!C6</f>
        <v>434.1</v>
      </c>
      <c r="J25" s="111">
        <f>Юнг!D6</f>
        <v>49.31778</v>
      </c>
      <c r="K25" s="108">
        <f t="shared" si="13"/>
        <v>11.36092605390463</v>
      </c>
      <c r="L25" s="111">
        <f>Юнг!C8</f>
        <v>3</v>
      </c>
      <c r="M25" s="111">
        <f>Юнг!D8</f>
        <v>19.082</v>
      </c>
      <c r="N25" s="108">
        <f t="shared" si="14"/>
        <v>636.0666666666667</v>
      </c>
      <c r="O25" s="111">
        <f>Юнг!C10</f>
        <v>72</v>
      </c>
      <c r="P25" s="111">
        <f>Юнг!D10</f>
        <v>0.63114</v>
      </c>
      <c r="Q25" s="108">
        <f t="shared" si="15"/>
        <v>0.8765833333333334</v>
      </c>
      <c r="R25" s="111">
        <f>Юнг!C11</f>
        <v>381</v>
      </c>
      <c r="S25" s="111">
        <f>Юнг!D11</f>
        <v>8.8776</v>
      </c>
      <c r="T25" s="108">
        <f t="shared" si="16"/>
        <v>2.33007874015748</v>
      </c>
      <c r="U25" s="108">
        <f>Юнг!C13</f>
        <v>10</v>
      </c>
      <c r="V25" s="108">
        <f>Юнг!D13</f>
        <v>1.91</v>
      </c>
      <c r="W25" s="108">
        <f t="shared" si="17"/>
        <v>19.1</v>
      </c>
      <c r="X25" s="108"/>
      <c r="Y25" s="108"/>
      <c r="Z25" s="108" t="e">
        <f t="shared" si="51"/>
        <v>#DIV/0!</v>
      </c>
      <c r="AA25" s="111">
        <f>Юнг!C22</f>
        <v>63.2</v>
      </c>
      <c r="AB25" s="111">
        <f>Юнг!D22</f>
        <v>38.06355</v>
      </c>
      <c r="AC25" s="108">
        <f t="shared" si="18"/>
        <v>60.22713607594936</v>
      </c>
      <c r="AD25" s="111"/>
      <c r="AE25" s="111"/>
      <c r="AF25" s="108" t="e">
        <f t="shared" si="19"/>
        <v>#DIV/0!</v>
      </c>
      <c r="AG25" s="111">
        <f>Юнг!C23</f>
        <v>25</v>
      </c>
      <c r="AH25" s="111">
        <f>Юнг!D23</f>
        <v>10.3745</v>
      </c>
      <c r="AI25" s="108">
        <f t="shared" si="20"/>
        <v>41.498</v>
      </c>
      <c r="AJ25" s="111"/>
      <c r="AK25" s="111"/>
      <c r="AL25" s="108" t="e">
        <f t="shared" si="21"/>
        <v>#DIV/0!</v>
      </c>
      <c r="AM25" s="108"/>
      <c r="AN25" s="108"/>
      <c r="AO25" s="108" t="e">
        <f t="shared" si="22"/>
        <v>#DIV/0!</v>
      </c>
      <c r="AP25" s="108">
        <f>Юнг!C28</f>
        <v>90</v>
      </c>
      <c r="AQ25" s="108">
        <f>Юнг!D28</f>
        <v>0</v>
      </c>
      <c r="AR25" s="108">
        <f t="shared" si="23"/>
        <v>0</v>
      </c>
      <c r="AS25" s="108"/>
      <c r="AT25" s="108"/>
      <c r="AU25" s="108" t="e">
        <f t="shared" si="24"/>
        <v>#DIV/0!</v>
      </c>
      <c r="AV25" s="108"/>
      <c r="AW25" s="108"/>
      <c r="AX25" s="108"/>
      <c r="AY25" s="108"/>
      <c r="AZ25" s="108"/>
      <c r="BA25" s="108" t="e">
        <f t="shared" si="25"/>
        <v>#DIV/0!</v>
      </c>
      <c r="BB25" s="108">
        <f>Юнг!C29</f>
        <v>0</v>
      </c>
      <c r="BC25" s="108">
        <f>Юнг!D29</f>
        <v>0</v>
      </c>
      <c r="BD25" s="108" t="e">
        <f t="shared" si="26"/>
        <v>#DIV/0!</v>
      </c>
      <c r="BE25" s="108"/>
      <c r="BF25" s="108"/>
      <c r="BG25" s="112" t="e">
        <f t="shared" si="27"/>
        <v>#DIV/0!</v>
      </c>
      <c r="BH25" s="112"/>
      <c r="BI25" s="112"/>
      <c r="BJ25" s="112" t="e">
        <f t="shared" si="28"/>
        <v>#DIV/0!</v>
      </c>
      <c r="BK25" s="111">
        <f t="shared" si="29"/>
        <v>2891.8799999999997</v>
      </c>
      <c r="BL25" s="111">
        <f t="shared" si="30"/>
        <v>478.28</v>
      </c>
      <c r="BM25" s="108">
        <f t="shared" si="49"/>
        <v>16.538722215306308</v>
      </c>
      <c r="BN25" s="113">
        <f>Юнг!C34</f>
        <v>2166.2</v>
      </c>
      <c r="BO25" s="113">
        <f>Юнг!D34</f>
        <v>361</v>
      </c>
      <c r="BP25" s="108">
        <f t="shared" si="31"/>
        <v>16.665127873695873</v>
      </c>
      <c r="BQ25" s="108">
        <f>Юнг!C35</f>
        <v>0</v>
      </c>
      <c r="BR25" s="108">
        <f>Юнг!D35</f>
        <v>0</v>
      </c>
      <c r="BS25" s="108" t="e">
        <f t="shared" si="32"/>
        <v>#DIV/0!</v>
      </c>
      <c r="BT25" s="108">
        <f>Юнг!C36</f>
        <v>608.28</v>
      </c>
      <c r="BU25" s="108">
        <f>Юнг!D36</f>
        <v>0</v>
      </c>
      <c r="BV25" s="108">
        <f t="shared" si="4"/>
        <v>0</v>
      </c>
      <c r="BW25" s="108">
        <f>Юнг!C37</f>
        <v>117.4</v>
      </c>
      <c r="BX25" s="108">
        <f>Юнг!D37</f>
        <v>117.28</v>
      </c>
      <c r="BY25" s="108">
        <f t="shared" si="5"/>
        <v>99.89778534923339</v>
      </c>
      <c r="BZ25" s="108"/>
      <c r="CA25" s="108"/>
      <c r="CB25" s="108" t="e">
        <f t="shared" si="6"/>
        <v>#DIV/0!</v>
      </c>
      <c r="CC25" s="111"/>
      <c r="CD25" s="111"/>
      <c r="CE25" s="108" t="e">
        <f t="shared" si="33"/>
        <v>#DIV/0!</v>
      </c>
      <c r="CF25" s="108"/>
      <c r="CG25" s="108"/>
      <c r="CH25" s="108"/>
      <c r="CI25" s="241">
        <f t="shared" si="34"/>
        <v>3970.1800000000003</v>
      </c>
      <c r="CJ25" s="111">
        <f t="shared" si="34"/>
        <v>298.68421</v>
      </c>
      <c r="CK25" s="108">
        <f t="shared" si="35"/>
        <v>7.523190636192817</v>
      </c>
      <c r="CL25" s="111">
        <f t="shared" si="36"/>
        <v>928.02</v>
      </c>
      <c r="CM25" s="111">
        <f t="shared" si="36"/>
        <v>89.21738</v>
      </c>
      <c r="CN25" s="108">
        <f t="shared" si="37"/>
        <v>9.613734617788412</v>
      </c>
      <c r="CO25" s="108">
        <f>Юнг!C49</f>
        <v>913.02</v>
      </c>
      <c r="CP25" s="202">
        <f>Юнг!D49</f>
        <v>89.21738</v>
      </c>
      <c r="CQ25" s="108">
        <f t="shared" si="38"/>
        <v>9.771678605068892</v>
      </c>
      <c r="CR25" s="108">
        <f>Юнг!C52</f>
        <v>0</v>
      </c>
      <c r="CS25" s="108">
        <f>Юнг!D52</f>
        <v>0</v>
      </c>
      <c r="CT25" s="108" t="e">
        <f t="shared" si="39"/>
        <v>#DIV/0!</v>
      </c>
      <c r="CU25" s="108">
        <f>Юнг!C53</f>
        <v>15</v>
      </c>
      <c r="CV25" s="108">
        <f>Юнг!D53</f>
        <v>0</v>
      </c>
      <c r="CW25" s="108">
        <f t="shared" si="40"/>
        <v>0</v>
      </c>
      <c r="CX25" s="108">
        <f>Юнг!C54</f>
        <v>0</v>
      </c>
      <c r="CY25" s="108">
        <f>Юнг!D54</f>
        <v>0</v>
      </c>
      <c r="CZ25" s="108" t="e">
        <f t="shared" si="41"/>
        <v>#DIV/0!</v>
      </c>
      <c r="DA25" s="108">
        <f>Юнг!C56</f>
        <v>117.28</v>
      </c>
      <c r="DB25" s="108">
        <f>Юнг!D56</f>
        <v>8.78935</v>
      </c>
      <c r="DC25" s="108">
        <f t="shared" si="42"/>
        <v>7.4943298090040935</v>
      </c>
      <c r="DD25" s="108">
        <f>Юнг!C57</f>
        <v>26</v>
      </c>
      <c r="DE25" s="108">
        <f>Юнг!D57</f>
        <v>0</v>
      </c>
      <c r="DF25" s="108">
        <f t="shared" si="43"/>
        <v>0</v>
      </c>
      <c r="DG25" s="111">
        <f>Юнг!C62</f>
        <v>821.18</v>
      </c>
      <c r="DH25" s="111">
        <f>Юнг!D62</f>
        <v>0</v>
      </c>
      <c r="DI25" s="108">
        <f t="shared" si="44"/>
        <v>0</v>
      </c>
      <c r="DJ25" s="111">
        <f>Юнг!C67</f>
        <v>739</v>
      </c>
      <c r="DK25" s="111">
        <f>Юнг!D67</f>
        <v>30.67748</v>
      </c>
      <c r="DL25" s="108">
        <f t="shared" si="45"/>
        <v>4.151215155615697</v>
      </c>
      <c r="DM25" s="111">
        <f>Юнг!C71</f>
        <v>1166.9</v>
      </c>
      <c r="DN25" s="212">
        <f>Юнг!D71</f>
        <v>170</v>
      </c>
      <c r="DO25" s="108">
        <f t="shared" si="7"/>
        <v>14.56851486845488</v>
      </c>
      <c r="DP25" s="108">
        <f>Юнг!C73</f>
        <v>161</v>
      </c>
      <c r="DQ25" s="108">
        <f>Юнг!D73</f>
        <v>0</v>
      </c>
      <c r="DR25" s="108">
        <f t="shared" si="8"/>
        <v>0</v>
      </c>
      <c r="DS25" s="109">
        <f>Юнг!C78</f>
        <v>10.8</v>
      </c>
      <c r="DT25" s="109">
        <f>Юнг!D78</f>
        <v>0</v>
      </c>
      <c r="DU25" s="108">
        <f t="shared" si="46"/>
        <v>0</v>
      </c>
      <c r="DV25" s="108">
        <f>Юнг!C84</f>
        <v>0</v>
      </c>
      <c r="DW25" s="108">
        <f>Юнг!D84</f>
        <v>0</v>
      </c>
      <c r="DX25" s="108" t="e">
        <f t="shared" si="48"/>
        <v>#DIV/0!</v>
      </c>
      <c r="DY25" s="228">
        <f t="shared" si="9"/>
        <v>4.547473508864641E-13</v>
      </c>
      <c r="DZ25" s="114">
        <f t="shared" si="10"/>
        <v>-307.85236</v>
      </c>
      <c r="EA25" s="108">
        <v>0</v>
      </c>
      <c r="EB25" s="198"/>
      <c r="EC25" s="195"/>
      <c r="EE25" s="195"/>
    </row>
    <row r="26" spans="1:135" s="97" customFormat="1" ht="15" customHeight="1">
      <c r="A26" s="105">
        <v>14</v>
      </c>
      <c r="B26" s="106" t="s">
        <v>209</v>
      </c>
      <c r="C26" s="107">
        <f t="shared" si="0"/>
        <v>4682.562999999999</v>
      </c>
      <c r="D26" s="124">
        <f t="shared" si="1"/>
        <v>616.31823</v>
      </c>
      <c r="E26" s="108">
        <f t="shared" si="2"/>
        <v>13.16198479337064</v>
      </c>
      <c r="F26" s="109">
        <f t="shared" si="11"/>
        <v>1142.7</v>
      </c>
      <c r="G26" s="109">
        <f t="shared" si="47"/>
        <v>48.83823</v>
      </c>
      <c r="H26" s="108">
        <f t="shared" si="12"/>
        <v>4.27393279075873</v>
      </c>
      <c r="I26" s="111">
        <f>Юсь!C6</f>
        <v>516.1</v>
      </c>
      <c r="J26" s="111">
        <f>Юсь!D6</f>
        <v>26.2608</v>
      </c>
      <c r="K26" s="108">
        <f t="shared" si="13"/>
        <v>5.08831621778725</v>
      </c>
      <c r="L26" s="111">
        <f>Юсь!C8</f>
        <v>5</v>
      </c>
      <c r="M26" s="111">
        <f>Юсь!D8</f>
        <v>0.092</v>
      </c>
      <c r="N26" s="108">
        <f t="shared" si="14"/>
        <v>1.8399999999999999</v>
      </c>
      <c r="O26" s="111">
        <f>Юсь!C10</f>
        <v>121</v>
      </c>
      <c r="P26" s="111">
        <f>Юсь!D10</f>
        <v>1.98342</v>
      </c>
      <c r="Q26" s="108">
        <f t="shared" si="15"/>
        <v>1.639190082644628</v>
      </c>
      <c r="R26" s="178">
        <f>Юсь!C11</f>
        <v>294</v>
      </c>
      <c r="S26" s="178">
        <f>Юсь!D11</f>
        <v>5.18173</v>
      </c>
      <c r="T26" s="108">
        <f t="shared" si="16"/>
        <v>1.7624931972789117</v>
      </c>
      <c r="U26" s="108">
        <f>Юсь!C13</f>
        <v>15</v>
      </c>
      <c r="V26" s="108">
        <f>Юсь!D13</f>
        <v>2.1</v>
      </c>
      <c r="W26" s="108">
        <f t="shared" si="17"/>
        <v>14.000000000000002</v>
      </c>
      <c r="X26" s="108"/>
      <c r="Y26" s="108"/>
      <c r="Z26" s="108" t="e">
        <f t="shared" si="51"/>
        <v>#DIV/0!</v>
      </c>
      <c r="AA26" s="111">
        <f>Юсь!C22</f>
        <v>50.5</v>
      </c>
      <c r="AB26" s="111">
        <f>Юсь!D22</f>
        <v>3.8149</v>
      </c>
      <c r="AC26" s="108">
        <f t="shared" si="18"/>
        <v>7.554257425742575</v>
      </c>
      <c r="AD26" s="111"/>
      <c r="AE26" s="111"/>
      <c r="AF26" s="108" t="e">
        <f t="shared" si="19"/>
        <v>#DIV/0!</v>
      </c>
      <c r="AG26" s="111">
        <f>Юсь!C23</f>
        <v>21.1</v>
      </c>
      <c r="AH26" s="111">
        <f>Юсь!D23</f>
        <v>9.40538</v>
      </c>
      <c r="AI26" s="108">
        <f t="shared" si="20"/>
        <v>44.5752606635071</v>
      </c>
      <c r="AJ26" s="111"/>
      <c r="AK26" s="111"/>
      <c r="AL26" s="108" t="e">
        <f t="shared" si="21"/>
        <v>#DIV/0!</v>
      </c>
      <c r="AM26" s="108"/>
      <c r="AN26" s="108"/>
      <c r="AO26" s="108" t="e">
        <f t="shared" si="22"/>
        <v>#DIV/0!</v>
      </c>
      <c r="AP26" s="108">
        <f>Юсь!C28</f>
        <v>120</v>
      </c>
      <c r="AQ26" s="108">
        <f>Юсь!D28</f>
        <v>0</v>
      </c>
      <c r="AR26" s="108">
        <f t="shared" si="23"/>
        <v>0</v>
      </c>
      <c r="AS26" s="118"/>
      <c r="AT26" s="118"/>
      <c r="AU26" s="108" t="e">
        <f t="shared" si="24"/>
        <v>#DIV/0!</v>
      </c>
      <c r="AV26" s="108"/>
      <c r="AW26" s="108"/>
      <c r="AX26" s="108"/>
      <c r="AY26" s="108"/>
      <c r="AZ26" s="108"/>
      <c r="BA26" s="108" t="e">
        <f t="shared" si="25"/>
        <v>#DIV/0!</v>
      </c>
      <c r="BB26" s="108">
        <f>Юсь!C29</f>
        <v>0</v>
      </c>
      <c r="BC26" s="108">
        <f>Юсь!D29</f>
        <v>0</v>
      </c>
      <c r="BD26" s="108" t="e">
        <f t="shared" si="26"/>
        <v>#DIV/0!</v>
      </c>
      <c r="BE26" s="108"/>
      <c r="BF26" s="108"/>
      <c r="BG26" s="112" t="e">
        <f t="shared" si="27"/>
        <v>#DIV/0!</v>
      </c>
      <c r="BH26" s="112"/>
      <c r="BI26" s="112"/>
      <c r="BJ26" s="112" t="e">
        <f t="shared" si="28"/>
        <v>#DIV/0!</v>
      </c>
      <c r="BK26" s="111">
        <f t="shared" si="29"/>
        <v>3539.8629999999994</v>
      </c>
      <c r="BL26" s="111">
        <f t="shared" si="30"/>
        <v>567.48</v>
      </c>
      <c r="BM26" s="108">
        <f t="shared" si="49"/>
        <v>16.03112888832139</v>
      </c>
      <c r="BN26" s="113">
        <f>Юсь!C34</f>
        <v>2701.7</v>
      </c>
      <c r="BO26" s="113">
        <f>Юсь!D34</f>
        <v>450.2</v>
      </c>
      <c r="BP26" s="108">
        <f t="shared" si="31"/>
        <v>16.663582188992116</v>
      </c>
      <c r="BQ26" s="108">
        <f>Юсь!C35</f>
        <v>0</v>
      </c>
      <c r="BR26" s="108">
        <f>Юсь!D35</f>
        <v>0</v>
      </c>
      <c r="BS26" s="108" t="e">
        <f t="shared" si="32"/>
        <v>#DIV/0!</v>
      </c>
      <c r="BT26" s="108">
        <f>Юсь!C36</f>
        <v>720.74</v>
      </c>
      <c r="BU26" s="108">
        <f>Юсь!D36</f>
        <v>0</v>
      </c>
      <c r="BV26" s="108">
        <f t="shared" si="4"/>
        <v>0</v>
      </c>
      <c r="BW26" s="108">
        <f>Юсь!C37</f>
        <v>117.423</v>
      </c>
      <c r="BX26" s="108">
        <f>Юсь!D37</f>
        <v>117.28</v>
      </c>
      <c r="BY26" s="108">
        <f t="shared" si="5"/>
        <v>99.87821806630728</v>
      </c>
      <c r="BZ26" s="108"/>
      <c r="CA26" s="108"/>
      <c r="CB26" s="108" t="e">
        <f t="shared" si="6"/>
        <v>#DIV/0!</v>
      </c>
      <c r="CC26" s="111"/>
      <c r="CD26" s="111"/>
      <c r="CE26" s="108" t="e">
        <f t="shared" si="33"/>
        <v>#DIV/0!</v>
      </c>
      <c r="CF26" s="108"/>
      <c r="CG26" s="108"/>
      <c r="CH26" s="108"/>
      <c r="CI26" s="241">
        <f t="shared" si="34"/>
        <v>4682.563</v>
      </c>
      <c r="CJ26" s="111">
        <f t="shared" si="34"/>
        <v>574.80054</v>
      </c>
      <c r="CK26" s="108">
        <f t="shared" si="35"/>
        <v>12.275340235678623</v>
      </c>
      <c r="CL26" s="111">
        <f t="shared" si="36"/>
        <v>760.943</v>
      </c>
      <c r="CM26" s="111">
        <f t="shared" si="36"/>
        <v>98.09163</v>
      </c>
      <c r="CN26" s="108">
        <f t="shared" si="37"/>
        <v>12.890798653775642</v>
      </c>
      <c r="CO26" s="108">
        <f>Юсь!C49</f>
        <v>750.943</v>
      </c>
      <c r="CP26" s="202">
        <f>Юсь!D49</f>
        <v>98.09163</v>
      </c>
      <c r="CQ26" s="108">
        <f t="shared" si="38"/>
        <v>13.062460133458863</v>
      </c>
      <c r="CR26" s="108">
        <f>Юсь!C52</f>
        <v>0</v>
      </c>
      <c r="CS26" s="108">
        <f>Юсь!D52</f>
        <v>0</v>
      </c>
      <c r="CT26" s="108" t="e">
        <f t="shared" si="39"/>
        <v>#DIV/0!</v>
      </c>
      <c r="CU26" s="108">
        <f>Юсь!C53</f>
        <v>10</v>
      </c>
      <c r="CV26" s="108">
        <f>Юсь!D53</f>
        <v>0</v>
      </c>
      <c r="CW26" s="108">
        <f t="shared" si="40"/>
        <v>0</v>
      </c>
      <c r="CX26" s="108">
        <f>Юсь!C54</f>
        <v>0</v>
      </c>
      <c r="CY26" s="108">
        <f>Юсь!D54</f>
        <v>0</v>
      </c>
      <c r="CZ26" s="108" t="e">
        <f t="shared" si="41"/>
        <v>#DIV/0!</v>
      </c>
      <c r="DA26" s="108">
        <f>Юсь!C56</f>
        <v>117.28</v>
      </c>
      <c r="DB26" s="108">
        <f>Юсь!D56</f>
        <v>10.0554</v>
      </c>
      <c r="DC26" s="108">
        <f t="shared" si="42"/>
        <v>8.573840381991815</v>
      </c>
      <c r="DD26" s="108">
        <f>Юсь!C57</f>
        <v>10.7</v>
      </c>
      <c r="DE26" s="108">
        <f>Юсь!D57</f>
        <v>0</v>
      </c>
      <c r="DF26" s="108">
        <f t="shared" si="43"/>
        <v>0</v>
      </c>
      <c r="DG26" s="194">
        <f>Юсь!C62</f>
        <v>1042.94</v>
      </c>
      <c r="DH26" s="111">
        <f>Юсь!D62</f>
        <v>47.798</v>
      </c>
      <c r="DI26" s="108">
        <f t="shared" si="44"/>
        <v>4.583005733791014</v>
      </c>
      <c r="DJ26" s="111">
        <f>Юсь!C67</f>
        <v>458.1</v>
      </c>
      <c r="DK26" s="111">
        <f>Юсь!D67</f>
        <v>63.49355</v>
      </c>
      <c r="DL26" s="108">
        <f t="shared" si="45"/>
        <v>13.860194280724732</v>
      </c>
      <c r="DM26" s="120">
        <f>Юсь!C71</f>
        <v>2280.2</v>
      </c>
      <c r="DN26" s="211">
        <f>Юсь!D71</f>
        <v>355.36196</v>
      </c>
      <c r="DO26" s="108">
        <f t="shared" si="7"/>
        <v>15.5846837996667</v>
      </c>
      <c r="DP26" s="108">
        <f>Юсь!C73</f>
        <v>0</v>
      </c>
      <c r="DQ26" s="108">
        <f>Юсь!D73</f>
        <v>0</v>
      </c>
      <c r="DR26" s="108" t="e">
        <f t="shared" si="8"/>
        <v>#DIV/0!</v>
      </c>
      <c r="DS26" s="109">
        <f>Юсь!C78</f>
        <v>12.4</v>
      </c>
      <c r="DT26" s="109">
        <f>Юсь!D78</f>
        <v>0</v>
      </c>
      <c r="DU26" s="108">
        <f t="shared" si="46"/>
        <v>0</v>
      </c>
      <c r="DV26" s="108">
        <f>Юсь!C84</f>
        <v>0</v>
      </c>
      <c r="DW26" s="108">
        <f>Юсь!D84</f>
        <v>0</v>
      </c>
      <c r="DX26" s="108" t="e">
        <f t="shared" si="48"/>
        <v>#DIV/0!</v>
      </c>
      <c r="DY26" s="228">
        <f t="shared" si="9"/>
        <v>9.094947017729282E-13</v>
      </c>
      <c r="DZ26" s="114">
        <f t="shared" si="10"/>
        <v>-41.517690000000016</v>
      </c>
      <c r="EA26" s="108">
        <v>0</v>
      </c>
      <c r="EB26" s="198"/>
      <c r="EC26" s="195"/>
      <c r="EE26" s="195"/>
    </row>
    <row r="27" spans="1:135" s="97" customFormat="1" ht="15" customHeight="1">
      <c r="A27" s="105">
        <v>15</v>
      </c>
      <c r="B27" s="106" t="s">
        <v>210</v>
      </c>
      <c r="C27" s="107">
        <f t="shared" si="0"/>
        <v>5489.732</v>
      </c>
      <c r="D27" s="124">
        <f t="shared" si="1"/>
        <v>653.3660299999999</v>
      </c>
      <c r="E27" s="108">
        <f t="shared" si="2"/>
        <v>11.901601571807147</v>
      </c>
      <c r="F27" s="109">
        <f t="shared" si="11"/>
        <v>945.3000000000001</v>
      </c>
      <c r="G27" s="109">
        <f t="shared" si="47"/>
        <v>47.68603</v>
      </c>
      <c r="H27" s="108">
        <f t="shared" si="12"/>
        <v>5.044539299693219</v>
      </c>
      <c r="I27" s="111">
        <f>Яра!C6</f>
        <v>371.6</v>
      </c>
      <c r="J27" s="111">
        <f>Яра!D6</f>
        <v>23.29015</v>
      </c>
      <c r="K27" s="108">
        <f t="shared" si="13"/>
        <v>6.267532292787943</v>
      </c>
      <c r="L27" s="111">
        <f>Яра!C8</f>
        <v>8</v>
      </c>
      <c r="M27" s="111">
        <f>Яра!D8</f>
        <v>0.063</v>
      </c>
      <c r="N27" s="108">
        <f t="shared" si="14"/>
        <v>0.7875</v>
      </c>
      <c r="O27" s="111">
        <f>Яра!C10</f>
        <v>102</v>
      </c>
      <c r="P27" s="111">
        <f>Яра!D10</f>
        <v>7.41857</v>
      </c>
      <c r="Q27" s="108">
        <f t="shared" si="15"/>
        <v>7.273107843137256</v>
      </c>
      <c r="R27" s="111">
        <f>Яра!C11</f>
        <v>231</v>
      </c>
      <c r="S27" s="111">
        <f>Яра!D11</f>
        <v>5.10657</v>
      </c>
      <c r="T27" s="108">
        <f t="shared" si="16"/>
        <v>2.2106363636363637</v>
      </c>
      <c r="U27" s="108">
        <f>Яра!C13</f>
        <v>10</v>
      </c>
      <c r="V27" s="108">
        <f>Яра!D13</f>
        <v>6.4</v>
      </c>
      <c r="W27" s="108">
        <f t="shared" si="17"/>
        <v>64</v>
      </c>
      <c r="X27" s="108"/>
      <c r="Y27" s="108"/>
      <c r="Z27" s="108" t="e">
        <f t="shared" si="51"/>
        <v>#DIV/0!</v>
      </c>
      <c r="AA27" s="111">
        <f>Яра!C22</f>
        <v>22.7</v>
      </c>
      <c r="AB27" s="111">
        <f>Яра!D22</f>
        <v>5.40774</v>
      </c>
      <c r="AC27" s="108">
        <f t="shared" si="18"/>
        <v>23.82264317180617</v>
      </c>
      <c r="AD27" s="111"/>
      <c r="AE27" s="111"/>
      <c r="AF27" s="108" t="e">
        <f t="shared" si="19"/>
        <v>#DIV/0!</v>
      </c>
      <c r="AG27" s="111">
        <f>Яра!C23</f>
        <v>0</v>
      </c>
      <c r="AH27" s="111">
        <f>Яра!D23</f>
        <v>0</v>
      </c>
      <c r="AI27" s="108" t="e">
        <f t="shared" si="20"/>
        <v>#DIV/0!</v>
      </c>
      <c r="AJ27" s="111"/>
      <c r="AK27" s="111"/>
      <c r="AL27" s="108" t="e">
        <f t="shared" si="21"/>
        <v>#DIV/0!</v>
      </c>
      <c r="AM27" s="108"/>
      <c r="AN27" s="108"/>
      <c r="AO27" s="108" t="e">
        <f t="shared" si="22"/>
        <v>#DIV/0!</v>
      </c>
      <c r="AP27" s="108">
        <f>Яра!C28</f>
        <v>200</v>
      </c>
      <c r="AQ27" s="108">
        <f>Яра!D28</f>
        <v>0</v>
      </c>
      <c r="AR27" s="108">
        <f t="shared" si="23"/>
        <v>0</v>
      </c>
      <c r="AS27" s="108"/>
      <c r="AT27" s="108"/>
      <c r="AU27" s="108" t="e">
        <f t="shared" si="24"/>
        <v>#DIV/0!</v>
      </c>
      <c r="AV27" s="108"/>
      <c r="AW27" s="108"/>
      <c r="AX27" s="108"/>
      <c r="AY27" s="108"/>
      <c r="AZ27" s="108"/>
      <c r="BA27" s="108" t="e">
        <f t="shared" si="25"/>
        <v>#DIV/0!</v>
      </c>
      <c r="BB27" s="108">
        <f>Яра!C29</f>
        <v>0</v>
      </c>
      <c r="BC27" s="108">
        <f>Яра!D29</f>
        <v>0</v>
      </c>
      <c r="BD27" s="108" t="e">
        <f t="shared" si="26"/>
        <v>#DIV/0!</v>
      </c>
      <c r="BE27" s="108"/>
      <c r="BF27" s="108"/>
      <c r="BG27" s="112" t="e">
        <f t="shared" si="27"/>
        <v>#DIV/0!</v>
      </c>
      <c r="BH27" s="112"/>
      <c r="BI27" s="112"/>
      <c r="BJ27" s="112" t="e">
        <f t="shared" si="28"/>
        <v>#DIV/0!</v>
      </c>
      <c r="BK27" s="111">
        <f t="shared" si="29"/>
        <v>4544.432</v>
      </c>
      <c r="BL27" s="111">
        <f t="shared" si="30"/>
        <v>605.68</v>
      </c>
      <c r="BM27" s="108">
        <f t="shared" si="49"/>
        <v>13.327958257489605</v>
      </c>
      <c r="BN27" s="113">
        <f>Яра!C34</f>
        <v>2930</v>
      </c>
      <c r="BO27" s="113">
        <f>Яра!D34</f>
        <v>488.4</v>
      </c>
      <c r="BP27" s="108">
        <f t="shared" si="31"/>
        <v>16.668941979522184</v>
      </c>
      <c r="BQ27" s="108">
        <f>Яра!C35</f>
        <v>520.4</v>
      </c>
      <c r="BR27" s="108">
        <f>Яра!D35</f>
        <v>0</v>
      </c>
      <c r="BS27" s="108">
        <f t="shared" si="32"/>
        <v>0</v>
      </c>
      <c r="BT27" s="108">
        <f>Яра!C36</f>
        <v>976.608</v>
      </c>
      <c r="BU27" s="108">
        <f>Яра!D36</f>
        <v>0</v>
      </c>
      <c r="BV27" s="108">
        <f t="shared" si="4"/>
        <v>0</v>
      </c>
      <c r="BW27" s="108">
        <f>Яра!C37</f>
        <v>117.424</v>
      </c>
      <c r="BX27" s="108">
        <f>Яра!D37</f>
        <v>117.28</v>
      </c>
      <c r="BY27" s="108">
        <f t="shared" si="5"/>
        <v>99.87736748875868</v>
      </c>
      <c r="BZ27" s="108"/>
      <c r="CA27" s="108"/>
      <c r="CB27" s="108" t="e">
        <f t="shared" si="6"/>
        <v>#DIV/0!</v>
      </c>
      <c r="CC27" s="111"/>
      <c r="CD27" s="111"/>
      <c r="CE27" s="108" t="e">
        <f t="shared" si="33"/>
        <v>#DIV/0!</v>
      </c>
      <c r="CF27" s="108"/>
      <c r="CG27" s="108"/>
      <c r="CH27" s="108"/>
      <c r="CI27" s="241">
        <f t="shared" si="34"/>
        <v>5489.732</v>
      </c>
      <c r="CJ27" s="111">
        <f t="shared" si="34"/>
        <v>319.00652</v>
      </c>
      <c r="CK27" s="108">
        <f t="shared" si="35"/>
        <v>5.810967092746969</v>
      </c>
      <c r="CL27" s="111">
        <f t="shared" si="36"/>
        <v>838.644</v>
      </c>
      <c r="CM27" s="111">
        <f t="shared" si="36"/>
        <v>84.82257</v>
      </c>
      <c r="CN27" s="108">
        <f t="shared" si="37"/>
        <v>10.114252292987251</v>
      </c>
      <c r="CO27" s="108">
        <f>Яра!C49</f>
        <v>803.644</v>
      </c>
      <c r="CP27" s="202">
        <f>Яра!D49</f>
        <v>59.82257</v>
      </c>
      <c r="CQ27" s="108">
        <f t="shared" si="38"/>
        <v>7.4439142207246</v>
      </c>
      <c r="CR27" s="108">
        <f>Яра!C52</f>
        <v>25</v>
      </c>
      <c r="CS27" s="108">
        <f>Яра!D52</f>
        <v>25</v>
      </c>
      <c r="CT27" s="108">
        <f t="shared" si="39"/>
        <v>100</v>
      </c>
      <c r="CU27" s="108">
        <f>Яра!C53</f>
        <v>10</v>
      </c>
      <c r="CV27" s="108">
        <f>Яра!D53</f>
        <v>0</v>
      </c>
      <c r="CW27" s="108">
        <f t="shared" si="40"/>
        <v>0</v>
      </c>
      <c r="CX27" s="108">
        <f>Яра!C54</f>
        <v>0</v>
      </c>
      <c r="CY27" s="108">
        <f>Яра!D54</f>
        <v>0</v>
      </c>
      <c r="CZ27" s="108" t="e">
        <f t="shared" si="41"/>
        <v>#DIV/0!</v>
      </c>
      <c r="DA27" s="108">
        <f>Яра!C56</f>
        <v>117.28</v>
      </c>
      <c r="DB27" s="108">
        <f>Яра!D56</f>
        <v>9.347</v>
      </c>
      <c r="DC27" s="108">
        <f t="shared" si="42"/>
        <v>7.9698158253751705</v>
      </c>
      <c r="DD27" s="108">
        <f>Яра!C57</f>
        <v>10.7</v>
      </c>
      <c r="DE27" s="108">
        <f>Яра!D57</f>
        <v>0</v>
      </c>
      <c r="DF27" s="108">
        <f t="shared" si="43"/>
        <v>0</v>
      </c>
      <c r="DG27" s="111">
        <f>Яра!C62</f>
        <v>1060.83</v>
      </c>
      <c r="DH27" s="111">
        <f>Яра!D62</f>
        <v>0</v>
      </c>
      <c r="DI27" s="108">
        <f t="shared" si="44"/>
        <v>0</v>
      </c>
      <c r="DJ27" s="111">
        <f>Яра!C67</f>
        <v>310.8</v>
      </c>
      <c r="DK27" s="111">
        <f>Яра!D67</f>
        <v>24.83695</v>
      </c>
      <c r="DL27" s="108">
        <f t="shared" si="45"/>
        <v>7.991296653796653</v>
      </c>
      <c r="DM27" s="111">
        <f>Яра!C71</f>
        <v>2748.8</v>
      </c>
      <c r="DN27" s="212">
        <f>Яра!D71</f>
        <v>200</v>
      </c>
      <c r="DO27" s="108">
        <f t="shared" si="7"/>
        <v>7.275902211874271</v>
      </c>
      <c r="DP27" s="108">
        <f>Яра!C73</f>
        <v>389.678</v>
      </c>
      <c r="DQ27" s="108">
        <f>Яра!D73</f>
        <v>0</v>
      </c>
      <c r="DR27" s="108">
        <f t="shared" si="8"/>
        <v>0</v>
      </c>
      <c r="DS27" s="109">
        <f>Яра!C78</f>
        <v>13</v>
      </c>
      <c r="DT27" s="109">
        <f>Яра!D78</f>
        <v>0</v>
      </c>
      <c r="DU27" s="108">
        <f t="shared" si="46"/>
        <v>0</v>
      </c>
      <c r="DV27" s="108">
        <f>Яра!C84</f>
        <v>0</v>
      </c>
      <c r="DW27" s="108">
        <f>Яра!D84</f>
        <v>0</v>
      </c>
      <c r="DX27" s="108" t="e">
        <f t="shared" si="48"/>
        <v>#DIV/0!</v>
      </c>
      <c r="DY27" s="114">
        <f t="shared" si="9"/>
        <v>0</v>
      </c>
      <c r="DZ27" s="114">
        <f t="shared" si="10"/>
        <v>-334.3595099999999</v>
      </c>
      <c r="EA27" s="108">
        <v>0</v>
      </c>
      <c r="EB27" s="198"/>
      <c r="EC27" s="195"/>
      <c r="EE27" s="195"/>
    </row>
    <row r="28" spans="1:135" s="97" customFormat="1" ht="15" customHeight="1">
      <c r="A28" s="105">
        <v>16</v>
      </c>
      <c r="B28" s="106" t="s">
        <v>211</v>
      </c>
      <c r="C28" s="107">
        <f t="shared" si="0"/>
        <v>3333.834</v>
      </c>
      <c r="D28" s="124">
        <f t="shared" si="1"/>
        <v>459.03722</v>
      </c>
      <c r="E28" s="108">
        <f t="shared" si="2"/>
        <v>13.769048488916965</v>
      </c>
      <c r="F28" s="109">
        <f t="shared" si="11"/>
        <v>438.6</v>
      </c>
      <c r="G28" s="109">
        <f>J28+M28+P28+S28+V28+AB28+AH28+AQ28+Y28+BC28+AZ28</f>
        <v>40.20722</v>
      </c>
      <c r="H28" s="108">
        <f t="shared" si="12"/>
        <v>9.167172822617419</v>
      </c>
      <c r="I28" s="111">
        <f>Яро!C6</f>
        <v>130.3</v>
      </c>
      <c r="J28" s="111">
        <f>Яро!D6</f>
        <v>12.30456</v>
      </c>
      <c r="K28" s="108">
        <f t="shared" si="13"/>
        <v>9.443254029163468</v>
      </c>
      <c r="L28" s="111">
        <f>Яро!C8</f>
        <v>3</v>
      </c>
      <c r="M28" s="111">
        <f>Яро!D8</f>
        <v>0</v>
      </c>
      <c r="N28" s="108">
        <f t="shared" si="14"/>
        <v>0</v>
      </c>
      <c r="O28" s="111">
        <f>Яро!C10</f>
        <v>86</v>
      </c>
      <c r="P28" s="111">
        <f>Яро!D10</f>
        <v>0.99807</v>
      </c>
      <c r="Q28" s="108">
        <f t="shared" si="15"/>
        <v>1.160546511627907</v>
      </c>
      <c r="R28" s="111">
        <f>Яро!C11</f>
        <v>153.9</v>
      </c>
      <c r="S28" s="111">
        <f>Яро!D11</f>
        <v>13.51888</v>
      </c>
      <c r="T28" s="108">
        <f t="shared" si="16"/>
        <v>8.784197530864196</v>
      </c>
      <c r="U28" s="108">
        <f>Яро!C13</f>
        <v>9</v>
      </c>
      <c r="V28" s="108">
        <f>Яро!D13</f>
        <v>4.1</v>
      </c>
      <c r="W28" s="108">
        <f t="shared" si="17"/>
        <v>45.55555555555555</v>
      </c>
      <c r="X28" s="108"/>
      <c r="Y28" s="108"/>
      <c r="Z28" s="108" t="e">
        <f t="shared" si="51"/>
        <v>#DIV/0!</v>
      </c>
      <c r="AA28" s="111">
        <f>Яро!C22</f>
        <v>6.4</v>
      </c>
      <c r="AB28" s="111">
        <f>Яро!D22</f>
        <v>4.28571</v>
      </c>
      <c r="AC28" s="108">
        <f t="shared" si="18"/>
        <v>66.96421874999999</v>
      </c>
      <c r="AD28" s="111"/>
      <c r="AE28" s="111"/>
      <c r="AF28" s="108" t="e">
        <f t="shared" si="19"/>
        <v>#DIV/0!</v>
      </c>
      <c r="AG28" s="111">
        <f>Яро!C23</f>
        <v>0</v>
      </c>
      <c r="AH28" s="111">
        <f>Яро!D23</f>
        <v>0</v>
      </c>
      <c r="AI28" s="108" t="e">
        <f t="shared" si="20"/>
        <v>#DIV/0!</v>
      </c>
      <c r="AJ28" s="111"/>
      <c r="AK28" s="111"/>
      <c r="AL28" s="108" t="e">
        <f t="shared" si="21"/>
        <v>#DIV/0!</v>
      </c>
      <c r="AM28" s="108"/>
      <c r="AN28" s="108"/>
      <c r="AO28" s="108" t="e">
        <f t="shared" si="22"/>
        <v>#DIV/0!</v>
      </c>
      <c r="AP28" s="108">
        <f>Яро!C28</f>
        <v>50</v>
      </c>
      <c r="AQ28" s="108">
        <f>Яро!D28</f>
        <v>0</v>
      </c>
      <c r="AR28" s="108">
        <f t="shared" si="23"/>
        <v>0</v>
      </c>
      <c r="AS28" s="118"/>
      <c r="AT28" s="118"/>
      <c r="AU28" s="108" t="e">
        <f t="shared" si="24"/>
        <v>#DIV/0!</v>
      </c>
      <c r="AV28" s="108"/>
      <c r="AW28" s="108"/>
      <c r="AX28" s="108"/>
      <c r="AY28" s="108"/>
      <c r="AZ28" s="108">
        <f>Яро!D29</f>
        <v>0</v>
      </c>
      <c r="BA28" s="108" t="e">
        <f t="shared" si="25"/>
        <v>#DIV/0!</v>
      </c>
      <c r="BB28" s="108">
        <f>Яро!C31</f>
        <v>0</v>
      </c>
      <c r="BC28" s="108">
        <f>Яро!D31</f>
        <v>5</v>
      </c>
      <c r="BD28" s="108" t="e">
        <f t="shared" si="26"/>
        <v>#DIV/0!</v>
      </c>
      <c r="BE28" s="108"/>
      <c r="BF28" s="108"/>
      <c r="BG28" s="112" t="e">
        <f t="shared" si="27"/>
        <v>#DIV/0!</v>
      </c>
      <c r="BH28" s="112"/>
      <c r="BI28" s="112"/>
      <c r="BJ28" s="112" t="e">
        <f t="shared" si="28"/>
        <v>#DIV/0!</v>
      </c>
      <c r="BK28" s="111">
        <f t="shared" si="29"/>
        <v>2895.234</v>
      </c>
      <c r="BL28" s="111">
        <f t="shared" si="30"/>
        <v>418.83</v>
      </c>
      <c r="BM28" s="108">
        <f t="shared" si="49"/>
        <v>14.46618822520045</v>
      </c>
      <c r="BN28" s="113">
        <f>Яро!C36</f>
        <v>2161.5</v>
      </c>
      <c r="BO28" s="113">
        <f>Яро!D36</f>
        <v>360.2</v>
      </c>
      <c r="BP28" s="108">
        <f t="shared" si="31"/>
        <v>16.664353458246588</v>
      </c>
      <c r="BQ28" s="108">
        <f>Яро!C37</f>
        <v>0</v>
      </c>
      <c r="BR28" s="108">
        <f>Яро!D37</f>
        <v>0</v>
      </c>
      <c r="BS28" s="108" t="e">
        <f t="shared" si="32"/>
        <v>#DIV/0!</v>
      </c>
      <c r="BT28" s="108">
        <f>Яро!C38</f>
        <v>675.008</v>
      </c>
      <c r="BU28" s="108">
        <f>Яро!D38</f>
        <v>0</v>
      </c>
      <c r="BV28" s="108">
        <f t="shared" si="4"/>
        <v>0</v>
      </c>
      <c r="BW28" s="108">
        <f>Яро!C39</f>
        <v>58.726</v>
      </c>
      <c r="BX28" s="108">
        <f>Яро!D39</f>
        <v>58.63</v>
      </c>
      <c r="BY28" s="108">
        <f t="shared" si="5"/>
        <v>99.83652896502402</v>
      </c>
      <c r="BZ28" s="108"/>
      <c r="CA28" s="108"/>
      <c r="CB28" s="108" t="e">
        <f t="shared" si="6"/>
        <v>#DIV/0!</v>
      </c>
      <c r="CC28" s="111"/>
      <c r="CD28" s="111"/>
      <c r="CE28" s="108" t="e">
        <f t="shared" si="33"/>
        <v>#DIV/0!</v>
      </c>
      <c r="CF28" s="108"/>
      <c r="CG28" s="108"/>
      <c r="CH28" s="108"/>
      <c r="CI28" s="241">
        <f t="shared" si="34"/>
        <v>3433.8239999999996</v>
      </c>
      <c r="CJ28" s="111">
        <f t="shared" si="34"/>
        <v>339.13213</v>
      </c>
      <c r="CK28" s="108">
        <f t="shared" si="35"/>
        <v>9.876223417391225</v>
      </c>
      <c r="CL28" s="111">
        <f t="shared" si="36"/>
        <v>842.696</v>
      </c>
      <c r="CM28" s="111">
        <f t="shared" si="36"/>
        <v>119.17618</v>
      </c>
      <c r="CN28" s="108">
        <f t="shared" si="37"/>
        <v>14.14225058621377</v>
      </c>
      <c r="CO28" s="108">
        <f>Яро!C51</f>
        <v>832.696</v>
      </c>
      <c r="CP28" s="202">
        <f>Яро!D51</f>
        <v>119.17618</v>
      </c>
      <c r="CQ28" s="108">
        <f t="shared" si="38"/>
        <v>14.312087484508151</v>
      </c>
      <c r="CR28" s="108">
        <f>Яро!C54</f>
        <v>0</v>
      </c>
      <c r="CS28" s="108">
        <f>Яро!D54</f>
        <v>0</v>
      </c>
      <c r="CT28" s="108" t="e">
        <f t="shared" si="39"/>
        <v>#DIV/0!</v>
      </c>
      <c r="CU28" s="108">
        <f>Яро!C55</f>
        <v>10</v>
      </c>
      <c r="CV28" s="108">
        <f>Яро!D55</f>
        <v>0</v>
      </c>
      <c r="CW28" s="108">
        <f t="shared" si="40"/>
        <v>0</v>
      </c>
      <c r="CX28" s="108">
        <f>Яро!C56</f>
        <v>0</v>
      </c>
      <c r="CY28" s="108">
        <f>Яро!D56</f>
        <v>0</v>
      </c>
      <c r="CZ28" s="108" t="e">
        <f t="shared" si="41"/>
        <v>#DIV/0!</v>
      </c>
      <c r="DA28" s="108">
        <f>Яро!C58</f>
        <v>58.63</v>
      </c>
      <c r="DB28" s="108">
        <f>Яро!D58</f>
        <v>5.02789</v>
      </c>
      <c r="DC28" s="108">
        <f t="shared" si="42"/>
        <v>8.575626812212178</v>
      </c>
      <c r="DD28" s="108">
        <f>Яро!C59</f>
        <v>10</v>
      </c>
      <c r="DE28" s="108">
        <f>Яро!D59</f>
        <v>0</v>
      </c>
      <c r="DF28" s="108">
        <f t="shared" si="43"/>
        <v>0</v>
      </c>
      <c r="DG28" s="111">
        <f>Яро!C64</f>
        <v>719.04</v>
      </c>
      <c r="DH28" s="111">
        <f>Яро!D64</f>
        <v>0</v>
      </c>
      <c r="DI28" s="108">
        <f t="shared" si="44"/>
        <v>0</v>
      </c>
      <c r="DJ28" s="111">
        <f>Яро!C69</f>
        <v>340.2</v>
      </c>
      <c r="DK28" s="111">
        <f>Яро!D69</f>
        <v>9.52806</v>
      </c>
      <c r="DL28" s="108">
        <f t="shared" si="45"/>
        <v>2.8007231040564373</v>
      </c>
      <c r="DM28" s="120">
        <f>Яро!C73</f>
        <v>1162</v>
      </c>
      <c r="DN28" s="211">
        <f>Яро!D73</f>
        <v>201.9</v>
      </c>
      <c r="DO28" s="108">
        <f t="shared" si="7"/>
        <v>17.37521514629948</v>
      </c>
      <c r="DP28" s="108">
        <f>Яро!C75</f>
        <v>292.258</v>
      </c>
      <c r="DQ28" s="108">
        <f>Яро!D75</f>
        <v>0</v>
      </c>
      <c r="DR28" s="108">
        <f t="shared" si="8"/>
        <v>0</v>
      </c>
      <c r="DS28" s="109">
        <f>Яро!C80</f>
        <v>9</v>
      </c>
      <c r="DT28" s="109">
        <f>Яро!D80</f>
        <v>3.5</v>
      </c>
      <c r="DU28" s="108">
        <f t="shared" si="46"/>
        <v>38.88888888888889</v>
      </c>
      <c r="DV28" s="108">
        <f>Яро!C86</f>
        <v>0</v>
      </c>
      <c r="DW28" s="108">
        <f>Яро!D86</f>
        <v>0</v>
      </c>
      <c r="DX28" s="108" t="e">
        <f t="shared" si="48"/>
        <v>#DIV/0!</v>
      </c>
      <c r="DY28" s="114">
        <f t="shared" si="9"/>
        <v>99.98999999999978</v>
      </c>
      <c r="DZ28" s="114">
        <f t="shared" si="10"/>
        <v>-119.90508999999997</v>
      </c>
      <c r="EA28" s="108">
        <f t="shared" si="50"/>
        <v>-119.91708170817105</v>
      </c>
      <c r="EB28" s="198"/>
      <c r="EC28" s="195"/>
      <c r="EE28" s="195"/>
    </row>
    <row r="29" spans="1:135" s="97" customFormat="1" ht="15" customHeight="1">
      <c r="A29" s="127"/>
      <c r="B29" s="128"/>
      <c r="C29" s="107"/>
      <c r="D29" s="129"/>
      <c r="E29" s="108"/>
      <c r="F29" s="109"/>
      <c r="G29" s="130"/>
      <c r="H29" s="108"/>
      <c r="I29" s="111"/>
      <c r="J29" s="111"/>
      <c r="K29" s="108"/>
      <c r="L29" s="111"/>
      <c r="M29" s="111"/>
      <c r="N29" s="108"/>
      <c r="O29" s="111"/>
      <c r="P29" s="111"/>
      <c r="Q29" s="108"/>
      <c r="R29" s="111"/>
      <c r="S29" s="111"/>
      <c r="T29" s="108"/>
      <c r="U29" s="131"/>
      <c r="V29" s="108"/>
      <c r="W29" s="108"/>
      <c r="X29" s="108"/>
      <c r="Y29" s="108"/>
      <c r="Z29" s="108"/>
      <c r="AA29" s="111"/>
      <c r="AB29" s="111"/>
      <c r="AC29" s="108"/>
      <c r="AD29" s="111"/>
      <c r="AE29" s="111"/>
      <c r="AF29" s="108"/>
      <c r="AG29" s="111"/>
      <c r="AH29" s="111"/>
      <c r="AI29" s="108"/>
      <c r="AJ29" s="111"/>
      <c r="AK29" s="111"/>
      <c r="AL29" s="108"/>
      <c r="AM29" s="108"/>
      <c r="AN29" s="108"/>
      <c r="AO29" s="108" t="e">
        <f t="shared" si="22"/>
        <v>#DIV/0!</v>
      </c>
      <c r="AP29" s="108"/>
      <c r="AQ29" s="126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12"/>
      <c r="BH29" s="112"/>
      <c r="BI29" s="112"/>
      <c r="BJ29" s="112"/>
      <c r="BK29" s="111"/>
      <c r="BL29" s="111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11"/>
      <c r="CD29" s="111"/>
      <c r="CE29" s="108"/>
      <c r="CF29" s="108"/>
      <c r="CG29" s="108"/>
      <c r="CH29" s="108"/>
      <c r="CI29" s="111"/>
      <c r="CJ29" s="111"/>
      <c r="CK29" s="108"/>
      <c r="CL29" s="111"/>
      <c r="CM29" s="111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11"/>
      <c r="DH29" s="111"/>
      <c r="DI29" s="108"/>
      <c r="DJ29" s="111"/>
      <c r="DK29" s="111"/>
      <c r="DL29" s="108"/>
      <c r="DM29" s="130"/>
      <c r="DN29" s="130"/>
      <c r="DO29" s="108"/>
      <c r="DP29" s="108"/>
      <c r="DQ29" s="108"/>
      <c r="DR29" s="108"/>
      <c r="DS29" s="109"/>
      <c r="DT29" s="109"/>
      <c r="DU29" s="108"/>
      <c r="DV29" s="108"/>
      <c r="DW29" s="108"/>
      <c r="DX29" s="108"/>
      <c r="DY29" s="114"/>
      <c r="DZ29" s="114"/>
      <c r="EA29" s="108"/>
      <c r="EC29" s="195"/>
      <c r="EE29" s="195"/>
    </row>
    <row r="30" spans="1:135" s="97" customFormat="1" ht="17.25" customHeight="1">
      <c r="A30" s="286" t="s">
        <v>212</v>
      </c>
      <c r="B30" s="287"/>
      <c r="C30" s="238">
        <f>SUM(C13:C28)</f>
        <v>84581.29999999999</v>
      </c>
      <c r="D30" s="238">
        <f>SUM(D13:D28)</f>
        <v>10901.66077</v>
      </c>
      <c r="E30" s="133">
        <f>D30/C30*100</f>
        <v>12.888972822597905</v>
      </c>
      <c r="F30" s="201">
        <f>SUM(F13:F28)</f>
        <v>25217.999999999993</v>
      </c>
      <c r="G30" s="132">
        <f>SUM(G13:G28)</f>
        <v>3423.76077</v>
      </c>
      <c r="H30" s="133">
        <f>G30/F30*100</f>
        <v>13.576654651439451</v>
      </c>
      <c r="I30" s="132">
        <f>SUM(I13:I28)</f>
        <v>14749.699999999999</v>
      </c>
      <c r="J30" s="132">
        <f>SUM(J13:J28)</f>
        <v>2329.3669899999995</v>
      </c>
      <c r="K30" s="133">
        <f>J30/I30*100</f>
        <v>15.792639782504047</v>
      </c>
      <c r="L30" s="132">
        <f>SUM(L13:L28)</f>
        <v>300</v>
      </c>
      <c r="M30" s="132">
        <f>SUM(M13:M28)</f>
        <v>43.49438</v>
      </c>
      <c r="N30" s="133">
        <f>M30/L30*100</f>
        <v>14.498126666666666</v>
      </c>
      <c r="O30" s="217">
        <f>SUM(O13:O28)</f>
        <v>1420.1</v>
      </c>
      <c r="P30" s="217">
        <f>SUM(P13:P28)</f>
        <v>32.86953</v>
      </c>
      <c r="Q30" s="133">
        <f>P30/O30*100</f>
        <v>2.3145926343215266</v>
      </c>
      <c r="R30" s="132">
        <f>SUM(R13:R28)</f>
        <v>4248.2</v>
      </c>
      <c r="S30" s="132">
        <f>SUM(S13:S28)</f>
        <v>631.9697199999999</v>
      </c>
      <c r="T30" s="133">
        <f>S30/R30*100</f>
        <v>14.87617626288781</v>
      </c>
      <c r="U30" s="133">
        <f>SUM(U13:U28)</f>
        <v>200</v>
      </c>
      <c r="V30" s="133">
        <f>SUM(V13:V28)</f>
        <v>55.88499999999999</v>
      </c>
      <c r="W30" s="108">
        <f t="shared" si="17"/>
        <v>27.9425</v>
      </c>
      <c r="X30" s="132">
        <f>X13+X14+X15+X16+X17+X18+X19+X20+X21+X22+X23+X24+X25+X26+X27+X28</f>
        <v>0</v>
      </c>
      <c r="Y30" s="132">
        <f>Y13+Y14+Y15+Y16+Y17+Y18+Y19+Y20+Y21+Y22+Y23+Y24+Y25+Y26+Y27+Y28</f>
        <v>0</v>
      </c>
      <c r="Z30" s="108" t="e">
        <f t="shared" si="51"/>
        <v>#DIV/0!</v>
      </c>
      <c r="AA30" s="132">
        <f>SUM(AA13:AA28)</f>
        <v>1200.0000000000002</v>
      </c>
      <c r="AB30" s="132">
        <f>SUM(AB13:AB28)</f>
        <v>250.33326</v>
      </c>
      <c r="AC30" s="133">
        <f>AB30/AA30*100</f>
        <v>20.861104999999995</v>
      </c>
      <c r="AD30" s="132">
        <f>SUM(AD13:AD28)</f>
        <v>0</v>
      </c>
      <c r="AE30" s="132">
        <f>SUM(AE13:AE28)</f>
        <v>0</v>
      </c>
      <c r="AF30" s="133" t="e">
        <f>AE30/AD30*100</f>
        <v>#DIV/0!</v>
      </c>
      <c r="AG30" s="132">
        <f>SUM(AG13:AG28)</f>
        <v>199.99999999999997</v>
      </c>
      <c r="AH30" s="132">
        <f>SUM(AH13:AH28)</f>
        <v>28.730739999999997</v>
      </c>
      <c r="AI30" s="133">
        <f>AH30/AG30*100</f>
        <v>14.365369999999999</v>
      </c>
      <c r="AJ30" s="132">
        <f>SUM(AJ13:AJ28)</f>
        <v>0</v>
      </c>
      <c r="AK30" s="132">
        <f>SUM(AK13:AK28)</f>
        <v>0</v>
      </c>
      <c r="AL30" s="133" t="e">
        <f>AK30/AJ30*100</f>
        <v>#DIV/0!</v>
      </c>
      <c r="AM30" s="133">
        <f>SUM(AM13:AM28)</f>
        <v>0</v>
      </c>
      <c r="AN30" s="133">
        <f>SUM(AN13:AN28)</f>
        <v>0</v>
      </c>
      <c r="AO30" s="108" t="e">
        <f t="shared" si="22"/>
        <v>#DIV/0!</v>
      </c>
      <c r="AP30" s="132">
        <f>SUM(AP13:AP28)</f>
        <v>2900</v>
      </c>
      <c r="AQ30" s="132">
        <f>SUM(AQ13:AQ28)</f>
        <v>1.4695499999999986</v>
      </c>
      <c r="AR30" s="132">
        <f t="shared" si="23"/>
        <v>0.05067413793103443</v>
      </c>
      <c r="AS30" s="132">
        <f>SUM(AS13:AS28)</f>
        <v>0</v>
      </c>
      <c r="AT30" s="132">
        <f>SUM(AT13:AT28)</f>
        <v>0</v>
      </c>
      <c r="AU30" s="133" t="e">
        <f>AT30/AS30*100</f>
        <v>#DIV/0!</v>
      </c>
      <c r="AV30" s="133"/>
      <c r="AW30" s="168">
        <f>AW14+AW26+AW27+AW18+AW21+AW25</f>
        <v>50</v>
      </c>
      <c r="AX30" s="133"/>
      <c r="AY30" s="133">
        <f>AY13+AY14+AY15+AY16+AY17+AY18+AY19+AY20+AY21+AY22+AY23+AY24+AY25+AY26+AY27+AY28</f>
        <v>0</v>
      </c>
      <c r="AZ30" s="133">
        <f>AZ13+AZ14+AZ15+AZ16+AZ17+AZ18+AZ19+AZ20+AZ21+AZ22+AZ23+AZ24+AZ25+AZ26+AZ27+AZ28</f>
        <v>50</v>
      </c>
      <c r="BA30" s="133" t="e">
        <f>AZ30/AY30*100</f>
        <v>#DIV/0!</v>
      </c>
      <c r="BB30" s="132">
        <f>SUM(BB13:BB28)</f>
        <v>0</v>
      </c>
      <c r="BC30" s="132">
        <f>SUM(BC13:BC28)</f>
        <v>-0.3583999999999996</v>
      </c>
      <c r="BD30" s="133" t="e">
        <f>BC30/BB30*100</f>
        <v>#DIV/0!</v>
      </c>
      <c r="BE30" s="133">
        <f aca="true" t="shared" si="52" ref="BE30:BJ30">SUM(BE13:BE28)</f>
        <v>0</v>
      </c>
      <c r="BF30" s="133"/>
      <c r="BG30" s="133" t="e">
        <f t="shared" si="52"/>
        <v>#DIV/0!</v>
      </c>
      <c r="BH30" s="133">
        <f t="shared" si="52"/>
        <v>0</v>
      </c>
      <c r="BI30" s="133">
        <f t="shared" si="52"/>
        <v>0</v>
      </c>
      <c r="BJ30" s="134" t="e">
        <f t="shared" si="52"/>
        <v>#DIV/0!</v>
      </c>
      <c r="BK30" s="201">
        <f>SUM(BK13:BK28)</f>
        <v>59363.299999999996</v>
      </c>
      <c r="BL30" s="132">
        <f>SUM(BL13:BL28)</f>
        <v>7477.9000000000015</v>
      </c>
      <c r="BM30" s="132">
        <f t="shared" si="49"/>
        <v>12.596840135235073</v>
      </c>
      <c r="BN30" s="132">
        <f>SUM(BN13:BN28)</f>
        <v>34100.3</v>
      </c>
      <c r="BO30" s="132">
        <f>SUM(BO13:BO28)</f>
        <v>5683.4</v>
      </c>
      <c r="BP30" s="132">
        <f>BO30/BN30*100</f>
        <v>16.666715542092003</v>
      </c>
      <c r="BQ30" s="201">
        <f>SUM(BQ13:BQ28)</f>
        <v>1600</v>
      </c>
      <c r="BR30" s="217">
        <f>SUM(BR13:BR28)</f>
        <v>269.9</v>
      </c>
      <c r="BS30" s="132">
        <f>BR30/BQ30*100</f>
        <v>16.86875</v>
      </c>
      <c r="BT30" s="132">
        <f>SUM(BT13:BT28)</f>
        <v>18770.600000000006</v>
      </c>
      <c r="BU30" s="132">
        <f>SUM(BU13:BU28)</f>
        <v>0</v>
      </c>
      <c r="BV30" s="132">
        <f>BU30/BT30*100</f>
        <v>0</v>
      </c>
      <c r="BW30" s="132">
        <f>SUM(BW13:BW28)</f>
        <v>4892.4</v>
      </c>
      <c r="BX30" s="132">
        <f>SUM(BX13:BX28)</f>
        <v>1524.6000000000001</v>
      </c>
      <c r="BY30" s="132">
        <f t="shared" si="5"/>
        <v>31.162619573215604</v>
      </c>
      <c r="BZ30" s="132">
        <f>SUM(BZ13:BZ28)</f>
        <v>0</v>
      </c>
      <c r="CA30" s="132">
        <f>SUM(CA13:CA28)</f>
        <v>0</v>
      </c>
      <c r="CB30" s="108" t="e">
        <f t="shared" si="6"/>
        <v>#DIV/0!</v>
      </c>
      <c r="CC30" s="132">
        <f>SUM(CC13:CC28)</f>
        <v>0</v>
      </c>
      <c r="CD30" s="132">
        <f>SUM(CD13:CD28)</f>
        <v>0</v>
      </c>
      <c r="CE30" s="133" t="e">
        <f>CD30/CC30*100</f>
        <v>#DIV/0!</v>
      </c>
      <c r="CF30" s="133">
        <f>CF13+CF14+CF15+CF16+CF17+CF18+CF19+CF20+CF21+CF22+CF23+CF24+CF25+CF26+CF27+CF28</f>
        <v>0</v>
      </c>
      <c r="CG30" s="133">
        <f>CG13+CG14+CG15+CG16+CG17+CG18+CG19+CG20+CG21+CG22+CG23+CG24+CG25+CG26+CG27+CG28</f>
        <v>0</v>
      </c>
      <c r="CH30" s="133">
        <v>0</v>
      </c>
      <c r="CI30" s="201">
        <f>SUM(CI13:CI28)</f>
        <v>86295.49</v>
      </c>
      <c r="CJ30" s="201">
        <f>SUM(CJ13:CJ28)</f>
        <v>6270.94548</v>
      </c>
      <c r="CK30" s="133">
        <f>CJ30/CI30*100</f>
        <v>7.266828753159638</v>
      </c>
      <c r="CL30" s="201">
        <f>SUM(CL13:CL28)</f>
        <v>13651.3</v>
      </c>
      <c r="CM30" s="201">
        <f>SUM(CM13:CM28)</f>
        <v>1553.2974100000001</v>
      </c>
      <c r="CN30" s="133">
        <f>CM30/CL30*100</f>
        <v>11.378384549456829</v>
      </c>
      <c r="CO30" s="132">
        <f>SUM(CO13:CO28)</f>
        <v>13416.3</v>
      </c>
      <c r="CP30" s="201">
        <f>SUM(CP13:CP28)</f>
        <v>1498.2974100000001</v>
      </c>
      <c r="CQ30" s="133">
        <f>CP30/CO30*100</f>
        <v>11.16773931709935</v>
      </c>
      <c r="CR30" s="132">
        <f>SUM(CR13:CR28)</f>
        <v>55</v>
      </c>
      <c r="CS30" s="132">
        <f>SUM(CS13:CS28)</f>
        <v>55</v>
      </c>
      <c r="CT30" s="133">
        <f>CS30/CR30*100</f>
        <v>100</v>
      </c>
      <c r="CU30" s="244">
        <f aca="true" t="shared" si="53" ref="CU30:DD30">SUM(CU13:CU28)</f>
        <v>180</v>
      </c>
      <c r="CV30" s="133">
        <f t="shared" si="53"/>
        <v>0</v>
      </c>
      <c r="CW30" s="133">
        <f t="shared" si="53"/>
        <v>0</v>
      </c>
      <c r="CX30" s="133">
        <f>SUM(CX13:CX28)</f>
        <v>0</v>
      </c>
      <c r="CY30" s="133">
        <f>SUM(CY13:CY28)</f>
        <v>0</v>
      </c>
      <c r="CZ30" s="108" t="e">
        <f>CX30/CY30*100</f>
        <v>#DIV/0!</v>
      </c>
      <c r="DA30" s="133">
        <f t="shared" si="53"/>
        <v>1524.6000000000001</v>
      </c>
      <c r="DB30" s="244">
        <f t="shared" si="53"/>
        <v>129.61218000000002</v>
      </c>
      <c r="DC30" s="132">
        <f t="shared" si="42"/>
        <v>8.501389216843764</v>
      </c>
      <c r="DD30" s="244">
        <f t="shared" si="53"/>
        <v>654.2</v>
      </c>
      <c r="DE30" s="244">
        <f>SUM(DE13:DE28)</f>
        <v>0</v>
      </c>
      <c r="DF30" s="108">
        <f t="shared" si="43"/>
        <v>0</v>
      </c>
      <c r="DG30" s="132">
        <f>SUM(DG13:DG28)</f>
        <v>22336.79</v>
      </c>
      <c r="DH30" s="201">
        <f>SUM(DH13:DH28)</f>
        <v>284.0978</v>
      </c>
      <c r="DI30" s="133">
        <f>DH30/DG30*100</f>
        <v>1.2718828444015455</v>
      </c>
      <c r="DJ30" s="132">
        <f>SUM(DJ13:DJ28)</f>
        <v>8999.4</v>
      </c>
      <c r="DK30" s="201">
        <f>SUM(DK13:DK28)</f>
        <v>704.24313</v>
      </c>
      <c r="DL30" s="133">
        <f>DK30/DJ30*100</f>
        <v>7.825445363024201</v>
      </c>
      <c r="DM30" s="201">
        <f>SUM(DM13:DM28)</f>
        <v>26041.300000000003</v>
      </c>
      <c r="DN30" s="201">
        <f>SUM(DN13:DN28)</f>
        <v>3577.1949600000007</v>
      </c>
      <c r="DO30" s="133">
        <f>DN30/DM30*100</f>
        <v>13.736622058038577</v>
      </c>
      <c r="DP30" s="201">
        <f>SUM(DP13:DP28)</f>
        <v>10553.300000000001</v>
      </c>
      <c r="DQ30" s="201">
        <f>SUM(DQ13:DQ28)</f>
        <v>0</v>
      </c>
      <c r="DR30" s="133">
        <f>DQ30/DP30*100</f>
        <v>0</v>
      </c>
      <c r="DS30" s="132">
        <f>SUM(DS13:DS28)</f>
        <v>240.60000000000002</v>
      </c>
      <c r="DT30" s="132">
        <f>SUM(DT13:DT28)</f>
        <v>22.5</v>
      </c>
      <c r="DU30" s="133">
        <f>DT30/DS30*100</f>
        <v>9.351620947630922</v>
      </c>
      <c r="DV30" s="133">
        <f>SUM(DV13:DV28)</f>
        <v>2294</v>
      </c>
      <c r="DW30" s="239">
        <f>SUM(DW13:DW28)</f>
        <v>0</v>
      </c>
      <c r="DX30" s="108">
        <f>DW30/DV30*100</f>
        <v>0</v>
      </c>
      <c r="DY30" s="244">
        <f>SUM(DY13:DY28)</f>
        <v>1714.1900000000037</v>
      </c>
      <c r="DZ30" s="133">
        <f>SUM(DZ13:DZ28)</f>
        <v>-4630.715290000001</v>
      </c>
      <c r="EA30" s="108">
        <f>DZ30/DY30*100</f>
        <v>-270.1401414078947</v>
      </c>
      <c r="EB30" s="204"/>
      <c r="EC30" s="195"/>
      <c r="ED30" s="195"/>
      <c r="EE30" s="195"/>
    </row>
    <row r="31" spans="3:132" ht="12.75" customHeight="1">
      <c r="C31" s="190"/>
      <c r="D31" s="190"/>
      <c r="F31" s="187"/>
      <c r="G31" s="135"/>
      <c r="I31" s="135"/>
      <c r="J31" s="247"/>
      <c r="L31" s="135"/>
      <c r="M31" s="135"/>
      <c r="O31" s="135"/>
      <c r="P31" s="135"/>
      <c r="R31" s="135"/>
      <c r="S31" s="138"/>
      <c r="T31" s="139"/>
      <c r="U31" s="135"/>
      <c r="V31" s="135"/>
      <c r="W31" s="139"/>
      <c r="X31" s="135"/>
      <c r="Y31" s="191"/>
      <c r="Z31" s="139"/>
      <c r="AA31" s="135"/>
      <c r="AB31" s="135"/>
      <c r="AC31" s="139"/>
      <c r="AD31" s="139"/>
      <c r="AE31" s="139"/>
      <c r="AF31" s="139"/>
      <c r="AG31" s="135"/>
      <c r="AH31" s="135"/>
      <c r="AI31" s="139"/>
      <c r="AJ31" s="139"/>
      <c r="AK31" s="139"/>
      <c r="AL31" s="139"/>
      <c r="AM31" s="177"/>
      <c r="AN31" s="177"/>
      <c r="AO31" s="139"/>
      <c r="AP31" s="135"/>
      <c r="AQ31" s="135"/>
      <c r="AR31" s="139"/>
      <c r="AS31" s="141"/>
      <c r="AT31" s="135"/>
      <c r="AU31" s="139"/>
      <c r="AV31" s="139"/>
      <c r="AW31" s="142"/>
      <c r="AX31" s="139"/>
      <c r="AY31" s="135"/>
      <c r="AZ31" s="135"/>
      <c r="BA31" s="139"/>
      <c r="BB31" s="140"/>
      <c r="BC31" s="135"/>
      <c r="BD31" s="139"/>
      <c r="BE31" s="139"/>
      <c r="BF31" s="139"/>
      <c r="BG31" s="139"/>
      <c r="BH31" s="139"/>
      <c r="BI31" s="139"/>
      <c r="BJ31" s="139"/>
      <c r="BK31" s="187"/>
      <c r="BL31" s="135"/>
      <c r="BM31" s="139"/>
      <c r="BN31" s="143"/>
      <c r="BO31" s="143"/>
      <c r="BP31" s="136"/>
      <c r="BQ31" s="187"/>
      <c r="BR31" s="135"/>
      <c r="BS31" s="136"/>
      <c r="BT31" s="135"/>
      <c r="BU31" s="135"/>
      <c r="BV31" s="136"/>
      <c r="BW31" s="135"/>
      <c r="BX31" s="135"/>
      <c r="BY31" s="136"/>
      <c r="BZ31" s="136"/>
      <c r="CA31" s="136"/>
      <c r="CB31" s="136"/>
      <c r="CC31" s="136"/>
      <c r="CD31" s="139"/>
      <c r="CE31" s="139"/>
      <c r="CF31" s="140"/>
      <c r="CG31" s="139"/>
      <c r="CH31" s="139"/>
      <c r="CI31" s="187"/>
      <c r="CJ31" s="187"/>
      <c r="CK31" s="139"/>
      <c r="CL31" s="187"/>
      <c r="CM31" s="187"/>
      <c r="CN31" s="139"/>
      <c r="CO31" s="135"/>
      <c r="CP31" s="187"/>
      <c r="CQ31" s="139"/>
      <c r="CR31" s="135"/>
      <c r="CS31" s="135"/>
      <c r="CT31" s="139"/>
      <c r="CU31" s="187"/>
      <c r="CV31" s="142"/>
      <c r="CW31" s="139"/>
      <c r="CX31" s="135"/>
      <c r="CY31" s="135"/>
      <c r="CZ31" s="139"/>
      <c r="DA31" s="135"/>
      <c r="DB31" s="187"/>
      <c r="DC31" s="139"/>
      <c r="DD31" s="187"/>
      <c r="DE31" s="187"/>
      <c r="DF31" s="139"/>
      <c r="DG31" s="135"/>
      <c r="DH31" s="187"/>
      <c r="DI31" s="139"/>
      <c r="DJ31" s="135"/>
      <c r="DK31" s="187"/>
      <c r="DL31" s="139"/>
      <c r="DM31" s="187"/>
      <c r="DN31" s="187"/>
      <c r="DO31" s="139"/>
      <c r="DP31" s="187"/>
      <c r="DQ31" s="187"/>
      <c r="DR31" s="139"/>
      <c r="DS31" s="135"/>
      <c r="DT31" s="135"/>
      <c r="DU31" s="139"/>
      <c r="DV31" s="135"/>
      <c r="DW31" s="190"/>
      <c r="DX31" s="139"/>
      <c r="DY31" s="135"/>
      <c r="DZ31" s="135"/>
      <c r="EA31" s="139"/>
      <c r="EB31" s="145"/>
    </row>
    <row r="32" spans="3:130" ht="12.75">
      <c r="C32" s="144"/>
      <c r="D32" s="144"/>
      <c r="F32" s="135"/>
      <c r="G32" s="144"/>
      <c r="I32" s="135"/>
      <c r="J32" s="144"/>
      <c r="L32" s="135"/>
      <c r="M32" s="135"/>
      <c r="O32" s="135"/>
      <c r="P32" s="144"/>
      <c r="R32" s="135"/>
      <c r="S32" s="144"/>
      <c r="V32" s="146"/>
      <c r="Y32" s="144"/>
      <c r="AA32" s="145"/>
      <c r="AB32" s="192"/>
      <c r="AQ32" s="192"/>
      <c r="BC32" s="192"/>
      <c r="BK32" s="213"/>
      <c r="BL32" s="213"/>
      <c r="BN32" s="214"/>
      <c r="BO32" s="214"/>
      <c r="BQ32" s="147"/>
      <c r="BT32" s="215"/>
      <c r="BU32" s="215"/>
      <c r="BW32" s="137"/>
      <c r="BX32" s="148"/>
      <c r="CI32" s="192"/>
      <c r="CJ32" s="192"/>
      <c r="CL32" s="192"/>
      <c r="CM32" s="192"/>
      <c r="CO32" s="192"/>
      <c r="CP32" s="192"/>
      <c r="CR32" s="135"/>
      <c r="CU32" s="145"/>
      <c r="DA32" s="192"/>
      <c r="DB32" s="192"/>
      <c r="DD32" s="146"/>
      <c r="DE32" s="146"/>
      <c r="DG32" s="144"/>
      <c r="DH32" s="144"/>
      <c r="DJ32" s="144"/>
      <c r="DK32" s="144"/>
      <c r="DM32" s="144"/>
      <c r="DN32" s="144"/>
      <c r="DP32" s="192"/>
      <c r="DQ32" s="192"/>
      <c r="DT32" s="147"/>
      <c r="DV32" s="136"/>
      <c r="DW32" s="147"/>
      <c r="DY32" s="136"/>
      <c r="DZ32" s="135"/>
    </row>
    <row r="33" spans="9:94" ht="12.75">
      <c r="I33" s="140"/>
      <c r="M33" s="146"/>
      <c r="AB33" s="145"/>
      <c r="CP33" s="135"/>
    </row>
    <row r="34" spans="9:13" ht="12.75">
      <c r="I34" s="140"/>
      <c r="M34" s="149"/>
    </row>
    <row r="35" spans="9:15" ht="12.75">
      <c r="I35" s="147"/>
      <c r="O35" s="145"/>
    </row>
  </sheetData>
  <sheetProtection/>
  <mergeCells count="60">
    <mergeCell ref="A30:B30"/>
    <mergeCell ref="DG9:DI10"/>
    <mergeCell ref="DJ9:DL10"/>
    <mergeCell ref="DM9:DO10"/>
    <mergeCell ref="DP9:DR10"/>
    <mergeCell ref="DS9:DU10"/>
    <mergeCell ref="CX10:CZ10"/>
    <mergeCell ref="CO9:CZ9"/>
    <mergeCell ref="BE9:BG10"/>
    <mergeCell ref="AY9:BA10"/>
    <mergeCell ref="DV9:DX10"/>
    <mergeCell ref="CF9:CH10"/>
    <mergeCell ref="CL9:CN10"/>
    <mergeCell ref="BW9:BY10"/>
    <mergeCell ref="BZ9:CB10"/>
    <mergeCell ref="DA9:DC10"/>
    <mergeCell ref="DD9:DF10"/>
    <mergeCell ref="CO10:CQ10"/>
    <mergeCell ref="CR10:CT10"/>
    <mergeCell ref="CU10:CW10"/>
    <mergeCell ref="BH9:BJ10"/>
    <mergeCell ref="BN9:BP10"/>
    <mergeCell ref="BQ9:BS10"/>
    <mergeCell ref="BT9:BV10"/>
    <mergeCell ref="AJ9:AL10"/>
    <mergeCell ref="AP9:AR10"/>
    <mergeCell ref="AS9:AU10"/>
    <mergeCell ref="AV9:AX10"/>
    <mergeCell ref="BB9:BD10"/>
    <mergeCell ref="AM9:AO10"/>
    <mergeCell ref="CL7:DX7"/>
    <mergeCell ref="DY7:EA10"/>
    <mergeCell ref="F8:H10"/>
    <mergeCell ref="I8:AL8"/>
    <mergeCell ref="BK8:BM10"/>
    <mergeCell ref="BN8:BY8"/>
    <mergeCell ref="CC8:CE10"/>
    <mergeCell ref="CF8:CH8"/>
    <mergeCell ref="CL8:DX8"/>
    <mergeCell ref="O9:Q10"/>
    <mergeCell ref="A7:A11"/>
    <mergeCell ref="B7:B11"/>
    <mergeCell ref="C7:E10"/>
    <mergeCell ref="I9:K10"/>
    <mergeCell ref="L9:N10"/>
    <mergeCell ref="CI7:CK10"/>
    <mergeCell ref="R9:T10"/>
    <mergeCell ref="U9:W10"/>
    <mergeCell ref="AA9:AC10"/>
    <mergeCell ref="AD9:AF10"/>
    <mergeCell ref="B5:N5"/>
    <mergeCell ref="I6:L6"/>
    <mergeCell ref="AG9:AI10"/>
    <mergeCell ref="L1:N1"/>
    <mergeCell ref="R1:T1"/>
    <mergeCell ref="R2:T2"/>
    <mergeCell ref="L3:N3"/>
    <mergeCell ref="R3:T3"/>
    <mergeCell ref="B4:N4"/>
    <mergeCell ref="X9:Z10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landscape" paperSize="9" scale="65" r:id="rId1"/>
  <colBreaks count="6" manualBreakCount="6">
    <brk id="17" max="29" man="1"/>
    <brk id="41" max="29" man="1"/>
    <brk id="71" max="29" man="1"/>
    <brk id="93" max="29" man="1"/>
    <brk id="110" max="29" man="1"/>
    <brk id="125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29"/>
  <sheetViews>
    <sheetView view="pageBreakPreview" zoomScale="80" zoomScaleNormal="90" zoomScaleSheetLayoutView="80" zoomScalePageLayoutView="0" workbookViewId="0" topLeftCell="A43">
      <selection activeCell="D80" sqref="D80"/>
    </sheetView>
  </sheetViews>
  <sheetFormatPr defaultColWidth="9.140625" defaultRowHeight="12.75"/>
  <cols>
    <col min="1" max="1" width="14.7109375" style="64" customWidth="1"/>
    <col min="2" max="2" width="57.57421875" style="65" customWidth="1"/>
    <col min="3" max="3" width="16.00390625" style="68" customWidth="1"/>
    <col min="4" max="4" width="15.8515625" style="68" customWidth="1"/>
    <col min="5" max="5" width="10.8515625" style="68" customWidth="1"/>
    <col min="6" max="6" width="12.57421875" style="68" customWidth="1"/>
    <col min="7" max="7" width="14.00390625" style="1" customWidth="1"/>
    <col min="8" max="16384" width="9.140625" style="1" customWidth="1"/>
  </cols>
  <sheetData>
    <row r="1" spans="1:6" ht="15.75">
      <c r="A1" s="288" t="s">
        <v>0</v>
      </c>
      <c r="B1" s="288"/>
      <c r="C1" s="288"/>
      <c r="D1" s="288"/>
      <c r="E1" s="288"/>
      <c r="F1" s="288"/>
    </row>
    <row r="2" spans="1:6" ht="15.75">
      <c r="A2" s="288" t="s">
        <v>328</v>
      </c>
      <c r="B2" s="288"/>
      <c r="C2" s="288"/>
      <c r="D2" s="288"/>
      <c r="E2" s="288"/>
      <c r="F2" s="288"/>
    </row>
    <row r="3" spans="1:6" ht="63">
      <c r="A3" s="2" t="s">
        <v>1</v>
      </c>
      <c r="B3" s="2" t="s">
        <v>2</v>
      </c>
      <c r="C3" s="78" t="s">
        <v>305</v>
      </c>
      <c r="D3" s="79" t="s">
        <v>310</v>
      </c>
      <c r="E3" s="78" t="s">
        <v>3</v>
      </c>
      <c r="F3" s="80" t="s">
        <v>4</v>
      </c>
    </row>
    <row r="4" spans="1:6" s="6" customFormat="1" ht="15.75">
      <c r="A4" s="3"/>
      <c r="B4" s="4" t="s">
        <v>5</v>
      </c>
      <c r="C4" s="5">
        <f>C5+C7+C11+C15+C17+C21</f>
        <v>107648.9</v>
      </c>
      <c r="D4" s="5">
        <f>D5+D7+D11+D15+D17+D21</f>
        <v>18130.329970000003</v>
      </c>
      <c r="E4" s="5">
        <f>SUM(D4/C4*100)</f>
        <v>16.842094967993173</v>
      </c>
      <c r="F4" s="5">
        <f>SUM(D4-C4)</f>
        <v>-89518.57002999999</v>
      </c>
    </row>
    <row r="5" spans="1:6" s="6" customFormat="1" ht="15.75">
      <c r="A5" s="74">
        <v>1010000000</v>
      </c>
      <c r="B5" s="73" t="s">
        <v>6</v>
      </c>
      <c r="C5" s="5">
        <f>C6</f>
        <v>96501</v>
      </c>
      <c r="D5" s="5">
        <f>D6</f>
        <v>15240.07753</v>
      </c>
      <c r="E5" s="5">
        <f aca="true" t="shared" si="0" ref="E5:E70">SUM(D5/C5*100)</f>
        <v>15.792662801421747</v>
      </c>
      <c r="F5" s="5">
        <f aca="true" t="shared" si="1" ref="F5:F70">SUM(D5-C5)</f>
        <v>-81260.92247</v>
      </c>
    </row>
    <row r="6" spans="1:6" ht="15.75">
      <c r="A6" s="7">
        <v>1010200001</v>
      </c>
      <c r="B6" s="8" t="s">
        <v>263</v>
      </c>
      <c r="C6" s="9">
        <v>96501</v>
      </c>
      <c r="D6" s="10">
        <v>15240.07753</v>
      </c>
      <c r="E6" s="9">
        <f>SUM(D6/C6*100)</f>
        <v>15.792662801421747</v>
      </c>
      <c r="F6" s="9">
        <f t="shared" si="1"/>
        <v>-81260.92247</v>
      </c>
    </row>
    <row r="7" spans="1:6" s="6" customFormat="1" ht="15.75">
      <c r="A7" s="74">
        <v>1050000000</v>
      </c>
      <c r="B7" s="73" t="s">
        <v>8</v>
      </c>
      <c r="C7" s="5">
        <f>SUM(C8:C10)</f>
        <v>9897.9</v>
      </c>
      <c r="D7" s="5">
        <f>SUM(D8:D10)</f>
        <v>2722.98808</v>
      </c>
      <c r="E7" s="5">
        <f t="shared" si="0"/>
        <v>27.510765717980583</v>
      </c>
      <c r="F7" s="5">
        <f t="shared" si="1"/>
        <v>-7174.91192</v>
      </c>
    </row>
    <row r="8" spans="1:6" ht="15.75">
      <c r="A8" s="7">
        <v>1050200000</v>
      </c>
      <c r="B8" s="11" t="s">
        <v>273</v>
      </c>
      <c r="C8" s="12">
        <v>9000</v>
      </c>
      <c r="D8" s="10">
        <v>2525.4937</v>
      </c>
      <c r="E8" s="9">
        <f t="shared" si="0"/>
        <v>28.061041111111113</v>
      </c>
      <c r="F8" s="9">
        <f t="shared" si="1"/>
        <v>-6474.5063</v>
      </c>
    </row>
    <row r="9" spans="1:6" ht="16.5" customHeight="1">
      <c r="A9" s="7">
        <v>1050300000</v>
      </c>
      <c r="B9" s="11" t="s">
        <v>264</v>
      </c>
      <c r="C9" s="12">
        <v>300</v>
      </c>
      <c r="D9" s="10">
        <v>43.49438</v>
      </c>
      <c r="E9" s="9">
        <f t="shared" si="0"/>
        <v>14.498126666666666</v>
      </c>
      <c r="F9" s="9">
        <f t="shared" si="1"/>
        <v>-256.50562</v>
      </c>
    </row>
    <row r="10" spans="1:6" ht="28.5" customHeight="1">
      <c r="A10" s="7">
        <v>1050400002</v>
      </c>
      <c r="B10" s="8" t="s">
        <v>306</v>
      </c>
      <c r="C10" s="12">
        <v>597.9</v>
      </c>
      <c r="D10" s="10">
        <v>154</v>
      </c>
      <c r="E10" s="9">
        <f t="shared" si="0"/>
        <v>25.756815520990134</v>
      </c>
      <c r="F10" s="9">
        <f t="shared" si="1"/>
        <v>-443.9</v>
      </c>
    </row>
    <row r="11" spans="1:6" s="6" customFormat="1" ht="15" customHeight="1">
      <c r="A11" s="74">
        <v>1060000000</v>
      </c>
      <c r="B11" s="73" t="s">
        <v>145</v>
      </c>
      <c r="C11" s="5">
        <f>SUM(C14:C14)</f>
        <v>0</v>
      </c>
      <c r="D11" s="5">
        <f>SUM(D14:D14)</f>
        <v>0</v>
      </c>
      <c r="E11" s="5" t="e">
        <f t="shared" si="0"/>
        <v>#DIV/0!</v>
      </c>
      <c r="F11" s="5">
        <f t="shared" si="1"/>
        <v>0</v>
      </c>
    </row>
    <row r="12" spans="1:6" s="6" customFormat="1" ht="15" customHeight="1" hidden="1">
      <c r="A12" s="7">
        <v>1060100000</v>
      </c>
      <c r="B12" s="11" t="s">
        <v>11</v>
      </c>
      <c r="C12" s="9"/>
      <c r="D12" s="10"/>
      <c r="E12" s="9" t="e">
        <f t="shared" si="0"/>
        <v>#DIV/0!</v>
      </c>
      <c r="F12" s="9">
        <f>SUM(D12-C12)</f>
        <v>0</v>
      </c>
    </row>
    <row r="13" spans="1:6" s="6" customFormat="1" ht="15" customHeight="1" hidden="1">
      <c r="A13" s="7">
        <v>1060200000</v>
      </c>
      <c r="B13" s="11" t="s">
        <v>132</v>
      </c>
      <c r="C13" s="9"/>
      <c r="D13" s="10"/>
      <c r="E13" s="9" t="e">
        <f t="shared" si="0"/>
        <v>#DIV/0!</v>
      </c>
      <c r="F13" s="9">
        <f>SUM(D13-C13)</f>
        <v>0</v>
      </c>
    </row>
    <row r="14" spans="1:6" ht="21" customHeight="1" hidden="1">
      <c r="A14" s="7">
        <v>1060600000</v>
      </c>
      <c r="B14" s="11" t="s">
        <v>10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6" customFormat="1" ht="15.75" customHeight="1">
      <c r="A15" s="74">
        <v>1070000000</v>
      </c>
      <c r="B15" s="75" t="s">
        <v>12</v>
      </c>
      <c r="C15" s="5">
        <f>SUM(C16)</f>
        <v>150</v>
      </c>
      <c r="D15" s="172">
        <f>SUM(D16)</f>
        <v>30.787</v>
      </c>
      <c r="E15" s="5">
        <f t="shared" si="0"/>
        <v>20.524666666666665</v>
      </c>
      <c r="F15" s="5">
        <f t="shared" si="1"/>
        <v>-119.213</v>
      </c>
    </row>
    <row r="16" spans="1:6" ht="31.5">
      <c r="A16" s="7">
        <v>1070102001</v>
      </c>
      <c r="B16" s="8" t="s">
        <v>274</v>
      </c>
      <c r="C16" s="9">
        <v>150</v>
      </c>
      <c r="D16" s="10">
        <v>30.787</v>
      </c>
      <c r="E16" s="9">
        <f t="shared" si="0"/>
        <v>20.524666666666665</v>
      </c>
      <c r="F16" s="9">
        <f t="shared" si="1"/>
        <v>-119.213</v>
      </c>
    </row>
    <row r="17" spans="1:6" s="6" customFormat="1" ht="15.75">
      <c r="A17" s="3">
        <v>1080000000</v>
      </c>
      <c r="B17" s="4" t="s">
        <v>13</v>
      </c>
      <c r="C17" s="5">
        <f>C18+C19+C20</f>
        <v>1100</v>
      </c>
      <c r="D17" s="5">
        <f>D18+D19+D20</f>
        <v>136.46684</v>
      </c>
      <c r="E17" s="5">
        <f t="shared" si="0"/>
        <v>12.406076363636362</v>
      </c>
      <c r="F17" s="5">
        <f t="shared" si="1"/>
        <v>-963.53316</v>
      </c>
    </row>
    <row r="18" spans="1:6" ht="16.5" customHeight="1">
      <c r="A18" s="7">
        <v>1080300001</v>
      </c>
      <c r="B18" s="8" t="s">
        <v>275</v>
      </c>
      <c r="C18" s="9">
        <v>1100</v>
      </c>
      <c r="D18" s="10">
        <v>136.46684</v>
      </c>
      <c r="E18" s="9">
        <f t="shared" si="0"/>
        <v>12.406076363636362</v>
      </c>
      <c r="F18" s="9">
        <f t="shared" si="1"/>
        <v>-963.53316</v>
      </c>
    </row>
    <row r="19" spans="1:6" ht="16.5" customHeight="1" hidden="1">
      <c r="A19" s="7">
        <v>1080400001</v>
      </c>
      <c r="B19" s="8" t="s">
        <v>262</v>
      </c>
      <c r="C19" s="9"/>
      <c r="D19" s="10">
        <v>0</v>
      </c>
      <c r="E19" s="9" t="e">
        <f t="shared" si="0"/>
        <v>#DIV/0!</v>
      </c>
      <c r="F19" s="9">
        <f t="shared" si="1"/>
        <v>0</v>
      </c>
    </row>
    <row r="20" spans="1:6" ht="0.75" customHeight="1" hidden="1">
      <c r="A20" s="7">
        <v>1080714001</v>
      </c>
      <c r="B20" s="8" t="s">
        <v>261</v>
      </c>
      <c r="C20" s="9"/>
      <c r="D20" s="10">
        <v>0</v>
      </c>
      <c r="E20" s="9" t="e">
        <f t="shared" si="0"/>
        <v>#DIV/0!</v>
      </c>
      <c r="F20" s="9">
        <f t="shared" si="1"/>
        <v>0</v>
      </c>
    </row>
    <row r="21" spans="1:6" s="16" customFormat="1" ht="29.25" customHeight="1">
      <c r="A21" s="74">
        <v>1090000000</v>
      </c>
      <c r="B21" s="75" t="s">
        <v>133</v>
      </c>
      <c r="C21" s="5">
        <f>C22+C23+C24+C25</f>
        <v>0</v>
      </c>
      <c r="D21" s="5">
        <f>D22+D23+D24+D25</f>
        <v>0.01052</v>
      </c>
      <c r="E21" s="5" t="e">
        <f t="shared" si="0"/>
        <v>#DIV/0!</v>
      </c>
      <c r="F21" s="5">
        <f t="shared" si="1"/>
        <v>0.01052</v>
      </c>
    </row>
    <row r="22" spans="1:6" s="16" customFormat="1" ht="17.25" customHeight="1">
      <c r="A22" s="7">
        <v>1090100000</v>
      </c>
      <c r="B22" s="8" t="s">
        <v>134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6" customFormat="1" ht="17.25" customHeight="1">
      <c r="A23" s="7">
        <v>1090400000</v>
      </c>
      <c r="B23" s="8" t="s">
        <v>135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6" customFormat="1" ht="15.75" customHeight="1">
      <c r="A24" s="7">
        <v>1090600000</v>
      </c>
      <c r="B24" s="8" t="s">
        <v>136</v>
      </c>
      <c r="C24" s="9">
        <v>0</v>
      </c>
      <c r="D24" s="10">
        <v>0.01052</v>
      </c>
      <c r="E24" s="9" t="e">
        <f t="shared" si="0"/>
        <v>#DIV/0!</v>
      </c>
      <c r="F24" s="9">
        <f t="shared" si="1"/>
        <v>0.01052</v>
      </c>
    </row>
    <row r="25" spans="1:6" s="16" customFormat="1" ht="15.75" customHeight="1">
      <c r="A25" s="7">
        <v>1090700000</v>
      </c>
      <c r="B25" s="8" t="s">
        <v>137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s="6" customFormat="1" ht="15" customHeight="1">
      <c r="A26" s="3"/>
      <c r="B26" s="4" t="s">
        <v>16</v>
      </c>
      <c r="C26" s="5">
        <f>C27+C32+C34+C37+C40+C42+C57</f>
        <v>8860</v>
      </c>
      <c r="D26" s="5">
        <f>D29+D30+D31+D33+D36+D38+D42+D39+D59+D58</f>
        <v>877.7330000000001</v>
      </c>
      <c r="E26" s="5">
        <f t="shared" si="0"/>
        <v>9.906693002257336</v>
      </c>
      <c r="F26" s="5">
        <f t="shared" si="1"/>
        <v>-7982.267</v>
      </c>
    </row>
    <row r="27" spans="1:6" s="6" customFormat="1" ht="30" customHeight="1">
      <c r="A27" s="3">
        <v>1110000000</v>
      </c>
      <c r="B27" s="75" t="s">
        <v>138</v>
      </c>
      <c r="C27" s="5">
        <f>C28+C29+C30+C31</f>
        <v>2450</v>
      </c>
      <c r="D27" s="5">
        <f>D28+D29+D30+D31</f>
        <v>305.71770000000004</v>
      </c>
      <c r="E27" s="5">
        <f t="shared" si="0"/>
        <v>12.478273469387755</v>
      </c>
      <c r="F27" s="5">
        <f t="shared" si="1"/>
        <v>-2144.2823</v>
      </c>
    </row>
    <row r="28" spans="1:6" ht="15" customHeight="1" hidden="1">
      <c r="A28" s="7">
        <v>1110305005</v>
      </c>
      <c r="B28" s="11" t="s">
        <v>276</v>
      </c>
      <c r="C28" s="9"/>
      <c r="D28" s="10"/>
      <c r="E28" s="9" t="e">
        <f t="shared" si="0"/>
        <v>#DIV/0!</v>
      </c>
      <c r="F28" s="9">
        <f t="shared" si="1"/>
        <v>0</v>
      </c>
    </row>
    <row r="29" spans="1:6" ht="15.75">
      <c r="A29" s="17">
        <v>1110501101</v>
      </c>
      <c r="B29" s="18" t="s">
        <v>260</v>
      </c>
      <c r="C29" s="12">
        <v>1800</v>
      </c>
      <c r="D29" s="10">
        <v>250.33258</v>
      </c>
      <c r="E29" s="9">
        <f t="shared" si="0"/>
        <v>13.907365555555556</v>
      </c>
      <c r="F29" s="9">
        <f t="shared" si="1"/>
        <v>-1549.66742</v>
      </c>
    </row>
    <row r="30" spans="1:6" ht="15.75">
      <c r="A30" s="7">
        <v>1110503505</v>
      </c>
      <c r="B30" s="11" t="s">
        <v>259</v>
      </c>
      <c r="C30" s="12">
        <v>500</v>
      </c>
      <c r="D30" s="10">
        <v>55.38512</v>
      </c>
      <c r="E30" s="9">
        <f t="shared" si="0"/>
        <v>11.077024</v>
      </c>
      <c r="F30" s="9">
        <f t="shared" si="1"/>
        <v>-444.61487999999997</v>
      </c>
    </row>
    <row r="31" spans="1:6" s="16" customFormat="1" ht="15.75">
      <c r="A31" s="7">
        <v>1110701505</v>
      </c>
      <c r="B31" s="11" t="s">
        <v>277</v>
      </c>
      <c r="C31" s="12">
        <v>150</v>
      </c>
      <c r="D31" s="10">
        <v>0</v>
      </c>
      <c r="E31" s="9">
        <f t="shared" si="0"/>
        <v>0</v>
      </c>
      <c r="F31" s="9">
        <f t="shared" si="1"/>
        <v>-150</v>
      </c>
    </row>
    <row r="32" spans="1:6" s="16" customFormat="1" ht="29.25">
      <c r="A32" s="74">
        <v>1120000000</v>
      </c>
      <c r="B32" s="75" t="s">
        <v>139</v>
      </c>
      <c r="C32" s="25">
        <f>C33</f>
        <v>700</v>
      </c>
      <c r="D32" s="25">
        <f>D33</f>
        <v>134.58632</v>
      </c>
      <c r="E32" s="5">
        <f t="shared" si="0"/>
        <v>19.226617142857144</v>
      </c>
      <c r="F32" s="5">
        <f t="shared" si="1"/>
        <v>-565.41368</v>
      </c>
    </row>
    <row r="33" spans="1:6" s="16" customFormat="1" ht="15.75" customHeight="1">
      <c r="A33" s="7">
        <v>1120100001</v>
      </c>
      <c r="B33" s="8" t="s">
        <v>278</v>
      </c>
      <c r="C33" s="9">
        <v>700</v>
      </c>
      <c r="D33" s="10">
        <v>134.58632</v>
      </c>
      <c r="E33" s="9">
        <f t="shared" si="0"/>
        <v>19.226617142857144</v>
      </c>
      <c r="F33" s="9">
        <f t="shared" si="1"/>
        <v>-565.41368</v>
      </c>
    </row>
    <row r="34" spans="1:6" s="16" customFormat="1" ht="15.75" customHeight="1">
      <c r="A34" s="74">
        <v>1130000000</v>
      </c>
      <c r="B34" s="75" t="s">
        <v>140</v>
      </c>
      <c r="C34" s="5">
        <f>C35+C36</f>
        <v>30</v>
      </c>
      <c r="D34" s="5">
        <f>D35+D36</f>
        <v>0</v>
      </c>
      <c r="E34" s="5">
        <f t="shared" si="0"/>
        <v>0</v>
      </c>
      <c r="F34" s="5">
        <f t="shared" si="1"/>
        <v>-30</v>
      </c>
    </row>
    <row r="35" spans="1:6" s="16" customFormat="1" ht="15.75" customHeight="1">
      <c r="A35" s="242">
        <v>1130100000</v>
      </c>
      <c r="B35" s="243" t="s">
        <v>307</v>
      </c>
      <c r="C35" s="9">
        <v>30</v>
      </c>
      <c r="D35" s="9">
        <v>0</v>
      </c>
      <c r="E35" s="9">
        <f>SUM(D35/C35*100)</f>
        <v>0</v>
      </c>
      <c r="F35" s="9">
        <f>SUM(D35-C35)</f>
        <v>-30</v>
      </c>
    </row>
    <row r="36" spans="1:6" ht="15.75">
      <c r="A36" s="7">
        <v>1130305005</v>
      </c>
      <c r="B36" s="8" t="s">
        <v>258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6" ht="18" customHeight="1">
      <c r="A37" s="76">
        <v>1140000000</v>
      </c>
      <c r="B37" s="77" t="s">
        <v>141</v>
      </c>
      <c r="C37" s="5">
        <f>C38+C39</f>
        <v>3200</v>
      </c>
      <c r="D37" s="5">
        <f>D38+D39</f>
        <v>1.46956</v>
      </c>
      <c r="E37" s="5">
        <f t="shared" si="0"/>
        <v>0.04592375</v>
      </c>
      <c r="F37" s="5">
        <f t="shared" si="1"/>
        <v>-3198.53044</v>
      </c>
    </row>
    <row r="38" spans="1:6" ht="15.75">
      <c r="A38" s="17">
        <v>1140200000</v>
      </c>
      <c r="B38" s="19" t="s">
        <v>256</v>
      </c>
      <c r="C38" s="9">
        <v>300</v>
      </c>
      <c r="D38" s="10">
        <v>0</v>
      </c>
      <c r="E38" s="9">
        <f t="shared" si="0"/>
        <v>0</v>
      </c>
      <c r="F38" s="9">
        <f t="shared" si="1"/>
        <v>-300</v>
      </c>
    </row>
    <row r="39" spans="1:6" ht="15.75">
      <c r="A39" s="7">
        <v>1140600000</v>
      </c>
      <c r="B39" s="8" t="s">
        <v>257</v>
      </c>
      <c r="C39" s="9">
        <v>2900</v>
      </c>
      <c r="D39" s="10">
        <v>1.46956</v>
      </c>
      <c r="E39" s="9">
        <f t="shared" si="0"/>
        <v>0.05067448275862069</v>
      </c>
      <c r="F39" s="9">
        <f t="shared" si="1"/>
        <v>-2898.53044</v>
      </c>
    </row>
    <row r="40" spans="1:6" ht="15.75">
      <c r="A40" s="3">
        <v>1150000000</v>
      </c>
      <c r="B40" s="14" t="s">
        <v>269</v>
      </c>
      <c r="C40" s="5">
        <f>C41</f>
        <v>0</v>
      </c>
      <c r="D40" s="5">
        <f>D41</f>
        <v>0</v>
      </c>
      <c r="E40" s="5" t="e">
        <f t="shared" si="0"/>
        <v>#DIV/0!</v>
      </c>
      <c r="F40" s="5">
        <f t="shared" si="1"/>
        <v>0</v>
      </c>
    </row>
    <row r="41" spans="1:6" ht="31.5">
      <c r="A41" s="7">
        <v>1150205005</v>
      </c>
      <c r="B41" s="8" t="s">
        <v>270</v>
      </c>
      <c r="C41" s="9">
        <v>0</v>
      </c>
      <c r="D41" s="10">
        <v>0</v>
      </c>
      <c r="E41" s="9" t="e">
        <f t="shared" si="0"/>
        <v>#DIV/0!</v>
      </c>
      <c r="F41" s="9">
        <f t="shared" si="1"/>
        <v>0</v>
      </c>
    </row>
    <row r="42" spans="1:6" ht="15.75">
      <c r="A42" s="74">
        <v>1160000000</v>
      </c>
      <c r="B42" s="75" t="s">
        <v>143</v>
      </c>
      <c r="C42" s="5">
        <f>C43+C44+C45+C46+C47+C48+C49+C50+C51+C52+C53+C54+C55+C56</f>
        <v>2450</v>
      </c>
      <c r="D42" s="5">
        <f>D43+D44+D45+D46+D47+D48+D49+D50+D51+D52+D53+D54+D55+D56</f>
        <v>432.60369000000003</v>
      </c>
      <c r="E42" s="5">
        <f>SUM(D42/C42*100)</f>
        <v>17.657293469387756</v>
      </c>
      <c r="F42" s="5">
        <f t="shared" si="1"/>
        <v>-2017.39631</v>
      </c>
    </row>
    <row r="43" spans="1:6" ht="15.75">
      <c r="A43" s="7">
        <v>1160301001</v>
      </c>
      <c r="B43" s="8" t="s">
        <v>279</v>
      </c>
      <c r="C43" s="9">
        <v>0</v>
      </c>
      <c r="D43" s="173">
        <v>0</v>
      </c>
      <c r="E43" s="9" t="e">
        <f>SUM(D43/C43*100)</f>
        <v>#DIV/0!</v>
      </c>
      <c r="F43" s="9">
        <f t="shared" si="1"/>
        <v>0</v>
      </c>
    </row>
    <row r="44" spans="1:6" ht="16.5" customHeight="1">
      <c r="A44" s="7">
        <v>1160303001</v>
      </c>
      <c r="B44" s="8" t="s">
        <v>280</v>
      </c>
      <c r="C44" s="9">
        <v>5</v>
      </c>
      <c r="D44" s="174">
        <v>2</v>
      </c>
      <c r="E44" s="9">
        <f t="shared" si="0"/>
        <v>40</v>
      </c>
      <c r="F44" s="9">
        <f t="shared" si="1"/>
        <v>-3</v>
      </c>
    </row>
    <row r="45" spans="1:6" ht="16.5" customHeight="1">
      <c r="A45" s="7">
        <v>1160600000</v>
      </c>
      <c r="B45" s="8" t="s">
        <v>281</v>
      </c>
      <c r="C45" s="9"/>
      <c r="D45" s="174"/>
      <c r="E45" s="9" t="e">
        <f t="shared" si="0"/>
        <v>#DIV/0!</v>
      </c>
      <c r="F45" s="9">
        <f t="shared" si="1"/>
        <v>0</v>
      </c>
    </row>
    <row r="46" spans="1:6" s="16" customFormat="1" ht="14.25" customHeight="1">
      <c r="A46" s="7">
        <v>1160800001</v>
      </c>
      <c r="B46" s="8" t="s">
        <v>282</v>
      </c>
      <c r="C46" s="9">
        <v>45</v>
      </c>
      <c r="D46" s="174">
        <v>3</v>
      </c>
      <c r="E46" s="9">
        <f t="shared" si="0"/>
        <v>6.666666666666667</v>
      </c>
      <c r="F46" s="9">
        <f t="shared" si="1"/>
        <v>-42</v>
      </c>
    </row>
    <row r="47" spans="1:6" ht="18.75" customHeight="1">
      <c r="A47" s="7">
        <v>1161805005</v>
      </c>
      <c r="B47" s="8" t="s">
        <v>21</v>
      </c>
      <c r="C47" s="9"/>
      <c r="D47" s="10"/>
      <c r="E47" s="9" t="e">
        <f t="shared" si="0"/>
        <v>#DIV/0!</v>
      </c>
      <c r="F47" s="9">
        <f t="shared" si="1"/>
        <v>0</v>
      </c>
    </row>
    <row r="48" spans="1:6" ht="15.75" customHeight="1">
      <c r="A48" s="7">
        <v>1162105005</v>
      </c>
      <c r="B48" s="8" t="s">
        <v>22</v>
      </c>
      <c r="C48" s="9">
        <v>320</v>
      </c>
      <c r="D48" s="10">
        <v>28</v>
      </c>
      <c r="E48" s="9">
        <f t="shared" si="0"/>
        <v>8.75</v>
      </c>
      <c r="F48" s="9">
        <f t="shared" si="1"/>
        <v>-292</v>
      </c>
    </row>
    <row r="49" spans="1:6" ht="15.75" customHeight="1">
      <c r="A49" s="17">
        <v>1162504001</v>
      </c>
      <c r="B49" s="19" t="s">
        <v>283</v>
      </c>
      <c r="C49" s="9">
        <v>0</v>
      </c>
      <c r="D49" s="10">
        <v>0</v>
      </c>
      <c r="E49" s="9" t="e">
        <f t="shared" si="0"/>
        <v>#DIV/0!</v>
      </c>
      <c r="F49" s="9">
        <f t="shared" si="1"/>
        <v>0</v>
      </c>
    </row>
    <row r="50" spans="1:6" ht="15.75" customHeight="1">
      <c r="A50" s="17">
        <v>1162505001</v>
      </c>
      <c r="B50" s="19" t="s">
        <v>308</v>
      </c>
      <c r="C50" s="9">
        <v>50</v>
      </c>
      <c r="D50" s="10">
        <v>0</v>
      </c>
      <c r="E50" s="9">
        <f t="shared" si="0"/>
        <v>0</v>
      </c>
      <c r="F50" s="9">
        <f t="shared" si="1"/>
        <v>-50</v>
      </c>
    </row>
    <row r="51" spans="1:6" ht="15.75" customHeight="1">
      <c r="A51" s="17">
        <v>1162506001</v>
      </c>
      <c r="B51" s="19" t="s">
        <v>329</v>
      </c>
      <c r="C51" s="9">
        <v>0</v>
      </c>
      <c r="D51" s="10">
        <v>3.3</v>
      </c>
      <c r="E51" s="9" t="e">
        <f t="shared" si="0"/>
        <v>#DIV/0!</v>
      </c>
      <c r="F51" s="9">
        <f t="shared" si="1"/>
        <v>3.3</v>
      </c>
    </row>
    <row r="52" spans="1:6" ht="15.75" customHeight="1">
      <c r="A52" s="7">
        <v>1162700001</v>
      </c>
      <c r="B52" s="8" t="s">
        <v>284</v>
      </c>
      <c r="C52" s="9">
        <v>100</v>
      </c>
      <c r="D52" s="10">
        <v>96.5</v>
      </c>
      <c r="E52" s="9">
        <f t="shared" si="0"/>
        <v>96.5</v>
      </c>
      <c r="F52" s="9">
        <f t="shared" si="1"/>
        <v>-3.5</v>
      </c>
    </row>
    <row r="53" spans="1:6" ht="15.75" customHeight="1">
      <c r="A53" s="7">
        <v>1162800001</v>
      </c>
      <c r="B53" s="8" t="s">
        <v>272</v>
      </c>
      <c r="C53" s="9">
        <v>200</v>
      </c>
      <c r="D53" s="10">
        <v>11.75</v>
      </c>
      <c r="E53" s="9">
        <f>SUM(D53/C53*100)</f>
        <v>5.875</v>
      </c>
      <c r="F53" s="9">
        <f>SUM(D53-C53)</f>
        <v>-188.25</v>
      </c>
    </row>
    <row r="54" spans="1:6" ht="45" customHeight="1">
      <c r="A54" s="7">
        <v>1164000000</v>
      </c>
      <c r="B54" s="8" t="s">
        <v>300</v>
      </c>
      <c r="C54" s="9"/>
      <c r="D54" s="10">
        <v>0</v>
      </c>
      <c r="E54" s="9" t="e">
        <f t="shared" si="0"/>
        <v>#DIV/0!</v>
      </c>
      <c r="F54" s="9">
        <f t="shared" si="1"/>
        <v>0</v>
      </c>
    </row>
    <row r="55" spans="1:6" ht="47.25">
      <c r="A55" s="7">
        <v>1163305005</v>
      </c>
      <c r="B55" s="8" t="s">
        <v>23</v>
      </c>
      <c r="C55" s="9">
        <v>30</v>
      </c>
      <c r="D55" s="10">
        <v>17</v>
      </c>
      <c r="E55" s="9">
        <f t="shared" si="0"/>
        <v>56.666666666666664</v>
      </c>
      <c r="F55" s="9">
        <f t="shared" si="1"/>
        <v>-13</v>
      </c>
    </row>
    <row r="56" spans="1:6" ht="31.5">
      <c r="A56" s="7">
        <v>1169000000</v>
      </c>
      <c r="B56" s="8" t="s">
        <v>271</v>
      </c>
      <c r="C56" s="9">
        <v>1700</v>
      </c>
      <c r="D56" s="10">
        <v>271.05369</v>
      </c>
      <c r="E56" s="9">
        <f t="shared" si="0"/>
        <v>15.944334705882355</v>
      </c>
      <c r="F56" s="9">
        <f t="shared" si="1"/>
        <v>-1428.94631</v>
      </c>
    </row>
    <row r="57" spans="1:6" ht="15.75">
      <c r="A57" s="3">
        <v>1170000000</v>
      </c>
      <c r="B57" s="14" t="s">
        <v>144</v>
      </c>
      <c r="C57" s="5">
        <f>C58+C59</f>
        <v>30</v>
      </c>
      <c r="D57" s="5">
        <f>D58+D59</f>
        <v>3.35573</v>
      </c>
      <c r="E57" s="5">
        <f t="shared" si="0"/>
        <v>11.185766666666666</v>
      </c>
      <c r="F57" s="5">
        <f t="shared" si="1"/>
        <v>-26.64427</v>
      </c>
    </row>
    <row r="58" spans="1:6" ht="15.75">
      <c r="A58" s="7">
        <v>1170105005</v>
      </c>
      <c r="B58" s="8" t="s">
        <v>24</v>
      </c>
      <c r="C58" s="9">
        <v>0</v>
      </c>
      <c r="D58" s="9">
        <v>2.52073</v>
      </c>
      <c r="E58" s="9" t="e">
        <f t="shared" si="0"/>
        <v>#DIV/0!</v>
      </c>
      <c r="F58" s="9">
        <f t="shared" si="1"/>
        <v>2.52073</v>
      </c>
    </row>
    <row r="59" spans="1:6" ht="15.75">
      <c r="A59" s="7">
        <v>1170505005</v>
      </c>
      <c r="B59" s="11" t="s">
        <v>255</v>
      </c>
      <c r="C59" s="9">
        <v>30</v>
      </c>
      <c r="D59" s="10">
        <v>0.835</v>
      </c>
      <c r="E59" s="9">
        <f t="shared" si="0"/>
        <v>2.783333333333333</v>
      </c>
      <c r="F59" s="9">
        <f t="shared" si="1"/>
        <v>-29.165</v>
      </c>
    </row>
    <row r="60" spans="1:6" s="6" customFormat="1" ht="15.75">
      <c r="A60" s="3">
        <v>1000000000</v>
      </c>
      <c r="B60" s="4" t="s">
        <v>26</v>
      </c>
      <c r="C60" s="20">
        <f>SUM(C4,C26)</f>
        <v>116508.9</v>
      </c>
      <c r="D60" s="20">
        <f>D4+D26</f>
        <v>19008.062970000003</v>
      </c>
      <c r="E60" s="5">
        <f t="shared" si="0"/>
        <v>16.314687521725812</v>
      </c>
      <c r="F60" s="5">
        <f t="shared" si="1"/>
        <v>-97500.83703</v>
      </c>
    </row>
    <row r="61" spans="1:7" s="6" customFormat="1" ht="15.75">
      <c r="A61" s="3">
        <v>2000000000</v>
      </c>
      <c r="B61" s="4" t="s">
        <v>27</v>
      </c>
      <c r="C61" s="179">
        <f>C62+C64+C65+C66+C67+C63</f>
        <v>273431.10000000003</v>
      </c>
      <c r="D61" s="179">
        <f>D62+D64+D65+D66+D67+D68+D63</f>
        <v>35846.0279</v>
      </c>
      <c r="E61" s="5">
        <f t="shared" si="0"/>
        <v>13.109711331300645</v>
      </c>
      <c r="F61" s="5">
        <f t="shared" si="1"/>
        <v>-237585.07210000005</v>
      </c>
      <c r="G61" s="180"/>
    </row>
    <row r="62" spans="1:6" ht="15.75">
      <c r="A62" s="17">
        <v>2020100000</v>
      </c>
      <c r="B62" s="18" t="s">
        <v>28</v>
      </c>
      <c r="C62" s="13">
        <v>29440.8</v>
      </c>
      <c r="D62" s="22">
        <v>4906.8</v>
      </c>
      <c r="E62" s="9">
        <f t="shared" si="0"/>
        <v>16.666666666666668</v>
      </c>
      <c r="F62" s="9">
        <f t="shared" si="1"/>
        <v>-24534</v>
      </c>
    </row>
    <row r="63" spans="1:6" ht="15.75">
      <c r="A63" s="17">
        <v>2020100310</v>
      </c>
      <c r="B63" s="18" t="s">
        <v>266</v>
      </c>
      <c r="C63" s="12">
        <v>0</v>
      </c>
      <c r="D63" s="22">
        <v>0</v>
      </c>
      <c r="E63" s="9" t="e">
        <f t="shared" si="0"/>
        <v>#DIV/0!</v>
      </c>
      <c r="F63" s="9">
        <f t="shared" si="1"/>
        <v>0</v>
      </c>
    </row>
    <row r="64" spans="1:6" ht="15.75">
      <c r="A64" s="17">
        <v>2020200000</v>
      </c>
      <c r="B64" s="18" t="s">
        <v>29</v>
      </c>
      <c r="C64" s="12">
        <v>43685.5</v>
      </c>
      <c r="D64" s="10">
        <v>0</v>
      </c>
      <c r="E64" s="9">
        <f t="shared" si="0"/>
        <v>0</v>
      </c>
      <c r="F64" s="9">
        <f t="shared" si="1"/>
        <v>-43685.5</v>
      </c>
    </row>
    <row r="65" spans="1:6" ht="15.75">
      <c r="A65" s="17">
        <v>2020300000</v>
      </c>
      <c r="B65" s="18" t="s">
        <v>30</v>
      </c>
      <c r="C65" s="12">
        <v>196523.4</v>
      </c>
      <c r="D65" s="23">
        <v>33129.7</v>
      </c>
      <c r="E65" s="9">
        <f t="shared" si="0"/>
        <v>16.85789071428644</v>
      </c>
      <c r="F65" s="9">
        <f t="shared" si="1"/>
        <v>-163393.7</v>
      </c>
    </row>
    <row r="66" spans="1:6" ht="15" customHeight="1">
      <c r="A66" s="17">
        <v>2020400000</v>
      </c>
      <c r="B66" s="18" t="s">
        <v>31</v>
      </c>
      <c r="C66" s="12">
        <v>3781.4</v>
      </c>
      <c r="D66" s="24">
        <v>0</v>
      </c>
      <c r="E66" s="9">
        <f t="shared" si="0"/>
        <v>0</v>
      </c>
      <c r="F66" s="9">
        <f t="shared" si="1"/>
        <v>-3781.4</v>
      </c>
    </row>
    <row r="67" spans="1:6" ht="0.75" customHeight="1" hidden="1">
      <c r="A67" s="17">
        <v>2020900000</v>
      </c>
      <c r="B67" s="19" t="s">
        <v>32</v>
      </c>
      <c r="C67" s="12"/>
      <c r="D67" s="24"/>
      <c r="E67" s="9" t="e">
        <f t="shared" si="0"/>
        <v>#DIV/0!</v>
      </c>
      <c r="F67" s="9">
        <f t="shared" si="1"/>
        <v>0</v>
      </c>
    </row>
    <row r="68" spans="1:6" ht="16.5" customHeight="1">
      <c r="A68" s="7">
        <v>2190500005</v>
      </c>
      <c r="B68" s="11" t="s">
        <v>33</v>
      </c>
      <c r="C68" s="15">
        <v>0</v>
      </c>
      <c r="D68" s="15">
        <v>-2190.4721</v>
      </c>
      <c r="E68" s="9" t="e">
        <f t="shared" si="0"/>
        <v>#DIV/0!</v>
      </c>
      <c r="F68" s="5">
        <f>SUM(D68-C68)</f>
        <v>-2190.4721</v>
      </c>
    </row>
    <row r="69" spans="1:6" s="6" customFormat="1" ht="18" customHeight="1" hidden="1">
      <c r="A69" s="3">
        <v>3000000000</v>
      </c>
      <c r="B69" s="14" t="s">
        <v>34</v>
      </c>
      <c r="C69" s="25">
        <v>0</v>
      </c>
      <c r="D69" s="15">
        <v>0</v>
      </c>
      <c r="E69" s="9" t="e">
        <f t="shared" si="0"/>
        <v>#DIV/0!</v>
      </c>
      <c r="F69" s="5">
        <f t="shared" si="1"/>
        <v>0</v>
      </c>
    </row>
    <row r="70" spans="1:6" s="6" customFormat="1" ht="16.5" customHeight="1">
      <c r="A70" s="3"/>
      <c r="B70" s="4" t="s">
        <v>35</v>
      </c>
      <c r="C70" s="179">
        <f>SUM(C60,C61,C69,C68)</f>
        <v>389940</v>
      </c>
      <c r="D70" s="210">
        <f>D60+D61</f>
        <v>54854.09087</v>
      </c>
      <c r="E70" s="5">
        <f t="shared" si="0"/>
        <v>14.06731570754475</v>
      </c>
      <c r="F70" s="5">
        <f t="shared" si="1"/>
        <v>-335085.90913</v>
      </c>
    </row>
    <row r="71" spans="1:6" s="6" customFormat="1" ht="15.75">
      <c r="A71" s="3"/>
      <c r="B71" s="26" t="s">
        <v>36</v>
      </c>
      <c r="C71" s="179">
        <f>C126-C70</f>
        <v>4809.5</v>
      </c>
      <c r="D71" s="179">
        <f>D126-D70</f>
        <v>-10539.545759999994</v>
      </c>
      <c r="E71" s="27"/>
      <c r="F71" s="27"/>
    </row>
    <row r="72" spans="1:6" ht="15.75">
      <c r="A72" s="28"/>
      <c r="B72" s="29"/>
      <c r="C72" s="30"/>
      <c r="D72" s="185"/>
      <c r="E72" s="31"/>
      <c r="F72" s="32"/>
    </row>
    <row r="73" spans="1:6" ht="63">
      <c r="A73" s="33" t="s">
        <v>1</v>
      </c>
      <c r="B73" s="33" t="s">
        <v>37</v>
      </c>
      <c r="C73" s="78" t="s">
        <v>305</v>
      </c>
      <c r="D73" s="79" t="s">
        <v>310</v>
      </c>
      <c r="E73" s="78" t="s">
        <v>3</v>
      </c>
      <c r="F73" s="80" t="s">
        <v>4</v>
      </c>
    </row>
    <row r="74" spans="1:6" ht="15.75">
      <c r="A74" s="34">
        <v>1</v>
      </c>
      <c r="B74" s="33">
        <v>2</v>
      </c>
      <c r="C74" s="167">
        <v>3</v>
      </c>
      <c r="D74" s="167">
        <v>4</v>
      </c>
      <c r="E74" s="167">
        <v>5</v>
      </c>
      <c r="F74" s="167">
        <v>6</v>
      </c>
    </row>
    <row r="75" spans="1:6" s="6" customFormat="1" ht="15.75">
      <c r="A75" s="35" t="s">
        <v>38</v>
      </c>
      <c r="B75" s="36" t="s">
        <v>39</v>
      </c>
      <c r="C75" s="218">
        <f>C76+C77+C78+C79+C80+C82+C81</f>
        <v>23354.9</v>
      </c>
      <c r="D75" s="218">
        <f>D76+D77+D78+D79+D80+D82+D81</f>
        <v>2690.87464</v>
      </c>
      <c r="E75" s="219">
        <f>SUM(D75/C75*100)</f>
        <v>11.521670570201541</v>
      </c>
      <c r="F75" s="219">
        <f>SUM(D75-C75)</f>
        <v>-20664.02536</v>
      </c>
    </row>
    <row r="76" spans="1:6" s="6" customFormat="1" ht="31.5">
      <c r="A76" s="40" t="s">
        <v>40</v>
      </c>
      <c r="B76" s="41" t="s">
        <v>41</v>
      </c>
      <c r="C76" s="220">
        <v>25</v>
      </c>
      <c r="D76" s="220">
        <v>0</v>
      </c>
      <c r="E76" s="219">
        <f>SUM(D76/C76*100)</f>
        <v>0</v>
      </c>
      <c r="F76" s="219">
        <f>SUM(D76-C76)</f>
        <v>-25</v>
      </c>
    </row>
    <row r="77" spans="1:6" ht="15.75">
      <c r="A77" s="40" t="s">
        <v>42</v>
      </c>
      <c r="B77" s="44" t="s">
        <v>43</v>
      </c>
      <c r="C77" s="220">
        <v>16530.7</v>
      </c>
      <c r="D77" s="220">
        <v>1795.58795</v>
      </c>
      <c r="E77" s="221">
        <f aca="true" t="shared" si="2" ref="E77:E126">SUM(D77/C77*100)</f>
        <v>10.86214104665864</v>
      </c>
      <c r="F77" s="221">
        <f aca="true" t="shared" si="3" ref="F77:F126">SUM(D77-C77)</f>
        <v>-14735.11205</v>
      </c>
    </row>
    <row r="78" spans="1:6" ht="16.5" customHeight="1">
      <c r="A78" s="40" t="s">
        <v>44</v>
      </c>
      <c r="B78" s="44" t="s">
        <v>45</v>
      </c>
      <c r="C78" s="220">
        <v>0</v>
      </c>
      <c r="D78" s="220">
        <v>0</v>
      </c>
      <c r="E78" s="221" t="e">
        <f t="shared" si="2"/>
        <v>#DIV/0!</v>
      </c>
      <c r="F78" s="221">
        <f t="shared" si="3"/>
        <v>0</v>
      </c>
    </row>
    <row r="79" spans="1:6" ht="31.5" customHeight="1">
      <c r="A79" s="40" t="s">
        <v>46</v>
      </c>
      <c r="B79" s="44" t="s">
        <v>47</v>
      </c>
      <c r="C79" s="222">
        <v>3948.8</v>
      </c>
      <c r="D79" s="222">
        <v>441.28669</v>
      </c>
      <c r="E79" s="221">
        <f t="shared" si="2"/>
        <v>11.175209937196112</v>
      </c>
      <c r="F79" s="221">
        <f t="shared" si="3"/>
        <v>-3507.5133100000003</v>
      </c>
    </row>
    <row r="80" spans="1:6" ht="16.5" customHeight="1">
      <c r="A80" s="40" t="s">
        <v>48</v>
      </c>
      <c r="B80" s="44" t="s">
        <v>49</v>
      </c>
      <c r="C80" s="220">
        <v>0</v>
      </c>
      <c r="D80" s="220">
        <v>0</v>
      </c>
      <c r="E80" s="221" t="e">
        <f t="shared" si="2"/>
        <v>#DIV/0!</v>
      </c>
      <c r="F80" s="221">
        <f t="shared" si="3"/>
        <v>0</v>
      </c>
    </row>
    <row r="81" spans="1:6" ht="15.75" customHeight="1">
      <c r="A81" s="40" t="s">
        <v>50</v>
      </c>
      <c r="B81" s="44" t="s">
        <v>51</v>
      </c>
      <c r="C81" s="222">
        <v>91</v>
      </c>
      <c r="D81" s="222">
        <v>0</v>
      </c>
      <c r="E81" s="221">
        <f t="shared" si="2"/>
        <v>0</v>
      </c>
      <c r="F81" s="221">
        <f t="shared" si="3"/>
        <v>-91</v>
      </c>
    </row>
    <row r="82" spans="1:6" ht="16.5" customHeight="1">
      <c r="A82" s="40" t="s">
        <v>52</v>
      </c>
      <c r="B82" s="44" t="s">
        <v>53</v>
      </c>
      <c r="C82" s="220">
        <v>2759.4</v>
      </c>
      <c r="D82" s="220">
        <v>454</v>
      </c>
      <c r="E82" s="221">
        <f t="shared" si="2"/>
        <v>16.452852069290426</v>
      </c>
      <c r="F82" s="221">
        <f t="shared" si="3"/>
        <v>-2305.4</v>
      </c>
    </row>
    <row r="83" spans="1:6" s="6" customFormat="1" ht="15.75">
      <c r="A83" s="46" t="s">
        <v>54</v>
      </c>
      <c r="B83" s="47" t="s">
        <v>55</v>
      </c>
      <c r="C83" s="218">
        <f>C84</f>
        <v>1524.6</v>
      </c>
      <c r="D83" s="218">
        <f>D84</f>
        <v>1524.6</v>
      </c>
      <c r="E83" s="219">
        <f t="shared" si="2"/>
        <v>100</v>
      </c>
      <c r="F83" s="219">
        <f t="shared" si="3"/>
        <v>0</v>
      </c>
    </row>
    <row r="84" spans="1:6" ht="15.75">
      <c r="A84" s="48" t="s">
        <v>56</v>
      </c>
      <c r="B84" s="49" t="s">
        <v>57</v>
      </c>
      <c r="C84" s="220">
        <v>1524.6</v>
      </c>
      <c r="D84" s="220">
        <v>1524.6</v>
      </c>
      <c r="E84" s="221">
        <f t="shared" si="2"/>
        <v>100</v>
      </c>
      <c r="F84" s="221">
        <f t="shared" si="3"/>
        <v>0</v>
      </c>
    </row>
    <row r="85" spans="1:6" s="6" customFormat="1" ht="15.75">
      <c r="A85" s="35" t="s">
        <v>58</v>
      </c>
      <c r="B85" s="36" t="s">
        <v>59</v>
      </c>
      <c r="C85" s="218">
        <f>SUM(C86:C88)</f>
        <v>1609.9</v>
      </c>
      <c r="D85" s="218">
        <f>SUM(D86:D88)</f>
        <v>162.45758</v>
      </c>
      <c r="E85" s="219">
        <f t="shared" si="2"/>
        <v>10.091159699360208</v>
      </c>
      <c r="F85" s="219">
        <f t="shared" si="3"/>
        <v>-1447.44242</v>
      </c>
    </row>
    <row r="86" spans="1:6" ht="15.75" hidden="1">
      <c r="A86" s="40" t="s">
        <v>60</v>
      </c>
      <c r="B86" s="44" t="s">
        <v>61</v>
      </c>
      <c r="C86" s="220"/>
      <c r="D86" s="220"/>
      <c r="E86" s="221" t="e">
        <f t="shared" si="2"/>
        <v>#DIV/0!</v>
      </c>
      <c r="F86" s="221">
        <f t="shared" si="3"/>
        <v>0</v>
      </c>
    </row>
    <row r="87" spans="1:6" ht="15.75">
      <c r="A87" s="50" t="s">
        <v>62</v>
      </c>
      <c r="B87" s="44" t="s">
        <v>285</v>
      </c>
      <c r="C87" s="220">
        <v>908.1</v>
      </c>
      <c r="D87" s="220">
        <v>71.42614</v>
      </c>
      <c r="E87" s="221">
        <f t="shared" si="2"/>
        <v>7.865448739125647</v>
      </c>
      <c r="F87" s="221">
        <f t="shared" si="3"/>
        <v>-836.67386</v>
      </c>
    </row>
    <row r="88" spans="1:6" ht="15.75">
      <c r="A88" s="51" t="s">
        <v>64</v>
      </c>
      <c r="B88" s="52" t="s">
        <v>65</v>
      </c>
      <c r="C88" s="220">
        <v>701.8</v>
      </c>
      <c r="D88" s="220">
        <v>91.03144</v>
      </c>
      <c r="E88" s="221">
        <f t="shared" si="2"/>
        <v>12.971137076090056</v>
      </c>
      <c r="F88" s="221">
        <f t="shared" si="3"/>
        <v>-610.76856</v>
      </c>
    </row>
    <row r="89" spans="1:6" s="6" customFormat="1" ht="15.75">
      <c r="A89" s="35" t="s">
        <v>66</v>
      </c>
      <c r="B89" s="36" t="s">
        <v>67</v>
      </c>
      <c r="C89" s="223">
        <f>SUM(C90:C93)</f>
        <v>38287.1</v>
      </c>
      <c r="D89" s="223">
        <f>SUM(D90:D93)</f>
        <v>294.84834</v>
      </c>
      <c r="E89" s="219">
        <f t="shared" si="2"/>
        <v>0.7700983882299782</v>
      </c>
      <c r="F89" s="219">
        <f t="shared" si="3"/>
        <v>-37992.25166</v>
      </c>
    </row>
    <row r="90" spans="1:6" ht="15.75">
      <c r="A90" s="40" t="s">
        <v>68</v>
      </c>
      <c r="B90" s="44" t="s">
        <v>69</v>
      </c>
      <c r="C90" s="224">
        <v>0</v>
      </c>
      <c r="D90" s="220">
        <v>0</v>
      </c>
      <c r="E90" s="221" t="e">
        <f t="shared" si="2"/>
        <v>#DIV/0!</v>
      </c>
      <c r="F90" s="221">
        <f t="shared" si="3"/>
        <v>0</v>
      </c>
    </row>
    <row r="91" spans="1:7" s="6" customFormat="1" ht="17.25" customHeight="1">
      <c r="A91" s="40" t="s">
        <v>70</v>
      </c>
      <c r="B91" s="44" t="s">
        <v>71</v>
      </c>
      <c r="C91" s="224">
        <v>0</v>
      </c>
      <c r="D91" s="220">
        <v>0</v>
      </c>
      <c r="E91" s="221" t="e">
        <f t="shared" si="2"/>
        <v>#DIV/0!</v>
      </c>
      <c r="F91" s="221">
        <f t="shared" si="3"/>
        <v>0</v>
      </c>
      <c r="G91" s="55"/>
    </row>
    <row r="92" spans="1:6" ht="15.75">
      <c r="A92" s="40" t="s">
        <v>72</v>
      </c>
      <c r="B92" s="44" t="s">
        <v>73</v>
      </c>
      <c r="C92" s="224">
        <v>36837.1</v>
      </c>
      <c r="D92" s="220">
        <v>181.964</v>
      </c>
      <c r="E92" s="221">
        <f t="shared" si="2"/>
        <v>0.4939693949849473</v>
      </c>
      <c r="F92" s="221">
        <f t="shared" si="3"/>
        <v>-36655.136</v>
      </c>
    </row>
    <row r="93" spans="1:6" ht="15.75">
      <c r="A93" s="40" t="s">
        <v>74</v>
      </c>
      <c r="B93" s="44" t="s">
        <v>75</v>
      </c>
      <c r="C93" s="224">
        <v>1450</v>
      </c>
      <c r="D93" s="220">
        <v>112.88434</v>
      </c>
      <c r="E93" s="221">
        <f t="shared" si="2"/>
        <v>7.7851268965517235</v>
      </c>
      <c r="F93" s="221">
        <f t="shared" si="3"/>
        <v>-1337.11566</v>
      </c>
    </row>
    <row r="94" spans="1:6" s="6" customFormat="1" ht="15.75">
      <c r="A94" s="35" t="s">
        <v>76</v>
      </c>
      <c r="B94" s="36" t="s">
        <v>77</v>
      </c>
      <c r="C94" s="218">
        <f>SUM(C95:C97)</f>
        <v>0</v>
      </c>
      <c r="D94" s="218">
        <f>SUM(D95:D97)</f>
        <v>0</v>
      </c>
      <c r="E94" s="219" t="e">
        <f t="shared" si="2"/>
        <v>#DIV/0!</v>
      </c>
      <c r="F94" s="219">
        <f t="shared" si="3"/>
        <v>0</v>
      </c>
    </row>
    <row r="95" spans="1:6" ht="15.75">
      <c r="A95" s="40" t="s">
        <v>78</v>
      </c>
      <c r="B95" s="56" t="s">
        <v>79</v>
      </c>
      <c r="C95" s="220">
        <v>0</v>
      </c>
      <c r="D95" s="220">
        <v>0</v>
      </c>
      <c r="E95" s="221" t="e">
        <f t="shared" si="2"/>
        <v>#DIV/0!</v>
      </c>
      <c r="F95" s="221">
        <f t="shared" si="3"/>
        <v>0</v>
      </c>
    </row>
    <row r="96" spans="1:6" ht="15.75">
      <c r="A96" s="40" t="s">
        <v>80</v>
      </c>
      <c r="B96" s="56" t="s">
        <v>81</v>
      </c>
      <c r="C96" s="220">
        <v>0</v>
      </c>
      <c r="D96" s="220">
        <v>0</v>
      </c>
      <c r="E96" s="221" t="e">
        <f t="shared" si="2"/>
        <v>#DIV/0!</v>
      </c>
      <c r="F96" s="221">
        <f t="shared" si="3"/>
        <v>0</v>
      </c>
    </row>
    <row r="97" spans="1:6" ht="15" customHeight="1">
      <c r="A97" s="40" t="s">
        <v>82</v>
      </c>
      <c r="B97" s="44" t="s">
        <v>83</v>
      </c>
      <c r="C97" s="220">
        <v>0</v>
      </c>
      <c r="D97" s="220">
        <v>0</v>
      </c>
      <c r="E97" s="221" t="e">
        <f t="shared" si="2"/>
        <v>#DIV/0!</v>
      </c>
      <c r="F97" s="221">
        <f t="shared" si="3"/>
        <v>0</v>
      </c>
    </row>
    <row r="98" spans="1:6" s="6" customFormat="1" ht="15.75">
      <c r="A98" s="35" t="s">
        <v>84</v>
      </c>
      <c r="B98" s="57" t="s">
        <v>85</v>
      </c>
      <c r="C98" s="223">
        <f>SUM(C99)</f>
        <v>62</v>
      </c>
      <c r="D98" s="223">
        <f>SUM(D99)</f>
        <v>0</v>
      </c>
      <c r="E98" s="219">
        <f t="shared" si="2"/>
        <v>0</v>
      </c>
      <c r="F98" s="219">
        <f t="shared" si="3"/>
        <v>-62</v>
      </c>
    </row>
    <row r="99" spans="1:6" ht="31.5">
      <c r="A99" s="40" t="s">
        <v>86</v>
      </c>
      <c r="B99" s="56" t="s">
        <v>87</v>
      </c>
      <c r="C99" s="221">
        <v>62</v>
      </c>
      <c r="D99" s="222">
        <v>0</v>
      </c>
      <c r="E99" s="221">
        <f t="shared" si="2"/>
        <v>0</v>
      </c>
      <c r="F99" s="221">
        <f t="shared" si="3"/>
        <v>-62</v>
      </c>
    </row>
    <row r="100" spans="1:6" s="6" customFormat="1" ht="15.75">
      <c r="A100" s="35" t="s">
        <v>88</v>
      </c>
      <c r="B100" s="57" t="s">
        <v>89</v>
      </c>
      <c r="C100" s="223">
        <f>SUM(C101:C104)</f>
        <v>275220.39999999997</v>
      </c>
      <c r="D100" s="223">
        <f>SUM(D101:D104)</f>
        <v>31891.849080000004</v>
      </c>
      <c r="E100" s="219">
        <f t="shared" si="2"/>
        <v>11.58774897500331</v>
      </c>
      <c r="F100" s="219">
        <f t="shared" si="3"/>
        <v>-243328.55091999995</v>
      </c>
    </row>
    <row r="101" spans="1:6" ht="15.75">
      <c r="A101" s="40" t="s">
        <v>90</v>
      </c>
      <c r="B101" s="56" t="s">
        <v>296</v>
      </c>
      <c r="C101" s="224">
        <v>63048.6</v>
      </c>
      <c r="D101" s="220">
        <v>7234.933</v>
      </c>
      <c r="E101" s="221">
        <f t="shared" si="2"/>
        <v>11.475168362184093</v>
      </c>
      <c r="F101" s="221">
        <f t="shared" si="3"/>
        <v>-55813.667</v>
      </c>
    </row>
    <row r="102" spans="1:6" ht="15.75">
      <c r="A102" s="40" t="s">
        <v>91</v>
      </c>
      <c r="B102" s="56" t="s">
        <v>297</v>
      </c>
      <c r="C102" s="224">
        <v>199789.8</v>
      </c>
      <c r="D102" s="220">
        <v>24132.737</v>
      </c>
      <c r="E102" s="221">
        <f t="shared" si="2"/>
        <v>12.079063595839228</v>
      </c>
      <c r="F102" s="221">
        <f t="shared" si="3"/>
        <v>-175657.063</v>
      </c>
    </row>
    <row r="103" spans="1:6" ht="15.75">
      <c r="A103" s="40" t="s">
        <v>92</v>
      </c>
      <c r="B103" s="56" t="s">
        <v>298</v>
      </c>
      <c r="C103" s="224">
        <v>7440</v>
      </c>
      <c r="D103" s="220">
        <v>7.47</v>
      </c>
      <c r="E103" s="221">
        <f t="shared" si="2"/>
        <v>0.10040322580645161</v>
      </c>
      <c r="F103" s="221">
        <f t="shared" si="3"/>
        <v>-7432.53</v>
      </c>
    </row>
    <row r="104" spans="1:6" ht="15.75">
      <c r="A104" s="40" t="s">
        <v>93</v>
      </c>
      <c r="B104" s="56" t="s">
        <v>299</v>
      </c>
      <c r="C104" s="224">
        <v>4942</v>
      </c>
      <c r="D104" s="220">
        <v>516.70908</v>
      </c>
      <c r="E104" s="221">
        <f t="shared" si="2"/>
        <v>10.455464993929581</v>
      </c>
      <c r="F104" s="221">
        <f t="shared" si="3"/>
        <v>-4425.29092</v>
      </c>
    </row>
    <row r="105" spans="1:6" s="6" customFormat="1" ht="15.75">
      <c r="A105" s="35" t="s">
        <v>94</v>
      </c>
      <c r="B105" s="36" t="s">
        <v>95</v>
      </c>
      <c r="C105" s="218">
        <f>C106</f>
        <v>4760.9</v>
      </c>
      <c r="D105" s="218">
        <f>SUM(D106)</f>
        <v>1141.87349</v>
      </c>
      <c r="E105" s="219">
        <f t="shared" si="2"/>
        <v>23.984403999243842</v>
      </c>
      <c r="F105" s="219">
        <f t="shared" si="3"/>
        <v>-3619.0265099999997</v>
      </c>
    </row>
    <row r="106" spans="1:6" ht="15.75">
      <c r="A106" s="40" t="s">
        <v>96</v>
      </c>
      <c r="B106" s="44" t="s">
        <v>268</v>
      </c>
      <c r="C106" s="220">
        <v>4760.9</v>
      </c>
      <c r="D106" s="220">
        <v>1141.87349</v>
      </c>
      <c r="E106" s="221">
        <f t="shared" si="2"/>
        <v>23.984403999243842</v>
      </c>
      <c r="F106" s="221">
        <f t="shared" si="3"/>
        <v>-3619.0265099999997</v>
      </c>
    </row>
    <row r="107" spans="1:6" s="6" customFormat="1" ht="15.75">
      <c r="A107" s="58">
        <v>1000</v>
      </c>
      <c r="B107" s="36" t="s">
        <v>98</v>
      </c>
      <c r="C107" s="218">
        <f>SUM(C108:C111)</f>
        <v>9574.7</v>
      </c>
      <c r="D107" s="218">
        <f>SUM(D108:D111)</f>
        <v>108.26598</v>
      </c>
      <c r="E107" s="219">
        <f t="shared" si="2"/>
        <v>1.1307506240404397</v>
      </c>
      <c r="F107" s="219">
        <f t="shared" si="3"/>
        <v>-9466.43402</v>
      </c>
    </row>
    <row r="108" spans="1:6" ht="15.75">
      <c r="A108" s="59">
        <v>1001</v>
      </c>
      <c r="B108" s="60" t="s">
        <v>99</v>
      </c>
      <c r="C108" s="220">
        <v>180</v>
      </c>
      <c r="D108" s="220">
        <v>8.57575</v>
      </c>
      <c r="E108" s="221">
        <f t="shared" si="2"/>
        <v>4.764305555555555</v>
      </c>
      <c r="F108" s="221">
        <f t="shared" si="3"/>
        <v>-171.42425</v>
      </c>
    </row>
    <row r="109" spans="1:6" ht="15.75">
      <c r="A109" s="59">
        <v>1003</v>
      </c>
      <c r="B109" s="60" t="s">
        <v>100</v>
      </c>
      <c r="C109" s="220">
        <v>4293.1</v>
      </c>
      <c r="D109" s="220">
        <v>7</v>
      </c>
      <c r="E109" s="221">
        <f t="shared" si="2"/>
        <v>0.16305233980107614</v>
      </c>
      <c r="F109" s="221">
        <f t="shared" si="3"/>
        <v>-4286.1</v>
      </c>
    </row>
    <row r="110" spans="1:6" ht="15" customHeight="1">
      <c r="A110" s="59">
        <v>1004</v>
      </c>
      <c r="B110" s="60" t="s">
        <v>101</v>
      </c>
      <c r="C110" s="220">
        <v>5101.6</v>
      </c>
      <c r="D110" s="225">
        <v>92.69023</v>
      </c>
      <c r="E110" s="221">
        <f t="shared" si="2"/>
        <v>1.8168854869060687</v>
      </c>
      <c r="F110" s="221">
        <f t="shared" si="3"/>
        <v>-5008.90977</v>
      </c>
    </row>
    <row r="111" spans="1:6" ht="15.75" hidden="1">
      <c r="A111" s="40" t="s">
        <v>102</v>
      </c>
      <c r="B111" s="44" t="s">
        <v>103</v>
      </c>
      <c r="C111" s="220">
        <v>0</v>
      </c>
      <c r="D111" s="220">
        <v>0</v>
      </c>
      <c r="E111" s="221"/>
      <c r="F111" s="221">
        <f t="shared" si="3"/>
        <v>0</v>
      </c>
    </row>
    <row r="112" spans="1:6" ht="15.75">
      <c r="A112" s="35" t="s">
        <v>104</v>
      </c>
      <c r="B112" s="36" t="s">
        <v>105</v>
      </c>
      <c r="C112" s="218">
        <f>C113+C114+C115+C116+C117</f>
        <v>4204.7</v>
      </c>
      <c r="D112" s="218">
        <f>D113+D114+D115+D116+D117</f>
        <v>546.476</v>
      </c>
      <c r="E112" s="221">
        <f t="shared" si="2"/>
        <v>12.996789307203843</v>
      </c>
      <c r="F112" s="218">
        <f>F113+F114+F115+F116+F117</f>
        <v>-3658.2239999999997</v>
      </c>
    </row>
    <row r="113" spans="1:6" ht="15.75">
      <c r="A113" s="40" t="s">
        <v>106</v>
      </c>
      <c r="B113" s="44" t="s">
        <v>107</v>
      </c>
      <c r="C113" s="220">
        <v>180</v>
      </c>
      <c r="D113" s="220">
        <v>43.8</v>
      </c>
      <c r="E113" s="221">
        <f t="shared" si="2"/>
        <v>24.333333333333332</v>
      </c>
      <c r="F113" s="221">
        <f aca="true" t="shared" si="4" ref="F113:F121">SUM(D113-C113)</f>
        <v>-136.2</v>
      </c>
    </row>
    <row r="114" spans="1:6" ht="15.75" customHeight="1">
      <c r="A114" s="40" t="s">
        <v>108</v>
      </c>
      <c r="B114" s="44" t="s">
        <v>109</v>
      </c>
      <c r="C114" s="220">
        <v>4024.7</v>
      </c>
      <c r="D114" s="220">
        <v>502.676</v>
      </c>
      <c r="E114" s="221">
        <f t="shared" si="2"/>
        <v>12.489775635451089</v>
      </c>
      <c r="F114" s="221">
        <f t="shared" si="4"/>
        <v>-3522.024</v>
      </c>
    </row>
    <row r="115" spans="1:6" ht="15.75" customHeight="1" hidden="1">
      <c r="A115" s="40" t="s">
        <v>110</v>
      </c>
      <c r="B115" s="44" t="s">
        <v>111</v>
      </c>
      <c r="C115" s="220"/>
      <c r="D115" s="220"/>
      <c r="E115" s="221" t="e">
        <f t="shared" si="2"/>
        <v>#DIV/0!</v>
      </c>
      <c r="F115" s="221"/>
    </row>
    <row r="116" spans="1:6" ht="15.75" customHeight="1" hidden="1">
      <c r="A116" s="40" t="s">
        <v>112</v>
      </c>
      <c r="B116" s="44" t="s">
        <v>113</v>
      </c>
      <c r="C116" s="220"/>
      <c r="D116" s="220"/>
      <c r="E116" s="221" t="e">
        <f t="shared" si="2"/>
        <v>#DIV/0!</v>
      </c>
      <c r="F116" s="221"/>
    </row>
    <row r="117" spans="1:6" ht="15.75" customHeight="1" hidden="1">
      <c r="A117" s="40" t="s">
        <v>114</v>
      </c>
      <c r="B117" s="44" t="s">
        <v>115</v>
      </c>
      <c r="C117" s="220"/>
      <c r="D117" s="220"/>
      <c r="E117" s="221" t="e">
        <f t="shared" si="2"/>
        <v>#DIV/0!</v>
      </c>
      <c r="F117" s="221"/>
    </row>
    <row r="118" spans="1:6" ht="15.75" customHeight="1">
      <c r="A118" s="40" t="s">
        <v>116</v>
      </c>
      <c r="B118" s="36" t="s">
        <v>117</v>
      </c>
      <c r="C118" s="218">
        <f>C119</f>
        <v>150</v>
      </c>
      <c r="D118" s="226">
        <f>D119</f>
        <v>0</v>
      </c>
      <c r="E118" s="221">
        <f>SUM(D118/C118*100)</f>
        <v>0</v>
      </c>
      <c r="F118" s="221">
        <f t="shared" si="4"/>
        <v>-150</v>
      </c>
    </row>
    <row r="119" spans="1:6" ht="15" customHeight="1">
      <c r="A119" s="40" t="s">
        <v>118</v>
      </c>
      <c r="B119" s="44" t="s">
        <v>119</v>
      </c>
      <c r="C119" s="220">
        <v>150</v>
      </c>
      <c r="D119" s="220">
        <v>0</v>
      </c>
      <c r="E119" s="221">
        <f t="shared" si="2"/>
        <v>0</v>
      </c>
      <c r="F119" s="221">
        <f t="shared" si="4"/>
        <v>-150</v>
      </c>
    </row>
    <row r="120" spans="1:6" ht="29.25" customHeight="1">
      <c r="A120" s="35" t="s">
        <v>120</v>
      </c>
      <c r="B120" s="47" t="s">
        <v>121</v>
      </c>
      <c r="C120" s="227">
        <f>C121</f>
        <v>300</v>
      </c>
      <c r="D120" s="227">
        <f>D121</f>
        <v>0</v>
      </c>
      <c r="E120" s="219">
        <f t="shared" si="2"/>
        <v>0</v>
      </c>
      <c r="F120" s="219">
        <f t="shared" si="4"/>
        <v>-300</v>
      </c>
    </row>
    <row r="121" spans="1:6" ht="18" customHeight="1">
      <c r="A121" s="40" t="s">
        <v>122</v>
      </c>
      <c r="B121" s="49" t="s">
        <v>123</v>
      </c>
      <c r="C121" s="222">
        <v>300</v>
      </c>
      <c r="D121" s="222">
        <v>0</v>
      </c>
      <c r="E121" s="221">
        <f t="shared" si="2"/>
        <v>0</v>
      </c>
      <c r="F121" s="221">
        <f t="shared" si="4"/>
        <v>-300</v>
      </c>
    </row>
    <row r="122" spans="1:6" s="6" customFormat="1" ht="15" customHeight="1">
      <c r="A122" s="58">
        <v>1400</v>
      </c>
      <c r="B122" s="62" t="s">
        <v>124</v>
      </c>
      <c r="C122" s="223">
        <f>C123+C124+C125</f>
        <v>35700.3</v>
      </c>
      <c r="D122" s="223">
        <f>SUM(D123:D125)</f>
        <v>5953.299999999999</v>
      </c>
      <c r="E122" s="219">
        <f t="shared" si="2"/>
        <v>16.6757702316227</v>
      </c>
      <c r="F122" s="219">
        <f t="shared" si="3"/>
        <v>-29747.000000000004</v>
      </c>
    </row>
    <row r="123" spans="1:6" ht="15.75">
      <c r="A123" s="59">
        <v>1401</v>
      </c>
      <c r="B123" s="60" t="s">
        <v>125</v>
      </c>
      <c r="C123" s="224">
        <v>34100.3</v>
      </c>
      <c r="D123" s="220">
        <v>5683.4</v>
      </c>
      <c r="E123" s="221">
        <f t="shared" si="2"/>
        <v>16.666715542092003</v>
      </c>
      <c r="F123" s="221">
        <f t="shared" si="3"/>
        <v>-28416.9</v>
      </c>
    </row>
    <row r="124" spans="1:6" ht="15" customHeight="1">
      <c r="A124" s="59">
        <v>1402</v>
      </c>
      <c r="B124" s="60" t="s">
        <v>126</v>
      </c>
      <c r="C124" s="224">
        <v>1600</v>
      </c>
      <c r="D124" s="220">
        <v>269.9</v>
      </c>
      <c r="E124" s="221">
        <f t="shared" si="2"/>
        <v>16.86875</v>
      </c>
      <c r="F124" s="221">
        <f t="shared" si="3"/>
        <v>-1330.1</v>
      </c>
    </row>
    <row r="125" spans="1:6" ht="16.5" customHeight="1">
      <c r="A125" s="59">
        <v>1403</v>
      </c>
      <c r="B125" s="60" t="s">
        <v>127</v>
      </c>
      <c r="C125" s="224">
        <v>0</v>
      </c>
      <c r="D125" s="220">
        <v>0</v>
      </c>
      <c r="E125" s="221" t="e">
        <f t="shared" si="2"/>
        <v>#DIV/0!</v>
      </c>
      <c r="F125" s="221">
        <f t="shared" si="3"/>
        <v>0</v>
      </c>
    </row>
    <row r="126" spans="1:6" s="6" customFormat="1" ht="15.75">
      <c r="A126" s="58"/>
      <c r="B126" s="63" t="s">
        <v>128</v>
      </c>
      <c r="C126" s="226">
        <f>C75+C83+C85+C89+C94+C98+C100+C105+C107+C112+C118+C120+C122</f>
        <v>394749.5</v>
      </c>
      <c r="D126" s="226">
        <f>D75+D83+D85+D89+D94+D98+D100+D105+D107+D112+D118+D120+D122</f>
        <v>44314.54511000001</v>
      </c>
      <c r="E126" s="219">
        <f t="shared" si="2"/>
        <v>11.22599144774091</v>
      </c>
      <c r="F126" s="219">
        <f t="shared" si="3"/>
        <v>-350434.95489</v>
      </c>
    </row>
    <row r="127" spans="3:4" ht="15.75">
      <c r="C127" s="181"/>
      <c r="D127" s="186"/>
    </row>
    <row r="128" spans="1:4" s="71" customFormat="1" ht="12.75">
      <c r="A128" s="69" t="s">
        <v>129</v>
      </c>
      <c r="B128" s="69"/>
      <c r="C128" s="70"/>
      <c r="D128" s="70"/>
    </row>
    <row r="129" spans="1:3" s="71" customFormat="1" ht="12.75">
      <c r="A129" s="72" t="s">
        <v>130</v>
      </c>
      <c r="B129" s="72"/>
      <c r="C129" s="71" t="s">
        <v>131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scale="60" r:id="rId1"/>
  <rowBreaks count="1" manualBreakCount="1">
    <brk id="7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workbookViewId="0" topLeftCell="A13">
      <selection activeCell="D37" sqref="D37"/>
    </sheetView>
  </sheetViews>
  <sheetFormatPr defaultColWidth="9.140625" defaultRowHeight="12.75"/>
  <cols>
    <col min="1" max="1" width="14.7109375" style="64" customWidth="1"/>
    <col min="2" max="2" width="57.57421875" style="65" customWidth="1"/>
    <col min="3" max="4" width="15.140625" style="68" customWidth="1"/>
    <col min="5" max="5" width="12.00390625" style="68" customWidth="1"/>
    <col min="6" max="6" width="10.57421875" style="68" customWidth="1"/>
    <col min="7" max="7" width="15.421875" style="1" bestFit="1" customWidth="1"/>
    <col min="8" max="16384" width="9.140625" style="1" customWidth="1"/>
  </cols>
  <sheetData>
    <row r="1" spans="1:6" ht="15.75">
      <c r="A1" s="288" t="s">
        <v>311</v>
      </c>
      <c r="B1" s="288"/>
      <c r="C1" s="288"/>
      <c r="D1" s="288"/>
      <c r="E1" s="288"/>
      <c r="F1" s="288"/>
    </row>
    <row r="2" spans="1:6" ht="15.75">
      <c r="A2" s="288"/>
      <c r="B2" s="288"/>
      <c r="C2" s="288"/>
      <c r="D2" s="288"/>
      <c r="E2" s="288"/>
      <c r="F2" s="288"/>
    </row>
    <row r="3" spans="1:6" ht="63">
      <c r="A3" s="2" t="s">
        <v>1</v>
      </c>
      <c r="B3" s="2" t="s">
        <v>2</v>
      </c>
      <c r="C3" s="78" t="s">
        <v>305</v>
      </c>
      <c r="D3" s="79" t="s">
        <v>310</v>
      </c>
      <c r="E3" s="78" t="s">
        <v>3</v>
      </c>
      <c r="F3" s="80" t="s">
        <v>4</v>
      </c>
    </row>
    <row r="4" spans="1:6" s="6" customFormat="1" ht="15.75">
      <c r="A4" s="3"/>
      <c r="B4" s="4" t="s">
        <v>5</v>
      </c>
      <c r="C4" s="5">
        <f>C5+C7+C9+C12</f>
        <v>386.1</v>
      </c>
      <c r="D4" s="5">
        <f>D5+D7+D9+D12+D15</f>
        <v>77.0222</v>
      </c>
      <c r="E4" s="5">
        <f>SUM(D4/C4*100)</f>
        <v>19.948769748769745</v>
      </c>
      <c r="F4" s="5">
        <f>SUM(D4-C4)</f>
        <v>-309.0778</v>
      </c>
    </row>
    <row r="5" spans="1:6" s="6" customFormat="1" ht="15.75">
      <c r="A5" s="74">
        <v>1010000000</v>
      </c>
      <c r="B5" s="73" t="s">
        <v>6</v>
      </c>
      <c r="C5" s="5">
        <f>C6</f>
        <v>210.1</v>
      </c>
      <c r="D5" s="5">
        <f>D6</f>
        <v>14.25096</v>
      </c>
      <c r="E5" s="5">
        <f aca="true" t="shared" si="0" ref="E5:E42">SUM(D5/C5*100)</f>
        <v>6.78294145644931</v>
      </c>
      <c r="F5" s="5">
        <f aca="true" t="shared" si="1" ref="F5:F42">SUM(D5-C5)</f>
        <v>-195.84904</v>
      </c>
    </row>
    <row r="6" spans="1:6" ht="15.75">
      <c r="A6" s="7">
        <v>1010200001</v>
      </c>
      <c r="B6" s="8" t="s">
        <v>263</v>
      </c>
      <c r="C6" s="9">
        <v>210.1</v>
      </c>
      <c r="D6" s="10">
        <v>14.25096</v>
      </c>
      <c r="E6" s="9">
        <f>SUM(D6/C6*100)</f>
        <v>6.78294145644931</v>
      </c>
      <c r="F6" s="9">
        <f t="shared" si="1"/>
        <v>-195.84904</v>
      </c>
    </row>
    <row r="7" spans="1:6" s="6" customFormat="1" ht="15.75">
      <c r="A7" s="74">
        <v>1050000000</v>
      </c>
      <c r="B7" s="73" t="s">
        <v>8</v>
      </c>
      <c r="C7" s="5">
        <f>SUM(C8:C8)</f>
        <v>3</v>
      </c>
      <c r="D7" s="5">
        <f>SUM(D8:D8)</f>
        <v>0</v>
      </c>
      <c r="E7" s="5">
        <f t="shared" si="0"/>
        <v>0</v>
      </c>
      <c r="F7" s="5">
        <f t="shared" si="1"/>
        <v>-3</v>
      </c>
    </row>
    <row r="8" spans="1:6" ht="15.75" customHeight="1">
      <c r="A8" s="7">
        <v>1050300000</v>
      </c>
      <c r="B8" s="11" t="s">
        <v>264</v>
      </c>
      <c r="C8" s="12">
        <v>3</v>
      </c>
      <c r="D8" s="10">
        <v>0</v>
      </c>
      <c r="E8" s="9">
        <f t="shared" si="0"/>
        <v>0</v>
      </c>
      <c r="F8" s="9">
        <f t="shared" si="1"/>
        <v>-3</v>
      </c>
    </row>
    <row r="9" spans="1:6" s="6" customFormat="1" ht="15.75" customHeight="1">
      <c r="A9" s="74">
        <v>1060000000</v>
      </c>
      <c r="B9" s="73" t="s">
        <v>145</v>
      </c>
      <c r="C9" s="5">
        <f>C10+C11</f>
        <v>167</v>
      </c>
      <c r="D9" s="5">
        <f>SUM(D10+D11)</f>
        <v>60.22124</v>
      </c>
      <c r="E9" s="5">
        <f t="shared" si="0"/>
        <v>36.060622754491014</v>
      </c>
      <c r="F9" s="5">
        <f t="shared" si="1"/>
        <v>-106.77876</v>
      </c>
    </row>
    <row r="10" spans="1:6" s="6" customFormat="1" ht="15.75" customHeight="1">
      <c r="A10" s="7">
        <v>1060100000</v>
      </c>
      <c r="B10" s="11" t="s">
        <v>11</v>
      </c>
      <c r="C10" s="9">
        <v>42</v>
      </c>
      <c r="D10" s="10">
        <v>0.39047</v>
      </c>
      <c r="E10" s="9">
        <f t="shared" si="0"/>
        <v>0.9296904761904762</v>
      </c>
      <c r="F10" s="9">
        <f>SUM(D10-C10)</f>
        <v>-41.60953</v>
      </c>
    </row>
    <row r="11" spans="1:6" ht="15" customHeight="1">
      <c r="A11" s="7">
        <v>1060600000</v>
      </c>
      <c r="B11" s="11" t="s">
        <v>10</v>
      </c>
      <c r="C11" s="9">
        <v>125</v>
      </c>
      <c r="D11" s="10">
        <v>59.83077</v>
      </c>
      <c r="E11" s="9">
        <f t="shared" si="0"/>
        <v>47.864616</v>
      </c>
      <c r="F11" s="9">
        <f t="shared" si="1"/>
        <v>-65.16923</v>
      </c>
    </row>
    <row r="12" spans="1:6" s="6" customFormat="1" ht="15" customHeight="1">
      <c r="A12" s="3">
        <v>1080000000</v>
      </c>
      <c r="B12" s="4" t="s">
        <v>13</v>
      </c>
      <c r="C12" s="5">
        <f>C13</f>
        <v>6</v>
      </c>
      <c r="D12" s="5">
        <f>D13</f>
        <v>2.55</v>
      </c>
      <c r="E12" s="9">
        <f t="shared" si="0"/>
        <v>42.5</v>
      </c>
      <c r="F12" s="5">
        <f t="shared" si="1"/>
        <v>-3.45</v>
      </c>
    </row>
    <row r="13" spans="1:6" ht="15" customHeight="1">
      <c r="A13" s="7">
        <v>1080400001</v>
      </c>
      <c r="B13" s="8" t="s">
        <v>262</v>
      </c>
      <c r="C13" s="9">
        <v>6</v>
      </c>
      <c r="D13" s="10">
        <v>2.55</v>
      </c>
      <c r="E13" s="9">
        <f t="shared" si="0"/>
        <v>42.5</v>
      </c>
      <c r="F13" s="9">
        <f t="shared" si="1"/>
        <v>-3.45</v>
      </c>
    </row>
    <row r="14" spans="1:6" ht="15" customHeight="1" hidden="1">
      <c r="A14" s="7">
        <v>1080714001</v>
      </c>
      <c r="B14" s="8" t="s">
        <v>261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7.25" customHeight="1">
      <c r="A15" s="74">
        <v>1090000000</v>
      </c>
      <c r="B15" s="75" t="s">
        <v>265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7.25" customHeight="1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>
      <c r="A17" s="7">
        <v>1090400000</v>
      </c>
      <c r="B17" s="8" t="s">
        <v>135</v>
      </c>
      <c r="C17" s="5"/>
      <c r="D17" s="10">
        <v>0</v>
      </c>
      <c r="E17" s="9" t="e">
        <f t="shared" si="0"/>
        <v>#DIV/0!</v>
      </c>
      <c r="F17" s="9">
        <f t="shared" si="1"/>
        <v>0</v>
      </c>
    </row>
    <row r="18" spans="1:6" s="16" customFormat="1" ht="15.75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2.75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C21+C26+C29</f>
        <v>75.1</v>
      </c>
      <c r="D20" s="5">
        <f>D21+D26+D29</f>
        <v>0.11527</v>
      </c>
      <c r="E20" s="5">
        <f t="shared" si="0"/>
        <v>0.15348868175765645</v>
      </c>
      <c r="F20" s="5">
        <f t="shared" si="1"/>
        <v>-74.98473</v>
      </c>
    </row>
    <row r="21" spans="1:6" s="6" customFormat="1" ht="30" customHeight="1">
      <c r="A21" s="74">
        <v>1110000000</v>
      </c>
      <c r="B21" s="75" t="s">
        <v>138</v>
      </c>
      <c r="C21" s="5">
        <f>C22+C23</f>
        <v>15.100000000000001</v>
      </c>
      <c r="D21" s="5">
        <f>D22+D23</f>
        <v>0.11527</v>
      </c>
      <c r="E21" s="5">
        <f t="shared" si="0"/>
        <v>0.7633774834437085</v>
      </c>
      <c r="F21" s="5">
        <f t="shared" si="1"/>
        <v>-14.98473</v>
      </c>
    </row>
    <row r="22" spans="1:6" ht="15.75">
      <c r="A22" s="17">
        <v>1110501101</v>
      </c>
      <c r="B22" s="18" t="s">
        <v>260</v>
      </c>
      <c r="C22" s="12">
        <v>4.2</v>
      </c>
      <c r="D22" s="10">
        <v>0.11527</v>
      </c>
      <c r="E22" s="9">
        <f t="shared" si="0"/>
        <v>2.7445238095238094</v>
      </c>
      <c r="F22" s="9">
        <f t="shared" si="1"/>
        <v>-4.08473</v>
      </c>
    </row>
    <row r="23" spans="1:6" ht="15.75">
      <c r="A23" s="7">
        <v>1110503505</v>
      </c>
      <c r="B23" s="11" t="s">
        <v>259</v>
      </c>
      <c r="C23" s="12">
        <v>10.9</v>
      </c>
      <c r="D23" s="10">
        <v>0</v>
      </c>
      <c r="E23" s="9">
        <f t="shared" si="0"/>
        <v>0</v>
      </c>
      <c r="F23" s="9">
        <f t="shared" si="1"/>
        <v>-10.9</v>
      </c>
    </row>
    <row r="24" spans="1:6" s="16" customFormat="1" ht="12.75" customHeight="1" hidden="1">
      <c r="A24" s="74">
        <v>1130000000</v>
      </c>
      <c r="B24" s="75" t="s">
        <v>140</v>
      </c>
      <c r="C24" s="5">
        <f>C25</f>
        <v>0</v>
      </c>
      <c r="D24" s="5">
        <f>D25</f>
        <v>0</v>
      </c>
      <c r="E24" s="9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258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6">
        <v>1140000000</v>
      </c>
      <c r="B26" s="77" t="s">
        <v>141</v>
      </c>
      <c r="C26" s="5">
        <f>C27+C28</f>
        <v>60</v>
      </c>
      <c r="D26" s="5">
        <f>D27+D28</f>
        <v>0</v>
      </c>
      <c r="E26" s="5">
        <f t="shared" si="0"/>
        <v>0</v>
      </c>
      <c r="F26" s="5">
        <f t="shared" si="1"/>
        <v>-60</v>
      </c>
    </row>
    <row r="27" spans="1:6" ht="15.75" hidden="1">
      <c r="A27" s="17">
        <v>1140200000</v>
      </c>
      <c r="B27" s="19" t="s">
        <v>256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.75">
      <c r="A28" s="7">
        <v>1140600000</v>
      </c>
      <c r="B28" s="8" t="s">
        <v>257</v>
      </c>
      <c r="C28" s="9">
        <v>60</v>
      </c>
      <c r="D28" s="10">
        <v>0</v>
      </c>
      <c r="E28" s="9">
        <f t="shared" si="0"/>
        <v>0</v>
      </c>
      <c r="F28" s="9">
        <f t="shared" si="1"/>
        <v>-60</v>
      </c>
    </row>
    <row r="29" spans="1:6" ht="15.75">
      <c r="A29" s="3">
        <v>1170000000</v>
      </c>
      <c r="B29" s="14" t="s">
        <v>144</v>
      </c>
      <c r="C29" s="5">
        <f>C30+C31</f>
        <v>0</v>
      </c>
      <c r="D29" s="5">
        <f>D30+D31</f>
        <v>0</v>
      </c>
      <c r="E29" s="9" t="e">
        <f t="shared" si="0"/>
        <v>#DIV/0!</v>
      </c>
      <c r="F29" s="5">
        <f t="shared" si="1"/>
        <v>0</v>
      </c>
    </row>
    <row r="30" spans="1:6" ht="17.25" customHeight="1">
      <c r="A30" s="7">
        <v>1170105005</v>
      </c>
      <c r="B30" s="8" t="s">
        <v>24</v>
      </c>
      <c r="C30" s="9">
        <f>C31</f>
        <v>0</v>
      </c>
      <c r="D30" s="9">
        <v>0</v>
      </c>
      <c r="E30" s="9" t="e">
        <f t="shared" si="0"/>
        <v>#DIV/0!</v>
      </c>
      <c r="F30" s="9">
        <f t="shared" si="1"/>
        <v>0</v>
      </c>
    </row>
    <row r="31" spans="1:6" ht="15.75">
      <c r="A31" s="7">
        <v>1170505005</v>
      </c>
      <c r="B31" s="11" t="s">
        <v>255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.75">
      <c r="A32" s="3">
        <v>1000000000</v>
      </c>
      <c r="B32" s="4" t="s">
        <v>26</v>
      </c>
      <c r="C32" s="20">
        <f>SUM(C4,C20)</f>
        <v>461.20000000000005</v>
      </c>
      <c r="D32" s="20">
        <f>SUM(D4,D20)</f>
        <v>77.13747</v>
      </c>
      <c r="E32" s="5">
        <f t="shared" si="0"/>
        <v>16.72538378143972</v>
      </c>
      <c r="F32" s="5">
        <f t="shared" si="1"/>
        <v>-384.06253000000004</v>
      </c>
    </row>
    <row r="33" spans="1:7" s="6" customFormat="1" ht="15.75">
      <c r="A33" s="3">
        <v>2000000000</v>
      </c>
      <c r="B33" s="4" t="s">
        <v>27</v>
      </c>
      <c r="C33" s="5">
        <f>C34+C36+C37+C38+C39+C40+C35</f>
        <v>2051.114</v>
      </c>
      <c r="D33" s="5">
        <f>D34+D36+D37+D38+D39+D40+D35</f>
        <v>370.03000000000003</v>
      </c>
      <c r="E33" s="5">
        <f t="shared" si="0"/>
        <v>18.040440463084938</v>
      </c>
      <c r="F33" s="5">
        <f t="shared" si="1"/>
        <v>-1681.084</v>
      </c>
      <c r="G33" s="21"/>
    </row>
    <row r="34" spans="1:6" ht="15.75">
      <c r="A34" s="17">
        <v>2020100000</v>
      </c>
      <c r="B34" s="18" t="s">
        <v>28</v>
      </c>
      <c r="C34" s="232">
        <v>1268.2</v>
      </c>
      <c r="D34" s="22">
        <v>211.4</v>
      </c>
      <c r="E34" s="9">
        <f t="shared" si="0"/>
        <v>16.669295063870052</v>
      </c>
      <c r="F34" s="9">
        <f t="shared" si="1"/>
        <v>-1056.8</v>
      </c>
    </row>
    <row r="35" spans="1:6" ht="15.75">
      <c r="A35" s="17">
        <v>2020100310</v>
      </c>
      <c r="B35" s="18" t="s">
        <v>266</v>
      </c>
      <c r="C35" s="13">
        <v>400</v>
      </c>
      <c r="D35" s="22">
        <v>100</v>
      </c>
      <c r="E35" s="9">
        <f>SUM(D35/C35*100)</f>
        <v>25</v>
      </c>
      <c r="F35" s="9">
        <f>SUM(D35-C35)</f>
        <v>-300</v>
      </c>
    </row>
    <row r="36" spans="1:6" ht="15.75">
      <c r="A36" s="17">
        <v>2020200000</v>
      </c>
      <c r="B36" s="18" t="s">
        <v>29</v>
      </c>
      <c r="C36" s="12">
        <v>324.22</v>
      </c>
      <c r="D36" s="10">
        <v>0</v>
      </c>
      <c r="E36" s="9">
        <f t="shared" si="0"/>
        <v>0</v>
      </c>
      <c r="F36" s="9">
        <f t="shared" si="1"/>
        <v>-324.22</v>
      </c>
    </row>
    <row r="37" spans="1:6" ht="15.75" customHeight="1">
      <c r="A37" s="17">
        <v>2020300000</v>
      </c>
      <c r="B37" s="18" t="s">
        <v>30</v>
      </c>
      <c r="C37" s="12">
        <v>58.694</v>
      </c>
      <c r="D37" s="23">
        <v>58.63</v>
      </c>
      <c r="E37" s="9">
        <f t="shared" si="0"/>
        <v>99.89095989368589</v>
      </c>
      <c r="F37" s="9">
        <f t="shared" si="1"/>
        <v>-0.06400000000000006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.7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6.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.75" customHeight="1">
      <c r="A42" s="3"/>
      <c r="B42" s="4" t="s">
        <v>35</v>
      </c>
      <c r="C42" s="5">
        <f>SUM(C32,C33,C41)</f>
        <v>2512.3140000000003</v>
      </c>
      <c r="D42" s="245">
        <f>D32+D33</f>
        <v>447.16747000000004</v>
      </c>
      <c r="E42" s="5">
        <f t="shared" si="0"/>
        <v>17.799027908135688</v>
      </c>
      <c r="F42" s="5">
        <f t="shared" si="1"/>
        <v>-2065.1465300000004</v>
      </c>
    </row>
    <row r="43" spans="1:6" s="6" customFormat="1" ht="15.75">
      <c r="A43" s="3"/>
      <c r="B43" s="26" t="s">
        <v>36</v>
      </c>
      <c r="C43" s="5">
        <f>C88-C42</f>
        <v>0</v>
      </c>
      <c r="D43" s="5">
        <f>D88-D42</f>
        <v>-240.64039000000002</v>
      </c>
      <c r="E43" s="27"/>
      <c r="F43" s="27"/>
    </row>
    <row r="44" spans="1:6" ht="15.75">
      <c r="A44" s="28"/>
      <c r="B44" s="29"/>
      <c r="C44" s="30"/>
      <c r="D44" s="30"/>
      <c r="E44" s="31"/>
      <c r="F44" s="32"/>
    </row>
    <row r="45" spans="1:6" ht="63">
      <c r="A45" s="33" t="s">
        <v>1</v>
      </c>
      <c r="B45" s="33" t="s">
        <v>37</v>
      </c>
      <c r="C45" s="78" t="s">
        <v>305</v>
      </c>
      <c r="D45" s="79" t="s">
        <v>310</v>
      </c>
      <c r="E45" s="78" t="s">
        <v>3</v>
      </c>
      <c r="F45" s="80" t="s">
        <v>4</v>
      </c>
    </row>
    <row r="46" spans="1:6" ht="15.75">
      <c r="A46" s="169">
        <v>1</v>
      </c>
      <c r="B46" s="167">
        <v>2</v>
      </c>
      <c r="C46" s="167">
        <v>3</v>
      </c>
      <c r="D46" s="167">
        <v>4</v>
      </c>
      <c r="E46" s="167">
        <v>5</v>
      </c>
      <c r="F46" s="167">
        <v>6</v>
      </c>
    </row>
    <row r="47" spans="1:6" s="6" customFormat="1" ht="15.75">
      <c r="A47" s="35" t="s">
        <v>38</v>
      </c>
      <c r="B47" s="36" t="s">
        <v>39</v>
      </c>
      <c r="C47" s="37">
        <f>C48+C49+C50+C51+C52+C54+C53</f>
        <v>610.064</v>
      </c>
      <c r="D47" s="38">
        <f>D48+D49+D50+D51+D52+D54+D53</f>
        <v>71.72503</v>
      </c>
      <c r="E47" s="39">
        <f>SUM(D47/C47*100)</f>
        <v>11.75696812137743</v>
      </c>
      <c r="F47" s="39">
        <f>SUM(D47-C47)</f>
        <v>-538.33897</v>
      </c>
    </row>
    <row r="48" spans="1:6" s="6" customFormat="1" ht="31.5" hidden="1">
      <c r="A48" s="40" t="s">
        <v>40</v>
      </c>
      <c r="B48" s="41" t="s">
        <v>41</v>
      </c>
      <c r="C48" s="42"/>
      <c r="D48" s="42"/>
      <c r="E48" s="43"/>
      <c r="F48" s="43"/>
    </row>
    <row r="49" spans="1:6" ht="15.75">
      <c r="A49" s="40" t="s">
        <v>42</v>
      </c>
      <c r="B49" s="44" t="s">
        <v>43</v>
      </c>
      <c r="C49" s="42">
        <v>605.064</v>
      </c>
      <c r="D49" s="42">
        <v>71.72503</v>
      </c>
      <c r="E49" s="43">
        <f aca="true" t="shared" si="2" ref="E49:E88">SUM(D49/C49*100)</f>
        <v>11.854122869646849</v>
      </c>
      <c r="F49" s="43">
        <f aca="true" t="shared" si="3" ref="F49:F88">SUM(D49-C49)</f>
        <v>-533.33897</v>
      </c>
    </row>
    <row r="50" spans="1:6" ht="16.5" customHeight="1" hidden="1">
      <c r="A50" s="40" t="s">
        <v>44</v>
      </c>
      <c r="B50" s="44" t="s">
        <v>45</v>
      </c>
      <c r="C50" s="42"/>
      <c r="D50" s="42"/>
      <c r="E50" s="43"/>
      <c r="F50" s="43">
        <f t="shared" si="3"/>
        <v>0</v>
      </c>
    </row>
    <row r="51" spans="1:6" ht="15.75" customHeight="1" hidden="1">
      <c r="A51" s="40" t="s">
        <v>46</v>
      </c>
      <c r="B51" s="44" t="s">
        <v>47</v>
      </c>
      <c r="C51" s="42"/>
      <c r="D51" s="42"/>
      <c r="E51" s="43" t="e">
        <f t="shared" si="2"/>
        <v>#DIV/0!</v>
      </c>
      <c r="F51" s="43">
        <f t="shared" si="3"/>
        <v>0</v>
      </c>
    </row>
    <row r="52" spans="1:6" ht="15.75" customHeight="1" hidden="1">
      <c r="A52" s="40" t="s">
        <v>48</v>
      </c>
      <c r="B52" s="44" t="s">
        <v>49</v>
      </c>
      <c r="C52" s="42"/>
      <c r="D52" s="42"/>
      <c r="E52" s="43" t="e">
        <f t="shared" si="2"/>
        <v>#DIV/0!</v>
      </c>
      <c r="F52" s="43">
        <f t="shared" si="3"/>
        <v>0</v>
      </c>
    </row>
    <row r="53" spans="1:6" ht="15.75" customHeight="1">
      <c r="A53" s="40" t="s">
        <v>50</v>
      </c>
      <c r="B53" s="44" t="s">
        <v>51</v>
      </c>
      <c r="C53" s="45">
        <v>5</v>
      </c>
      <c r="D53" s="45">
        <v>0</v>
      </c>
      <c r="E53" s="43">
        <f t="shared" si="2"/>
        <v>0</v>
      </c>
      <c r="F53" s="43">
        <f t="shared" si="3"/>
        <v>-5</v>
      </c>
    </row>
    <row r="54" spans="1:6" ht="16.5" customHeight="1" hidden="1">
      <c r="A54" s="40" t="s">
        <v>52</v>
      </c>
      <c r="B54" s="44" t="s">
        <v>53</v>
      </c>
      <c r="C54" s="42"/>
      <c r="D54" s="42"/>
      <c r="E54" s="43" t="e">
        <f t="shared" si="2"/>
        <v>#DIV/0!</v>
      </c>
      <c r="F54" s="43">
        <f t="shared" si="3"/>
        <v>0</v>
      </c>
    </row>
    <row r="55" spans="1:6" s="6" customFormat="1" ht="15.75">
      <c r="A55" s="46" t="s">
        <v>54</v>
      </c>
      <c r="B55" s="47" t="s">
        <v>55</v>
      </c>
      <c r="C55" s="37">
        <f>C56</f>
        <v>58.63</v>
      </c>
      <c r="D55" s="37">
        <f>D56</f>
        <v>5.50639</v>
      </c>
      <c r="E55" s="39">
        <f t="shared" si="2"/>
        <v>9.391761896639943</v>
      </c>
      <c r="F55" s="39">
        <f t="shared" si="3"/>
        <v>-53.12361</v>
      </c>
    </row>
    <row r="56" spans="1:6" ht="15.75">
      <c r="A56" s="48" t="s">
        <v>56</v>
      </c>
      <c r="B56" s="49" t="s">
        <v>57</v>
      </c>
      <c r="C56" s="42">
        <v>58.63</v>
      </c>
      <c r="D56" s="42">
        <v>5.50639</v>
      </c>
      <c r="E56" s="43">
        <f t="shared" si="2"/>
        <v>9.391761896639943</v>
      </c>
      <c r="F56" s="43">
        <f t="shared" si="3"/>
        <v>-53.12361</v>
      </c>
    </row>
    <row r="57" spans="1:6" s="6" customFormat="1" ht="15.75">
      <c r="A57" s="35" t="s">
        <v>58</v>
      </c>
      <c r="B57" s="36" t="s">
        <v>59</v>
      </c>
      <c r="C57" s="37">
        <f>SUM(C58:C60)</f>
        <v>46.8</v>
      </c>
      <c r="D57" s="37">
        <f>SUM(D58:D60)</f>
        <v>0</v>
      </c>
      <c r="E57" s="39">
        <f t="shared" si="2"/>
        <v>0</v>
      </c>
      <c r="F57" s="39">
        <f t="shared" si="3"/>
        <v>-46.8</v>
      </c>
    </row>
    <row r="58" spans="1:6" ht="13.5" customHeight="1" hidden="1">
      <c r="A58" s="40" t="s">
        <v>60</v>
      </c>
      <c r="B58" s="44" t="s">
        <v>61</v>
      </c>
      <c r="C58" s="42"/>
      <c r="D58" s="42"/>
      <c r="E58" s="43" t="e">
        <f t="shared" si="2"/>
        <v>#DIV/0!</v>
      </c>
      <c r="F58" s="43">
        <f t="shared" si="3"/>
        <v>0</v>
      </c>
    </row>
    <row r="59" spans="1:6" ht="15.75" hidden="1">
      <c r="A59" s="50" t="s">
        <v>62</v>
      </c>
      <c r="B59" s="44" t="s">
        <v>63</v>
      </c>
      <c r="C59" s="42"/>
      <c r="D59" s="42"/>
      <c r="E59" s="43" t="e">
        <f t="shared" si="2"/>
        <v>#DIV/0!</v>
      </c>
      <c r="F59" s="43">
        <f t="shared" si="3"/>
        <v>0</v>
      </c>
    </row>
    <row r="60" spans="1:6" ht="15" customHeight="1">
      <c r="A60" s="51" t="s">
        <v>64</v>
      </c>
      <c r="B60" s="52" t="s">
        <v>65</v>
      </c>
      <c r="C60" s="42">
        <v>46.8</v>
      </c>
      <c r="D60" s="42">
        <v>0</v>
      </c>
      <c r="E60" s="43">
        <f t="shared" si="2"/>
        <v>0</v>
      </c>
      <c r="F60" s="43">
        <f t="shared" si="3"/>
        <v>-46.8</v>
      </c>
    </row>
    <row r="61" spans="1:6" ht="15.75" hidden="1">
      <c r="A61" s="51" t="s">
        <v>253</v>
      </c>
      <c r="B61" s="52" t="s">
        <v>254</v>
      </c>
      <c r="C61" s="42"/>
      <c r="D61" s="42"/>
      <c r="E61" s="43"/>
      <c r="F61" s="43"/>
    </row>
    <row r="62" spans="1:6" s="6" customFormat="1" ht="15.75">
      <c r="A62" s="35" t="s">
        <v>66</v>
      </c>
      <c r="B62" s="36" t="s">
        <v>67</v>
      </c>
      <c r="C62" s="53">
        <f>SUM(C63:C66)</f>
        <v>530.9200000000001</v>
      </c>
      <c r="D62" s="53">
        <f>SUM(D63:D66)</f>
        <v>0</v>
      </c>
      <c r="E62" s="39">
        <f t="shared" si="2"/>
        <v>0</v>
      </c>
      <c r="F62" s="39">
        <f t="shared" si="3"/>
        <v>-530.9200000000001</v>
      </c>
    </row>
    <row r="63" spans="1:6" ht="15.75" hidden="1">
      <c r="A63" s="40" t="s">
        <v>68</v>
      </c>
      <c r="B63" s="44" t="s">
        <v>69</v>
      </c>
      <c r="C63" s="54"/>
      <c r="D63" s="42"/>
      <c r="E63" s="43" t="e">
        <f t="shared" si="2"/>
        <v>#DIV/0!</v>
      </c>
      <c r="F63" s="43">
        <f t="shared" si="3"/>
        <v>0</v>
      </c>
    </row>
    <row r="64" spans="1:7" s="6" customFormat="1" ht="15.75" hidden="1">
      <c r="A64" s="40" t="s">
        <v>70</v>
      </c>
      <c r="B64" s="44" t="s">
        <v>71</v>
      </c>
      <c r="C64" s="54"/>
      <c r="D64" s="42"/>
      <c r="E64" s="43" t="e">
        <f t="shared" si="2"/>
        <v>#DIV/0!</v>
      </c>
      <c r="F64" s="43">
        <f t="shared" si="3"/>
        <v>0</v>
      </c>
      <c r="G64" s="55"/>
    </row>
    <row r="65" spans="1:6" ht="15.75">
      <c r="A65" s="40" t="s">
        <v>72</v>
      </c>
      <c r="B65" s="44" t="s">
        <v>73</v>
      </c>
      <c r="C65" s="54">
        <v>500.92</v>
      </c>
      <c r="D65" s="42">
        <v>0</v>
      </c>
      <c r="E65" s="43">
        <f t="shared" si="2"/>
        <v>0</v>
      </c>
      <c r="F65" s="43">
        <f t="shared" si="3"/>
        <v>-500.92</v>
      </c>
    </row>
    <row r="66" spans="1:6" ht="15.75">
      <c r="A66" s="40" t="s">
        <v>74</v>
      </c>
      <c r="B66" s="44" t="s">
        <v>75</v>
      </c>
      <c r="C66" s="54">
        <v>30</v>
      </c>
      <c r="D66" s="42">
        <v>0</v>
      </c>
      <c r="E66" s="43">
        <f t="shared" si="2"/>
        <v>0</v>
      </c>
      <c r="F66" s="43">
        <f t="shared" si="3"/>
        <v>-30</v>
      </c>
    </row>
    <row r="67" spans="1:6" s="6" customFormat="1" ht="15.75">
      <c r="A67" s="35" t="s">
        <v>76</v>
      </c>
      <c r="B67" s="36" t="s">
        <v>77</v>
      </c>
      <c r="C67" s="37">
        <f>SUM(C68:C70)</f>
        <v>231.4</v>
      </c>
      <c r="D67" s="37">
        <f>SUM(D68:D70)</f>
        <v>14.29566</v>
      </c>
      <c r="E67" s="39">
        <f t="shared" si="2"/>
        <v>6.177899740708729</v>
      </c>
      <c r="F67" s="39">
        <f t="shared" si="3"/>
        <v>-217.10434</v>
      </c>
    </row>
    <row r="68" spans="1:6" ht="15.75" hidden="1">
      <c r="A68" s="40" t="s">
        <v>78</v>
      </c>
      <c r="B68" s="56" t="s">
        <v>79</v>
      </c>
      <c r="C68" s="42"/>
      <c r="D68" s="42"/>
      <c r="E68" s="43" t="e">
        <f t="shared" si="2"/>
        <v>#DIV/0!</v>
      </c>
      <c r="F68" s="43">
        <f t="shared" si="3"/>
        <v>0</v>
      </c>
    </row>
    <row r="69" spans="1:6" ht="15.75" hidden="1">
      <c r="A69" s="40" t="s">
        <v>80</v>
      </c>
      <c r="B69" s="56" t="s">
        <v>81</v>
      </c>
      <c r="C69" s="42"/>
      <c r="D69" s="42"/>
      <c r="E69" s="43" t="e">
        <f t="shared" si="2"/>
        <v>#DIV/0!</v>
      </c>
      <c r="F69" s="43">
        <f t="shared" si="3"/>
        <v>0</v>
      </c>
    </row>
    <row r="70" spans="1:6" ht="15.75">
      <c r="A70" s="40" t="s">
        <v>82</v>
      </c>
      <c r="B70" s="44" t="s">
        <v>83</v>
      </c>
      <c r="C70" s="42">
        <v>231.4</v>
      </c>
      <c r="D70" s="42">
        <v>14.29566</v>
      </c>
      <c r="E70" s="43">
        <f t="shared" si="2"/>
        <v>6.177899740708729</v>
      </c>
      <c r="F70" s="43">
        <f t="shared" si="3"/>
        <v>-217.10434</v>
      </c>
    </row>
    <row r="71" spans="1:6" s="6" customFormat="1" ht="15.75">
      <c r="A71" s="35" t="s">
        <v>94</v>
      </c>
      <c r="B71" s="36" t="s">
        <v>95</v>
      </c>
      <c r="C71" s="37">
        <f>C72</f>
        <v>1028.5</v>
      </c>
      <c r="D71" s="37">
        <f>SUM(D72)</f>
        <v>115</v>
      </c>
      <c r="E71" s="39">
        <f t="shared" si="2"/>
        <v>11.18133203694701</v>
      </c>
      <c r="F71" s="39">
        <f t="shared" si="3"/>
        <v>-913.5</v>
      </c>
    </row>
    <row r="72" spans="1:6" ht="15.75">
      <c r="A72" s="40" t="s">
        <v>96</v>
      </c>
      <c r="B72" s="44" t="s">
        <v>97</v>
      </c>
      <c r="C72" s="42">
        <v>1028.5</v>
      </c>
      <c r="D72" s="42">
        <v>115</v>
      </c>
      <c r="E72" s="43">
        <f t="shared" si="2"/>
        <v>11.18133203694701</v>
      </c>
      <c r="F72" s="43">
        <f t="shared" si="3"/>
        <v>-913.5</v>
      </c>
    </row>
    <row r="73" spans="1:6" s="6" customFormat="1" ht="16.5" customHeight="1">
      <c r="A73" s="58">
        <v>1000</v>
      </c>
      <c r="B73" s="36" t="s">
        <v>98</v>
      </c>
      <c r="C73" s="37">
        <f>SUM(C74:C77)</f>
        <v>0</v>
      </c>
      <c r="D73" s="37">
        <f>SUM(D74:D77)</f>
        <v>0</v>
      </c>
      <c r="E73" s="39" t="e">
        <f t="shared" si="2"/>
        <v>#DIV/0!</v>
      </c>
      <c r="F73" s="39">
        <f t="shared" si="3"/>
        <v>0</v>
      </c>
    </row>
    <row r="74" spans="1:6" ht="16.5" customHeight="1" hidden="1">
      <c r="A74" s="59">
        <v>1001</v>
      </c>
      <c r="B74" s="60" t="s">
        <v>99</v>
      </c>
      <c r="C74" s="42"/>
      <c r="D74" s="42"/>
      <c r="E74" s="43" t="e">
        <f t="shared" si="2"/>
        <v>#DIV/0!</v>
      </c>
      <c r="F74" s="43">
        <f t="shared" si="3"/>
        <v>0</v>
      </c>
    </row>
    <row r="75" spans="1:6" ht="15.75" customHeight="1">
      <c r="A75" s="59">
        <v>1003</v>
      </c>
      <c r="B75" s="60" t="s">
        <v>100</v>
      </c>
      <c r="C75" s="42">
        <v>0</v>
      </c>
      <c r="D75" s="42">
        <v>0</v>
      </c>
      <c r="E75" s="43" t="e">
        <f t="shared" si="2"/>
        <v>#DIV/0!</v>
      </c>
      <c r="F75" s="43">
        <f t="shared" si="3"/>
        <v>0</v>
      </c>
    </row>
    <row r="76" spans="1:6" ht="16.5" customHeight="1" hidden="1">
      <c r="A76" s="59">
        <v>1004</v>
      </c>
      <c r="B76" s="60" t="s">
        <v>101</v>
      </c>
      <c r="C76" s="42"/>
      <c r="D76" s="61"/>
      <c r="E76" s="43" t="e">
        <f t="shared" si="2"/>
        <v>#DIV/0!</v>
      </c>
      <c r="F76" s="43">
        <f t="shared" si="3"/>
        <v>0</v>
      </c>
    </row>
    <row r="77" spans="1:6" ht="16.5" customHeight="1" hidden="1">
      <c r="A77" s="40" t="s">
        <v>102</v>
      </c>
      <c r="B77" s="44" t="s">
        <v>103</v>
      </c>
      <c r="C77" s="42">
        <v>0</v>
      </c>
      <c r="D77" s="42">
        <v>0</v>
      </c>
      <c r="E77" s="43"/>
      <c r="F77" s="43">
        <f t="shared" si="3"/>
        <v>0</v>
      </c>
    </row>
    <row r="78" spans="1:6" ht="15.75">
      <c r="A78" s="35" t="s">
        <v>104</v>
      </c>
      <c r="B78" s="36" t="s">
        <v>105</v>
      </c>
      <c r="C78" s="37">
        <f>C79+C80+C81+C82+C83</f>
        <v>6</v>
      </c>
      <c r="D78" s="37">
        <f>D79+D80+D81+D82+D83</f>
        <v>0</v>
      </c>
      <c r="E78" s="43">
        <f t="shared" si="2"/>
        <v>0</v>
      </c>
      <c r="F78" s="27">
        <f>F79+F80+F81+F82+F83</f>
        <v>-6</v>
      </c>
    </row>
    <row r="79" spans="1:6" ht="15.75">
      <c r="A79" s="40" t="s">
        <v>106</v>
      </c>
      <c r="B79" s="44" t="s">
        <v>107</v>
      </c>
      <c r="C79" s="42">
        <v>6</v>
      </c>
      <c r="D79" s="42">
        <v>0</v>
      </c>
      <c r="E79" s="43">
        <v>0</v>
      </c>
      <c r="F79" s="43">
        <f>SUM(D79-C79)</f>
        <v>-6</v>
      </c>
    </row>
    <row r="80" spans="1:6" ht="15.75" customHeight="1" hidden="1">
      <c r="A80" s="40" t="s">
        <v>108</v>
      </c>
      <c r="B80" s="44" t="s">
        <v>109</v>
      </c>
      <c r="C80" s="42"/>
      <c r="D80" s="42"/>
      <c r="E80" s="43" t="e">
        <f t="shared" si="2"/>
        <v>#DIV/0!</v>
      </c>
      <c r="F80" s="43">
        <f>SUM(D80-C80)</f>
        <v>0</v>
      </c>
    </row>
    <row r="81" spans="1:6" ht="15.75" customHeight="1" hidden="1">
      <c r="A81" s="40" t="s">
        <v>110</v>
      </c>
      <c r="B81" s="44" t="s">
        <v>111</v>
      </c>
      <c r="C81" s="42"/>
      <c r="D81" s="42"/>
      <c r="E81" s="43" t="e">
        <f t="shared" si="2"/>
        <v>#DIV/0!</v>
      </c>
      <c r="F81" s="43"/>
    </row>
    <row r="82" spans="1:6" ht="15.75" customHeight="1" hidden="1">
      <c r="A82" s="40" t="s">
        <v>112</v>
      </c>
      <c r="B82" s="44" t="s">
        <v>113</v>
      </c>
      <c r="C82" s="42"/>
      <c r="D82" s="42"/>
      <c r="E82" s="43" t="e">
        <f t="shared" si="2"/>
        <v>#DIV/0!</v>
      </c>
      <c r="F82" s="43"/>
    </row>
    <row r="83" spans="1:6" ht="15.75" customHeight="1" hidden="1">
      <c r="A83" s="40" t="s">
        <v>114</v>
      </c>
      <c r="B83" s="44" t="s">
        <v>115</v>
      </c>
      <c r="C83" s="42"/>
      <c r="D83" s="42"/>
      <c r="E83" s="43" t="e">
        <f t="shared" si="2"/>
        <v>#DIV/0!</v>
      </c>
      <c r="F83" s="43"/>
    </row>
    <row r="84" spans="1:6" s="6" customFormat="1" ht="15.75" hidden="1">
      <c r="A84" s="58">
        <v>1400</v>
      </c>
      <c r="B84" s="62" t="s">
        <v>124</v>
      </c>
      <c r="C84" s="53">
        <f>C85+C86+C87</f>
        <v>0</v>
      </c>
      <c r="D84" s="53">
        <f>SUM(D85:D87)</f>
        <v>0</v>
      </c>
      <c r="E84" s="39" t="e">
        <f t="shared" si="2"/>
        <v>#DIV/0!</v>
      </c>
      <c r="F84" s="39">
        <f t="shared" si="3"/>
        <v>0</v>
      </c>
    </row>
    <row r="85" spans="1:6" ht="15.75" hidden="1">
      <c r="A85" s="59">
        <v>1401</v>
      </c>
      <c r="B85" s="60" t="s">
        <v>125</v>
      </c>
      <c r="C85" s="54"/>
      <c r="D85" s="42"/>
      <c r="E85" s="43" t="e">
        <f t="shared" si="2"/>
        <v>#DIV/0!</v>
      </c>
      <c r="F85" s="43">
        <f t="shared" si="3"/>
        <v>0</v>
      </c>
    </row>
    <row r="86" spans="1:6" ht="15" customHeight="1" hidden="1">
      <c r="A86" s="59">
        <v>1402</v>
      </c>
      <c r="B86" s="60" t="s">
        <v>126</v>
      </c>
      <c r="C86" s="54"/>
      <c r="D86" s="42"/>
      <c r="E86" s="43" t="e">
        <f t="shared" si="2"/>
        <v>#DIV/0!</v>
      </c>
      <c r="F86" s="43">
        <f t="shared" si="3"/>
        <v>0</v>
      </c>
    </row>
    <row r="87" spans="1:6" ht="15.75" hidden="1">
      <c r="A87" s="59">
        <v>1403</v>
      </c>
      <c r="B87" s="60" t="s">
        <v>127</v>
      </c>
      <c r="C87" s="54"/>
      <c r="D87" s="42"/>
      <c r="E87" s="43" t="e">
        <f t="shared" si="2"/>
        <v>#DIV/0!</v>
      </c>
      <c r="F87" s="43">
        <f t="shared" si="3"/>
        <v>0</v>
      </c>
    </row>
    <row r="88" spans="1:6" s="6" customFormat="1" ht="15.75">
      <c r="A88" s="58"/>
      <c r="B88" s="63" t="s">
        <v>128</v>
      </c>
      <c r="C88" s="38">
        <f>C47+C55+C57+C62+C67+C71+C73+C78+C84</f>
        <v>2512.3140000000003</v>
      </c>
      <c r="D88" s="38">
        <f>D47+D55+D57+D62+D67+D71+D73+D78+D84</f>
        <v>206.52708</v>
      </c>
      <c r="E88" s="39">
        <f t="shared" si="2"/>
        <v>8.220591852769996</v>
      </c>
      <c r="F88" s="39">
        <f t="shared" si="3"/>
        <v>-2305.7869200000005</v>
      </c>
    </row>
    <row r="89" spans="3:4" ht="15.75">
      <c r="C89" s="66"/>
      <c r="D89" s="67"/>
    </row>
    <row r="90" spans="1:4" s="71" customFormat="1" ht="12.75">
      <c r="A90" s="69" t="s">
        <v>129</v>
      </c>
      <c r="B90" s="69"/>
      <c r="C90" s="70"/>
      <c r="D90" s="70"/>
    </row>
    <row r="91" spans="1:3" s="71" customFormat="1" ht="12.75">
      <c r="A91" s="72" t="s">
        <v>130</v>
      </c>
      <c r="B91" s="72"/>
      <c r="C91" s="71" t="s">
        <v>131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3"/>
  <sheetViews>
    <sheetView view="pageBreakPreview" zoomScale="70" zoomScaleSheetLayoutView="70" zoomScalePageLayoutView="0" workbookViewId="0" topLeftCell="A1">
      <selection activeCell="B30" sqref="B30"/>
    </sheetView>
  </sheetViews>
  <sheetFormatPr defaultColWidth="9.140625" defaultRowHeight="12.75"/>
  <cols>
    <col min="1" max="1" width="14.7109375" style="64" customWidth="1"/>
    <col min="2" max="2" width="56.421875" style="65" customWidth="1"/>
    <col min="3" max="3" width="15.00390625" style="68" customWidth="1"/>
    <col min="4" max="4" width="16.00390625" style="68" customWidth="1"/>
    <col min="5" max="5" width="10.8515625" style="68" customWidth="1"/>
    <col min="6" max="6" width="10.140625" style="68" customWidth="1"/>
    <col min="7" max="7" width="15.421875" style="1" bestFit="1" customWidth="1"/>
    <col min="8" max="16384" width="9.140625" style="1" customWidth="1"/>
  </cols>
  <sheetData>
    <row r="1" spans="1:6" ht="15.75">
      <c r="A1" s="288" t="s">
        <v>312</v>
      </c>
      <c r="B1" s="288"/>
      <c r="C1" s="288"/>
      <c r="D1" s="288"/>
      <c r="E1" s="288"/>
      <c r="F1" s="288"/>
    </row>
    <row r="2" spans="1:6" ht="15.75">
      <c r="A2" s="288"/>
      <c r="B2" s="288"/>
      <c r="C2" s="288"/>
      <c r="D2" s="288"/>
      <c r="E2" s="288"/>
      <c r="F2" s="288"/>
    </row>
    <row r="3" spans="1:6" ht="63">
      <c r="A3" s="2" t="s">
        <v>1</v>
      </c>
      <c r="B3" s="2" t="s">
        <v>2</v>
      </c>
      <c r="C3" s="78" t="s">
        <v>305</v>
      </c>
      <c r="D3" s="79" t="s">
        <v>310</v>
      </c>
      <c r="E3" s="78" t="s">
        <v>3</v>
      </c>
      <c r="F3" s="80" t="s">
        <v>4</v>
      </c>
    </row>
    <row r="4" spans="1:6" s="6" customFormat="1" ht="15.75">
      <c r="A4" s="3"/>
      <c r="B4" s="4" t="s">
        <v>5</v>
      </c>
      <c r="C4" s="5">
        <f>C5+C7+C9+C12</f>
        <v>1830.9</v>
      </c>
      <c r="D4" s="5">
        <f>D5+D7+D9+D12</f>
        <v>361.61362</v>
      </c>
      <c r="E4" s="5">
        <f>SUM(D4/C4*100)</f>
        <v>19.750593697088863</v>
      </c>
      <c r="F4" s="5">
        <f>SUM(D4-C4)</f>
        <v>-1469.28638</v>
      </c>
    </row>
    <row r="5" spans="1:6" s="6" customFormat="1" ht="15.75">
      <c r="A5" s="74">
        <v>1010000000</v>
      </c>
      <c r="B5" s="73" t="s">
        <v>6</v>
      </c>
      <c r="C5" s="5">
        <f>C6</f>
        <v>1252.9</v>
      </c>
      <c r="D5" s="5">
        <f>D6</f>
        <v>265.16187</v>
      </c>
      <c r="E5" s="5">
        <f aca="true" t="shared" si="0" ref="E5:E44">SUM(D5/C5*100)</f>
        <v>21.163849469231383</v>
      </c>
      <c r="F5" s="5">
        <f aca="true" t="shared" si="1" ref="F5:F44">SUM(D5-C5)</f>
        <v>-987.7381300000001</v>
      </c>
    </row>
    <row r="6" spans="1:6" ht="15.75">
      <c r="A6" s="7">
        <v>1010200001</v>
      </c>
      <c r="B6" s="8" t="s">
        <v>7</v>
      </c>
      <c r="C6" s="9">
        <v>1252.9</v>
      </c>
      <c r="D6" s="10">
        <v>265.16187</v>
      </c>
      <c r="E6" s="9">
        <f>SUM(D6/C6*100)</f>
        <v>21.163849469231383</v>
      </c>
      <c r="F6" s="9">
        <f t="shared" si="1"/>
        <v>-987.7381300000001</v>
      </c>
    </row>
    <row r="7" spans="1:6" s="6" customFormat="1" ht="15.75">
      <c r="A7" s="74">
        <v>1050000000</v>
      </c>
      <c r="B7" s="73" t="s">
        <v>8</v>
      </c>
      <c r="C7" s="5">
        <f>SUM(C8:C8)</f>
        <v>29</v>
      </c>
      <c r="D7" s="5">
        <f>SUM(D8:D8)</f>
        <v>20.0475</v>
      </c>
      <c r="E7" s="5">
        <f t="shared" si="0"/>
        <v>69.12931034482759</v>
      </c>
      <c r="F7" s="5">
        <f t="shared" si="1"/>
        <v>-8.9525</v>
      </c>
    </row>
    <row r="8" spans="1:6" ht="15.75" customHeight="1">
      <c r="A8" s="7">
        <v>1050300000</v>
      </c>
      <c r="B8" s="11" t="s">
        <v>9</v>
      </c>
      <c r="C8" s="12">
        <v>29</v>
      </c>
      <c r="D8" s="10">
        <v>20.0475</v>
      </c>
      <c r="E8" s="9">
        <f t="shared" si="0"/>
        <v>69.12931034482759</v>
      </c>
      <c r="F8" s="9">
        <f t="shared" si="1"/>
        <v>-8.9525</v>
      </c>
    </row>
    <row r="9" spans="1:6" s="6" customFormat="1" ht="15.75" customHeight="1">
      <c r="A9" s="74">
        <v>1060000000</v>
      </c>
      <c r="B9" s="73" t="s">
        <v>145</v>
      </c>
      <c r="C9" s="5">
        <f>C10+C11</f>
        <v>519</v>
      </c>
      <c r="D9" s="5">
        <f>D10+D11</f>
        <v>71.15425</v>
      </c>
      <c r="E9" s="5">
        <f t="shared" si="0"/>
        <v>13.709874759152216</v>
      </c>
      <c r="F9" s="5">
        <f t="shared" si="1"/>
        <v>-447.84575</v>
      </c>
    </row>
    <row r="10" spans="1:6" s="6" customFormat="1" ht="15.75" customHeight="1">
      <c r="A10" s="7">
        <v>1060100000</v>
      </c>
      <c r="B10" s="11" t="s">
        <v>11</v>
      </c>
      <c r="C10" s="9">
        <v>129</v>
      </c>
      <c r="D10" s="10">
        <v>0.71858</v>
      </c>
      <c r="E10" s="9">
        <f t="shared" si="0"/>
        <v>0.5570387596899224</v>
      </c>
      <c r="F10" s="9">
        <f>SUM(D10-C10)</f>
        <v>-128.28142</v>
      </c>
    </row>
    <row r="11" spans="1:6" ht="15" customHeight="1">
      <c r="A11" s="7">
        <v>1060600000</v>
      </c>
      <c r="B11" s="11" t="s">
        <v>10</v>
      </c>
      <c r="C11" s="9">
        <v>390</v>
      </c>
      <c r="D11" s="10">
        <v>70.43567</v>
      </c>
      <c r="E11" s="9">
        <f t="shared" si="0"/>
        <v>18.060428205128208</v>
      </c>
      <c r="F11" s="9">
        <f t="shared" si="1"/>
        <v>-319.56433</v>
      </c>
    </row>
    <row r="12" spans="1:6" s="6" customFormat="1" ht="18" customHeight="1">
      <c r="A12" s="3">
        <v>1080000000</v>
      </c>
      <c r="B12" s="4" t="s">
        <v>13</v>
      </c>
      <c r="C12" s="5">
        <f>C13</f>
        <v>30</v>
      </c>
      <c r="D12" s="5">
        <f>D13</f>
        <v>5.25</v>
      </c>
      <c r="E12" s="5">
        <f t="shared" si="0"/>
        <v>17.5</v>
      </c>
      <c r="F12" s="5">
        <f t="shared" si="1"/>
        <v>-24.75</v>
      </c>
    </row>
    <row r="13" spans="1:6" ht="13.5" customHeight="1">
      <c r="A13" s="7">
        <v>1080400001</v>
      </c>
      <c r="B13" s="8" t="s">
        <v>14</v>
      </c>
      <c r="C13" s="9">
        <v>30</v>
      </c>
      <c r="D13" s="10">
        <v>5.25</v>
      </c>
      <c r="E13" s="9">
        <f t="shared" si="0"/>
        <v>17.5</v>
      </c>
      <c r="F13" s="9">
        <f t="shared" si="1"/>
        <v>-24.75</v>
      </c>
    </row>
    <row r="14" spans="1:6" ht="0.7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9.5" customHeight="1" hidden="1">
      <c r="A15" s="74">
        <v>1090000000</v>
      </c>
      <c r="B15" s="75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9.5" customHeight="1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27" customHeight="1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30.75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47.25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C21+C24+C26+C31</f>
        <v>204.1</v>
      </c>
      <c r="D20" s="5">
        <f>D21+D24+D26+D29+D31</f>
        <v>144.42212</v>
      </c>
      <c r="E20" s="5">
        <f t="shared" si="0"/>
        <v>70.76047035766781</v>
      </c>
      <c r="F20" s="5">
        <f t="shared" si="1"/>
        <v>-59.67787999999999</v>
      </c>
    </row>
    <row r="21" spans="1:6" s="6" customFormat="1" ht="30.75" customHeight="1">
      <c r="A21" s="74">
        <v>1110000000</v>
      </c>
      <c r="B21" s="75" t="s">
        <v>138</v>
      </c>
      <c r="C21" s="5">
        <f>C22+C23</f>
        <v>104.1</v>
      </c>
      <c r="D21" s="5">
        <f>D22+D23</f>
        <v>33.07537</v>
      </c>
      <c r="E21" s="5">
        <f t="shared" si="0"/>
        <v>31.77268972142171</v>
      </c>
      <c r="F21" s="5">
        <f t="shared" si="1"/>
        <v>-71.02463</v>
      </c>
    </row>
    <row r="22" spans="1:6" ht="15.75">
      <c r="A22" s="17">
        <v>1110501101</v>
      </c>
      <c r="B22" s="18" t="s">
        <v>17</v>
      </c>
      <c r="C22" s="12">
        <v>82.1</v>
      </c>
      <c r="D22" s="10">
        <v>30.67537</v>
      </c>
      <c r="E22" s="9">
        <f t="shared" si="0"/>
        <v>37.36342265529842</v>
      </c>
      <c r="F22" s="9">
        <f t="shared" si="1"/>
        <v>-51.42462999999999</v>
      </c>
    </row>
    <row r="23" spans="1:6" ht="19.5" customHeight="1">
      <c r="A23" s="7">
        <v>1110503505</v>
      </c>
      <c r="B23" s="11" t="s">
        <v>18</v>
      </c>
      <c r="C23" s="12">
        <v>22</v>
      </c>
      <c r="D23" s="10">
        <v>2.4</v>
      </c>
      <c r="E23" s="9">
        <f t="shared" si="0"/>
        <v>10.909090909090908</v>
      </c>
      <c r="F23" s="9">
        <f t="shared" si="1"/>
        <v>-19.6</v>
      </c>
    </row>
    <row r="24" spans="1:6" s="16" customFormat="1" ht="20.25" customHeight="1">
      <c r="A24" s="74">
        <v>1130000000</v>
      </c>
      <c r="B24" s="75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20.25" customHeight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4.25" customHeight="1">
      <c r="A26" s="76">
        <v>1140000000</v>
      </c>
      <c r="B26" s="77" t="s">
        <v>141</v>
      </c>
      <c r="C26" s="5">
        <f>C27+C28</f>
        <v>100</v>
      </c>
      <c r="D26" s="5">
        <f>D27+D28+D29</f>
        <v>61.34675</v>
      </c>
      <c r="E26" s="5">
        <f t="shared" si="0"/>
        <v>61.34675000000001</v>
      </c>
      <c r="F26" s="5">
        <f t="shared" si="1"/>
        <v>-38.65325</v>
      </c>
    </row>
    <row r="27" spans="1:6" ht="17.25" customHeight="1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100</v>
      </c>
      <c r="D28" s="10">
        <v>11.34675</v>
      </c>
      <c r="E28" s="9">
        <f t="shared" si="0"/>
        <v>11.34675</v>
      </c>
      <c r="F28" s="9">
        <f t="shared" si="1"/>
        <v>-88.65325</v>
      </c>
    </row>
    <row r="29" spans="1:6" ht="45" customHeight="1">
      <c r="A29" s="246">
        <v>1163305010</v>
      </c>
      <c r="B29" s="14" t="s">
        <v>330</v>
      </c>
      <c r="C29" s="5">
        <f>C30</f>
        <v>0</v>
      </c>
      <c r="D29" s="15">
        <f>D30</f>
        <v>50</v>
      </c>
      <c r="E29" s="9" t="e">
        <f t="shared" si="0"/>
        <v>#DIV/0!</v>
      </c>
      <c r="F29" s="9">
        <f t="shared" si="1"/>
        <v>50</v>
      </c>
    </row>
    <row r="30" spans="1:6" ht="50.25" customHeight="1">
      <c r="A30" s="7">
        <v>1163305010</v>
      </c>
      <c r="B30" s="8" t="s">
        <v>327</v>
      </c>
      <c r="C30" s="9">
        <v>0</v>
      </c>
      <c r="D30" s="10">
        <v>50</v>
      </c>
      <c r="E30" s="9" t="e">
        <f t="shared" si="0"/>
        <v>#DIV/0!</v>
      </c>
      <c r="F30" s="9">
        <f t="shared" si="1"/>
        <v>50</v>
      </c>
    </row>
    <row r="31" spans="1:6" ht="14.25" customHeight="1">
      <c r="A31" s="3">
        <v>1170000000</v>
      </c>
      <c r="B31" s="14" t="s">
        <v>144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5" customHeight="1">
      <c r="A32" s="7">
        <v>1170105005</v>
      </c>
      <c r="B32" s="8" t="s">
        <v>24</v>
      </c>
      <c r="C32" s="9">
        <v>0</v>
      </c>
      <c r="D32" s="9">
        <v>0</v>
      </c>
      <c r="E32" s="9" t="e">
        <f t="shared" si="0"/>
        <v>#DIV/0!</v>
      </c>
      <c r="F32" s="9">
        <f t="shared" si="1"/>
        <v>0</v>
      </c>
    </row>
    <row r="33" spans="1:6" ht="14.25" customHeight="1">
      <c r="A33" s="7">
        <v>1170505005</v>
      </c>
      <c r="B33" s="11" t="s">
        <v>25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6" s="6" customFormat="1" ht="15" customHeight="1">
      <c r="A34" s="3">
        <v>1000000000</v>
      </c>
      <c r="B34" s="4" t="s">
        <v>26</v>
      </c>
      <c r="C34" s="20">
        <f>SUM(C4,C20)</f>
        <v>2035</v>
      </c>
      <c r="D34" s="20">
        <f>D4+D20</f>
        <v>506.03574000000003</v>
      </c>
      <c r="E34" s="5">
        <f t="shared" si="0"/>
        <v>24.86662113022113</v>
      </c>
      <c r="F34" s="5">
        <f t="shared" si="1"/>
        <v>-1528.96426</v>
      </c>
    </row>
    <row r="35" spans="1:7" s="6" customFormat="1" ht="15.75">
      <c r="A35" s="3">
        <v>2000000000</v>
      </c>
      <c r="B35" s="4" t="s">
        <v>27</v>
      </c>
      <c r="C35" s="5">
        <f>C36+C38+C39+C40+C41+C42</f>
        <v>5203.683</v>
      </c>
      <c r="D35" s="5">
        <f>D36+D38+D39+D40+D41+D42</f>
        <v>742.48</v>
      </c>
      <c r="E35" s="5">
        <f t="shared" si="0"/>
        <v>14.268355701144747</v>
      </c>
      <c r="F35" s="5">
        <f t="shared" si="1"/>
        <v>-4461.2029999999995</v>
      </c>
      <c r="G35" s="21"/>
    </row>
    <row r="36" spans="1:6" ht="15" customHeight="1">
      <c r="A36" s="17">
        <v>2020100000</v>
      </c>
      <c r="B36" s="18" t="s">
        <v>28</v>
      </c>
      <c r="C36" s="13">
        <v>3751.3</v>
      </c>
      <c r="D36" s="22">
        <v>625.2</v>
      </c>
      <c r="E36" s="9">
        <f t="shared" si="0"/>
        <v>16.666222376242903</v>
      </c>
      <c r="F36" s="9">
        <f t="shared" si="1"/>
        <v>-3126.1000000000004</v>
      </c>
    </row>
    <row r="37" spans="1:6" ht="22.5" customHeight="1" hidden="1">
      <c r="A37" s="17">
        <v>2020100310</v>
      </c>
      <c r="B37" s="18" t="s">
        <v>266</v>
      </c>
      <c r="C37" s="13"/>
      <c r="D37" s="22"/>
      <c r="E37" s="9"/>
      <c r="F37" s="9"/>
    </row>
    <row r="38" spans="1:6" ht="15.75">
      <c r="A38" s="17">
        <v>2020200000</v>
      </c>
      <c r="B38" s="18" t="s">
        <v>29</v>
      </c>
      <c r="C38" s="12">
        <v>1334.888</v>
      </c>
      <c r="D38" s="10">
        <v>0</v>
      </c>
      <c r="E38" s="9">
        <f t="shared" si="0"/>
        <v>0</v>
      </c>
      <c r="F38" s="9">
        <f t="shared" si="1"/>
        <v>-1334.888</v>
      </c>
    </row>
    <row r="39" spans="1:6" ht="15" customHeight="1">
      <c r="A39" s="17">
        <v>2020300000</v>
      </c>
      <c r="B39" s="18" t="s">
        <v>30</v>
      </c>
      <c r="C39" s="12">
        <v>117.495</v>
      </c>
      <c r="D39" s="23">
        <v>117.28</v>
      </c>
      <c r="E39" s="9">
        <f t="shared" si="0"/>
        <v>99.81701348993573</v>
      </c>
      <c r="F39" s="9">
        <f t="shared" si="1"/>
        <v>-0.2150000000000034</v>
      </c>
    </row>
    <row r="40" spans="1:6" ht="15" customHeight="1" hidden="1">
      <c r="A40" s="17">
        <v>2020400000</v>
      </c>
      <c r="B40" s="18" t="s">
        <v>31</v>
      </c>
      <c r="C40" s="12"/>
      <c r="D40" s="24"/>
      <c r="E40" s="9" t="e">
        <f t="shared" si="0"/>
        <v>#DIV/0!</v>
      </c>
      <c r="F40" s="9">
        <f t="shared" si="1"/>
        <v>0</v>
      </c>
    </row>
    <row r="41" spans="1:6" ht="15" customHeight="1" hidden="1">
      <c r="A41" s="17">
        <v>2020900000</v>
      </c>
      <c r="B41" s="19" t="s">
        <v>32</v>
      </c>
      <c r="C41" s="12"/>
      <c r="D41" s="24"/>
      <c r="E41" s="9" t="e">
        <f t="shared" si="0"/>
        <v>#DIV/0!</v>
      </c>
      <c r="F41" s="9">
        <f t="shared" si="1"/>
        <v>0</v>
      </c>
    </row>
    <row r="42" spans="1:6" ht="15" customHeight="1" hidden="1">
      <c r="A42" s="7">
        <v>2190500005</v>
      </c>
      <c r="B42" s="11" t="s">
        <v>33</v>
      </c>
      <c r="C42" s="15"/>
      <c r="D42" s="15"/>
      <c r="E42" s="5"/>
      <c r="F42" s="5">
        <f>SUM(D42-C42)</f>
        <v>0</v>
      </c>
    </row>
    <row r="43" spans="1:6" s="6" customFormat="1" ht="15" customHeight="1" hidden="1">
      <c r="A43" s="3">
        <v>3000000000</v>
      </c>
      <c r="B43" s="14" t="s">
        <v>34</v>
      </c>
      <c r="C43" s="25">
        <v>0</v>
      </c>
      <c r="D43" s="15">
        <v>0</v>
      </c>
      <c r="E43" s="5" t="e">
        <f t="shared" si="0"/>
        <v>#DIV/0!</v>
      </c>
      <c r="F43" s="5">
        <f t="shared" si="1"/>
        <v>0</v>
      </c>
    </row>
    <row r="44" spans="1:6" s="6" customFormat="1" ht="15" customHeight="1">
      <c r="A44" s="3"/>
      <c r="B44" s="4" t="s">
        <v>35</v>
      </c>
      <c r="C44" s="5">
        <f>SUM(C34,C35,C43)</f>
        <v>7238.683</v>
      </c>
      <c r="D44" s="245">
        <f>D34+D35</f>
        <v>1248.51574</v>
      </c>
      <c r="E44" s="5">
        <f t="shared" si="0"/>
        <v>17.24783002653936</v>
      </c>
      <c r="F44" s="5">
        <f t="shared" si="1"/>
        <v>-5990.16726</v>
      </c>
    </row>
    <row r="45" spans="1:6" s="6" customFormat="1" ht="15.75">
      <c r="A45" s="3"/>
      <c r="B45" s="26" t="s">
        <v>36</v>
      </c>
      <c r="C45" s="5">
        <f>C90-C44</f>
        <v>0</v>
      </c>
      <c r="D45" s="5">
        <f>D90-D44</f>
        <v>-774.34987</v>
      </c>
      <c r="E45" s="27"/>
      <c r="F45" s="27"/>
    </row>
    <row r="46" spans="1:6" ht="15.75">
      <c r="A46" s="28"/>
      <c r="B46" s="29"/>
      <c r="C46" s="30"/>
      <c r="D46" s="30"/>
      <c r="E46" s="31"/>
      <c r="F46" s="32"/>
    </row>
    <row r="47" spans="1:6" ht="63">
      <c r="A47" s="33" t="s">
        <v>1</v>
      </c>
      <c r="B47" s="33" t="s">
        <v>37</v>
      </c>
      <c r="C47" s="78" t="s">
        <v>305</v>
      </c>
      <c r="D47" s="79" t="s">
        <v>310</v>
      </c>
      <c r="E47" s="78" t="s">
        <v>3</v>
      </c>
      <c r="F47" s="80" t="s">
        <v>4</v>
      </c>
    </row>
    <row r="48" spans="1:6" ht="15.75">
      <c r="A48" s="34">
        <v>1</v>
      </c>
      <c r="B48" s="33">
        <v>2</v>
      </c>
      <c r="C48" s="167">
        <v>3</v>
      </c>
      <c r="D48" s="167">
        <v>4</v>
      </c>
      <c r="E48" s="167">
        <v>5</v>
      </c>
      <c r="F48" s="167">
        <v>6</v>
      </c>
    </row>
    <row r="49" spans="1:6" s="6" customFormat="1" ht="15.75">
      <c r="A49" s="35" t="s">
        <v>38</v>
      </c>
      <c r="B49" s="36" t="s">
        <v>39</v>
      </c>
      <c r="C49" s="37">
        <f>C50+C51+C52+C53+C54+C56+C55</f>
        <v>1181.915</v>
      </c>
      <c r="D49" s="38">
        <f>D50+D51+D52+D53+D54+D56+D55</f>
        <v>119.75068</v>
      </c>
      <c r="E49" s="39">
        <f>SUM(D49/C49*100)</f>
        <v>10.131919808108028</v>
      </c>
      <c r="F49" s="39">
        <f>SUM(D49-C49)</f>
        <v>-1062.1643199999999</v>
      </c>
    </row>
    <row r="50" spans="1:6" s="6" customFormat="1" ht="31.5" hidden="1">
      <c r="A50" s="40" t="s">
        <v>40</v>
      </c>
      <c r="B50" s="41" t="s">
        <v>41</v>
      </c>
      <c r="C50" s="42"/>
      <c r="D50" s="42"/>
      <c r="E50" s="43"/>
      <c r="F50" s="43"/>
    </row>
    <row r="51" spans="1:6" ht="15" customHeight="1">
      <c r="A51" s="40" t="s">
        <v>42</v>
      </c>
      <c r="B51" s="44" t="s">
        <v>43</v>
      </c>
      <c r="C51" s="42">
        <v>1166.915</v>
      </c>
      <c r="D51" s="42">
        <v>119.75068</v>
      </c>
      <c r="E51" s="43">
        <f aca="true" t="shared" si="2" ref="E51:E90">SUM(D51/C51*100)</f>
        <v>10.262159626022461</v>
      </c>
      <c r="F51" s="43">
        <f aca="true" t="shared" si="3" ref="F51:F90">SUM(D51-C51)</f>
        <v>-1047.1643199999999</v>
      </c>
    </row>
    <row r="52" spans="1:6" ht="12.75" customHeight="1" hidden="1">
      <c r="A52" s="40" t="s">
        <v>44</v>
      </c>
      <c r="B52" s="44" t="s">
        <v>45</v>
      </c>
      <c r="C52" s="42"/>
      <c r="D52" s="42"/>
      <c r="E52" s="43"/>
      <c r="F52" s="43">
        <f t="shared" si="3"/>
        <v>0</v>
      </c>
    </row>
    <row r="53" spans="1:6" ht="12.75" customHeight="1" hidden="1">
      <c r="A53" s="40" t="s">
        <v>46</v>
      </c>
      <c r="B53" s="44" t="s">
        <v>47</v>
      </c>
      <c r="C53" s="42"/>
      <c r="D53" s="42"/>
      <c r="E53" s="43" t="e">
        <f t="shared" si="2"/>
        <v>#DIV/0!</v>
      </c>
      <c r="F53" s="43">
        <f t="shared" si="3"/>
        <v>0</v>
      </c>
    </row>
    <row r="54" spans="1:6" ht="15.75" customHeight="1" hidden="1">
      <c r="A54" s="40" t="s">
        <v>48</v>
      </c>
      <c r="B54" s="44" t="s">
        <v>49</v>
      </c>
      <c r="C54" s="42"/>
      <c r="D54" s="42"/>
      <c r="E54" s="43" t="e">
        <f t="shared" si="2"/>
        <v>#DIV/0!</v>
      </c>
      <c r="F54" s="43">
        <f t="shared" si="3"/>
        <v>0</v>
      </c>
    </row>
    <row r="55" spans="1:6" ht="15.75" customHeight="1">
      <c r="A55" s="40" t="s">
        <v>50</v>
      </c>
      <c r="B55" s="44" t="s">
        <v>51</v>
      </c>
      <c r="C55" s="45">
        <v>15</v>
      </c>
      <c r="D55" s="45">
        <v>0</v>
      </c>
      <c r="E55" s="43">
        <f t="shared" si="2"/>
        <v>0</v>
      </c>
      <c r="F55" s="43">
        <f t="shared" si="3"/>
        <v>-15</v>
      </c>
    </row>
    <row r="56" spans="1:6" ht="15" customHeight="1" hidden="1">
      <c r="A56" s="40" t="s">
        <v>52</v>
      </c>
      <c r="B56" s="44" t="s">
        <v>53</v>
      </c>
      <c r="C56" s="42"/>
      <c r="D56" s="42"/>
      <c r="E56" s="43" t="e">
        <f t="shared" si="2"/>
        <v>#DIV/0!</v>
      </c>
      <c r="F56" s="43">
        <f t="shared" si="3"/>
        <v>0</v>
      </c>
    </row>
    <row r="57" spans="1:6" s="6" customFormat="1" ht="15.75" customHeight="1">
      <c r="A57" s="46" t="s">
        <v>54</v>
      </c>
      <c r="B57" s="47" t="s">
        <v>55</v>
      </c>
      <c r="C57" s="37">
        <f>C58</f>
        <v>117.28</v>
      </c>
      <c r="D57" s="37">
        <f>D58</f>
        <v>10.3554</v>
      </c>
      <c r="E57" s="39">
        <f t="shared" si="2"/>
        <v>8.829638472032741</v>
      </c>
      <c r="F57" s="39">
        <f t="shared" si="3"/>
        <v>-106.9246</v>
      </c>
    </row>
    <row r="58" spans="1:6" ht="15.75">
      <c r="A58" s="48" t="s">
        <v>56</v>
      </c>
      <c r="B58" s="49" t="s">
        <v>57</v>
      </c>
      <c r="C58" s="42">
        <v>117.28</v>
      </c>
      <c r="D58" s="42">
        <v>10.3554</v>
      </c>
      <c r="E58" s="43">
        <f t="shared" si="2"/>
        <v>8.829638472032741</v>
      </c>
      <c r="F58" s="43">
        <f t="shared" si="3"/>
        <v>-106.9246</v>
      </c>
    </row>
    <row r="59" spans="1:6" s="6" customFormat="1" ht="15.75" customHeight="1">
      <c r="A59" s="35" t="s">
        <v>58</v>
      </c>
      <c r="B59" s="36" t="s">
        <v>59</v>
      </c>
      <c r="C59" s="37">
        <f>C62+C63</f>
        <v>122.4</v>
      </c>
      <c r="D59" s="37">
        <f>D63</f>
        <v>0</v>
      </c>
      <c r="E59" s="39">
        <f t="shared" si="2"/>
        <v>0</v>
      </c>
      <c r="F59" s="39">
        <f t="shared" si="3"/>
        <v>-122.4</v>
      </c>
    </row>
    <row r="60" spans="1:6" ht="14.25" customHeight="1" hidden="1">
      <c r="A60" s="40" t="s">
        <v>60</v>
      </c>
      <c r="B60" s="44" t="s">
        <v>61</v>
      </c>
      <c r="C60" s="42"/>
      <c r="D60" s="42"/>
      <c r="E60" s="39" t="e">
        <f t="shared" si="2"/>
        <v>#DIV/0!</v>
      </c>
      <c r="F60" s="39">
        <f t="shared" si="3"/>
        <v>0</v>
      </c>
    </row>
    <row r="61" spans="1:6" ht="16.5" customHeight="1" hidden="1">
      <c r="A61" s="50" t="s">
        <v>62</v>
      </c>
      <c r="B61" s="44" t="s">
        <v>63</v>
      </c>
      <c r="C61" s="42">
        <v>0</v>
      </c>
      <c r="D61" s="42"/>
      <c r="E61" s="39" t="e">
        <f t="shared" si="2"/>
        <v>#DIV/0!</v>
      </c>
      <c r="F61" s="39">
        <f t="shared" si="3"/>
        <v>0</v>
      </c>
    </row>
    <row r="62" spans="1:6" ht="17.25" customHeight="1">
      <c r="A62" s="51" t="s">
        <v>64</v>
      </c>
      <c r="B62" s="52" t="s">
        <v>65</v>
      </c>
      <c r="C62" s="42">
        <v>21.5</v>
      </c>
      <c r="D62" s="42">
        <v>0</v>
      </c>
      <c r="E62" s="39">
        <f t="shared" si="2"/>
        <v>0</v>
      </c>
      <c r="F62" s="39">
        <f t="shared" si="3"/>
        <v>-21.5</v>
      </c>
    </row>
    <row r="63" spans="1:6" ht="15.75" customHeight="1">
      <c r="A63" s="51" t="s">
        <v>253</v>
      </c>
      <c r="B63" s="52" t="s">
        <v>254</v>
      </c>
      <c r="C63" s="42">
        <v>100.9</v>
      </c>
      <c r="D63" s="42">
        <v>0</v>
      </c>
      <c r="E63" s="43">
        <f t="shared" si="2"/>
        <v>0</v>
      </c>
      <c r="F63" s="43">
        <f t="shared" si="3"/>
        <v>-100.9</v>
      </c>
    </row>
    <row r="64" spans="1:6" s="6" customFormat="1" ht="15.75">
      <c r="A64" s="35" t="s">
        <v>66</v>
      </c>
      <c r="B64" s="36" t="s">
        <v>67</v>
      </c>
      <c r="C64" s="53">
        <f>SUM(C65:C68)</f>
        <v>1864.53</v>
      </c>
      <c r="D64" s="53">
        <f>SUM(D65:D68)</f>
        <v>0</v>
      </c>
      <c r="E64" s="39">
        <f t="shared" si="2"/>
        <v>0</v>
      </c>
      <c r="F64" s="39">
        <f t="shared" si="3"/>
        <v>-1864.53</v>
      </c>
    </row>
    <row r="65" spans="1:6" ht="16.5" customHeight="1" hidden="1">
      <c r="A65" s="40" t="s">
        <v>68</v>
      </c>
      <c r="B65" s="44" t="s">
        <v>69</v>
      </c>
      <c r="C65" s="54"/>
      <c r="D65" s="42"/>
      <c r="E65" s="43" t="e">
        <f t="shared" si="2"/>
        <v>#DIV/0!</v>
      </c>
      <c r="F65" s="43">
        <f t="shared" si="3"/>
        <v>0</v>
      </c>
    </row>
    <row r="66" spans="1:7" s="6" customFormat="1" ht="15.75">
      <c r="A66" s="40" t="s">
        <v>70</v>
      </c>
      <c r="B66" s="44" t="s">
        <v>71</v>
      </c>
      <c r="C66" s="54">
        <v>300</v>
      </c>
      <c r="D66" s="42">
        <v>0</v>
      </c>
      <c r="E66" s="43">
        <f t="shared" si="2"/>
        <v>0</v>
      </c>
      <c r="F66" s="43">
        <f t="shared" si="3"/>
        <v>-300</v>
      </c>
      <c r="G66" s="55"/>
    </row>
    <row r="67" spans="1:6" ht="15.75">
      <c r="A67" s="40" t="s">
        <v>72</v>
      </c>
      <c r="B67" s="44" t="s">
        <v>73</v>
      </c>
      <c r="C67" s="54">
        <v>1464.53</v>
      </c>
      <c r="D67" s="42">
        <v>0</v>
      </c>
      <c r="E67" s="43">
        <f t="shared" si="2"/>
        <v>0</v>
      </c>
      <c r="F67" s="43">
        <f t="shared" si="3"/>
        <v>-1464.53</v>
      </c>
    </row>
    <row r="68" spans="1:6" ht="15.75">
      <c r="A68" s="40" t="s">
        <v>74</v>
      </c>
      <c r="B68" s="44" t="s">
        <v>75</v>
      </c>
      <c r="C68" s="54">
        <v>100</v>
      </c>
      <c r="D68" s="42">
        <v>0</v>
      </c>
      <c r="E68" s="43">
        <f t="shared" si="2"/>
        <v>0</v>
      </c>
      <c r="F68" s="43">
        <f t="shared" si="3"/>
        <v>-100</v>
      </c>
    </row>
    <row r="69" spans="1:6" s="6" customFormat="1" ht="15.75">
      <c r="A69" s="35" t="s">
        <v>76</v>
      </c>
      <c r="B69" s="36" t="s">
        <v>77</v>
      </c>
      <c r="C69" s="37">
        <f>SUM(C70:C72)</f>
        <v>981.0799999999999</v>
      </c>
      <c r="D69" s="37">
        <f>SUM(D70:D72)</f>
        <v>105.05979</v>
      </c>
      <c r="E69" s="39">
        <f t="shared" si="2"/>
        <v>10.708585436457781</v>
      </c>
      <c r="F69" s="39">
        <f t="shared" si="3"/>
        <v>-876.0202099999999</v>
      </c>
    </row>
    <row r="70" spans="1:6" ht="15" customHeight="1">
      <c r="A70" s="40" t="s">
        <v>78</v>
      </c>
      <c r="B70" s="56" t="s">
        <v>79</v>
      </c>
      <c r="C70" s="42">
        <v>394.3</v>
      </c>
      <c r="D70" s="42">
        <v>0</v>
      </c>
      <c r="E70" s="43">
        <f t="shared" si="2"/>
        <v>0</v>
      </c>
      <c r="F70" s="43">
        <f t="shared" si="3"/>
        <v>-394.3</v>
      </c>
    </row>
    <row r="71" spans="1:6" ht="14.25" customHeight="1" hidden="1">
      <c r="A71" s="40" t="s">
        <v>80</v>
      </c>
      <c r="B71" s="56" t="s">
        <v>81</v>
      </c>
      <c r="C71" s="42"/>
      <c r="D71" s="42"/>
      <c r="E71" s="43" t="e">
        <f t="shared" si="2"/>
        <v>#DIV/0!</v>
      </c>
      <c r="F71" s="43">
        <f t="shared" si="3"/>
        <v>0</v>
      </c>
    </row>
    <row r="72" spans="1:6" ht="15" customHeight="1">
      <c r="A72" s="40" t="s">
        <v>82</v>
      </c>
      <c r="B72" s="44" t="s">
        <v>83</v>
      </c>
      <c r="C72" s="42">
        <v>586.78</v>
      </c>
      <c r="D72" s="42">
        <v>105.05979</v>
      </c>
      <c r="E72" s="43">
        <f t="shared" si="2"/>
        <v>17.904459933876414</v>
      </c>
      <c r="F72" s="43">
        <f t="shared" si="3"/>
        <v>-481.72020999999995</v>
      </c>
    </row>
    <row r="73" spans="1:6" s="6" customFormat="1" ht="15" customHeight="1">
      <c r="A73" s="35" t="s">
        <v>94</v>
      </c>
      <c r="B73" s="36" t="s">
        <v>95</v>
      </c>
      <c r="C73" s="37">
        <f>C74</f>
        <v>2472</v>
      </c>
      <c r="D73" s="37">
        <f>SUM(D74)</f>
        <v>220</v>
      </c>
      <c r="E73" s="39">
        <f t="shared" si="2"/>
        <v>8.89967637540453</v>
      </c>
      <c r="F73" s="39">
        <f t="shared" si="3"/>
        <v>-2252</v>
      </c>
    </row>
    <row r="74" spans="1:6" ht="15" customHeight="1">
      <c r="A74" s="40" t="s">
        <v>96</v>
      </c>
      <c r="B74" s="44" t="s">
        <v>97</v>
      </c>
      <c r="C74" s="42">
        <v>2472</v>
      </c>
      <c r="D74" s="42">
        <v>220</v>
      </c>
      <c r="E74" s="43">
        <f t="shared" si="2"/>
        <v>8.89967637540453</v>
      </c>
      <c r="F74" s="43">
        <f t="shared" si="3"/>
        <v>-2252</v>
      </c>
    </row>
    <row r="75" spans="1:6" s="6" customFormat="1" ht="15" customHeight="1">
      <c r="A75" s="58">
        <v>1000</v>
      </c>
      <c r="B75" s="36" t="s">
        <v>98</v>
      </c>
      <c r="C75" s="37">
        <f>SUM(C76:C79)</f>
        <v>475.478</v>
      </c>
      <c r="D75" s="37">
        <f>SUM(D76:D79)</f>
        <v>0</v>
      </c>
      <c r="E75" s="39">
        <f t="shared" si="2"/>
        <v>0</v>
      </c>
      <c r="F75" s="39">
        <f t="shared" si="3"/>
        <v>-475.478</v>
      </c>
    </row>
    <row r="76" spans="1:6" ht="15" customHeight="1" hidden="1">
      <c r="A76" s="59">
        <v>1001</v>
      </c>
      <c r="B76" s="60" t="s">
        <v>99</v>
      </c>
      <c r="C76" s="42"/>
      <c r="D76" s="42"/>
      <c r="E76" s="43" t="e">
        <f t="shared" si="2"/>
        <v>#DIV/0!</v>
      </c>
      <c r="F76" s="43">
        <f t="shared" si="3"/>
        <v>0</v>
      </c>
    </row>
    <row r="77" spans="1:6" ht="17.25" customHeight="1">
      <c r="A77" s="59">
        <v>1003</v>
      </c>
      <c r="B77" s="60" t="s">
        <v>100</v>
      </c>
      <c r="C77" s="42">
        <v>475.478</v>
      </c>
      <c r="D77" s="42">
        <v>0</v>
      </c>
      <c r="E77" s="43">
        <f t="shared" si="2"/>
        <v>0</v>
      </c>
      <c r="F77" s="43">
        <f t="shared" si="3"/>
        <v>-475.478</v>
      </c>
    </row>
    <row r="78" spans="1:6" ht="14.25" customHeight="1" hidden="1">
      <c r="A78" s="59">
        <v>1004</v>
      </c>
      <c r="B78" s="60" t="s">
        <v>101</v>
      </c>
      <c r="C78" s="42"/>
      <c r="D78" s="61"/>
      <c r="E78" s="43" t="e">
        <f t="shared" si="2"/>
        <v>#DIV/0!</v>
      </c>
      <c r="F78" s="43">
        <f t="shared" si="3"/>
        <v>0</v>
      </c>
    </row>
    <row r="79" spans="1:6" ht="14.25" customHeight="1" hidden="1">
      <c r="A79" s="40" t="s">
        <v>102</v>
      </c>
      <c r="B79" s="44" t="s">
        <v>103</v>
      </c>
      <c r="C79" s="42">
        <v>0</v>
      </c>
      <c r="D79" s="42">
        <v>0</v>
      </c>
      <c r="E79" s="43"/>
      <c r="F79" s="43">
        <f t="shared" si="3"/>
        <v>0</v>
      </c>
    </row>
    <row r="80" spans="1:6" ht="15" customHeight="1">
      <c r="A80" s="35" t="s">
        <v>104</v>
      </c>
      <c r="B80" s="36" t="s">
        <v>105</v>
      </c>
      <c r="C80" s="37">
        <f>C81+C82+C83+C84+C85</f>
        <v>24</v>
      </c>
      <c r="D80" s="37">
        <f>D81+D82+D83+D84+D85</f>
        <v>19</v>
      </c>
      <c r="E80" s="43">
        <f t="shared" si="2"/>
        <v>79.16666666666666</v>
      </c>
      <c r="F80" s="27">
        <f>F81+F82+F83+F84+F85</f>
        <v>-5</v>
      </c>
    </row>
    <row r="81" spans="1:6" ht="15.75" customHeight="1">
      <c r="A81" s="40" t="s">
        <v>106</v>
      </c>
      <c r="B81" s="44" t="s">
        <v>107</v>
      </c>
      <c r="C81" s="42">
        <v>24</v>
      </c>
      <c r="D81" s="42">
        <v>19</v>
      </c>
      <c r="E81" s="43">
        <f t="shared" si="2"/>
        <v>79.16666666666666</v>
      </c>
      <c r="F81" s="43">
        <f>SUM(D81-C81)</f>
        <v>-5</v>
      </c>
    </row>
    <row r="82" spans="1:6" ht="15" customHeight="1" hidden="1">
      <c r="A82" s="40" t="s">
        <v>108</v>
      </c>
      <c r="B82" s="44" t="s">
        <v>109</v>
      </c>
      <c r="C82" s="42"/>
      <c r="D82" s="42"/>
      <c r="E82" s="43" t="e">
        <f t="shared" si="2"/>
        <v>#DIV/0!</v>
      </c>
      <c r="F82" s="43">
        <f>SUM(D82-C82)</f>
        <v>0</v>
      </c>
    </row>
    <row r="83" spans="1:6" ht="15" customHeight="1" hidden="1">
      <c r="A83" s="40" t="s">
        <v>110</v>
      </c>
      <c r="B83" s="44" t="s">
        <v>111</v>
      </c>
      <c r="C83" s="42"/>
      <c r="D83" s="42"/>
      <c r="E83" s="43" t="e">
        <f t="shared" si="2"/>
        <v>#DIV/0!</v>
      </c>
      <c r="F83" s="43"/>
    </row>
    <row r="84" spans="1:6" ht="15" customHeight="1" hidden="1">
      <c r="A84" s="40" t="s">
        <v>112</v>
      </c>
      <c r="B84" s="44" t="s">
        <v>113</v>
      </c>
      <c r="C84" s="42"/>
      <c r="D84" s="42"/>
      <c r="E84" s="43" t="e">
        <f t="shared" si="2"/>
        <v>#DIV/0!</v>
      </c>
      <c r="F84" s="43"/>
    </row>
    <row r="85" spans="1:6" ht="0.75" customHeight="1" hidden="1">
      <c r="A85" s="40" t="s">
        <v>114</v>
      </c>
      <c r="B85" s="44" t="s">
        <v>115</v>
      </c>
      <c r="C85" s="42"/>
      <c r="D85" s="42"/>
      <c r="E85" s="43" t="e">
        <f t="shared" si="2"/>
        <v>#DIV/0!</v>
      </c>
      <c r="F85" s="43"/>
    </row>
    <row r="86" spans="1:6" s="6" customFormat="1" ht="2.25" customHeight="1" hidden="1">
      <c r="A86" s="58">
        <v>1400</v>
      </c>
      <c r="B86" s="62" t="s">
        <v>124</v>
      </c>
      <c r="C86" s="53">
        <f>C87+C88+C89</f>
        <v>0</v>
      </c>
      <c r="D86" s="53">
        <f>SUM(D87:D89)</f>
        <v>0</v>
      </c>
      <c r="E86" s="39" t="e">
        <f t="shared" si="2"/>
        <v>#DIV/0!</v>
      </c>
      <c r="F86" s="39">
        <f t="shared" si="3"/>
        <v>0</v>
      </c>
    </row>
    <row r="87" spans="1:6" ht="15" customHeight="1" hidden="1">
      <c r="A87" s="59">
        <v>1401</v>
      </c>
      <c r="B87" s="60" t="s">
        <v>125</v>
      </c>
      <c r="C87" s="54"/>
      <c r="D87" s="42"/>
      <c r="E87" s="43" t="e">
        <f t="shared" si="2"/>
        <v>#DIV/0!</v>
      </c>
      <c r="F87" s="43">
        <f t="shared" si="3"/>
        <v>0</v>
      </c>
    </row>
    <row r="88" spans="1:6" ht="15" customHeight="1" hidden="1">
      <c r="A88" s="59">
        <v>1402</v>
      </c>
      <c r="B88" s="60" t="s">
        <v>126</v>
      </c>
      <c r="C88" s="54"/>
      <c r="D88" s="42"/>
      <c r="E88" s="43" t="e">
        <f t="shared" si="2"/>
        <v>#DIV/0!</v>
      </c>
      <c r="F88" s="43">
        <f t="shared" si="3"/>
        <v>0</v>
      </c>
    </row>
    <row r="89" spans="1:6" ht="15" customHeight="1" hidden="1">
      <c r="A89" s="59">
        <v>1403</v>
      </c>
      <c r="B89" s="60" t="s">
        <v>127</v>
      </c>
      <c r="C89" s="54">
        <v>0</v>
      </c>
      <c r="D89" s="42">
        <v>0</v>
      </c>
      <c r="E89" s="43" t="e">
        <f t="shared" si="2"/>
        <v>#DIV/0!</v>
      </c>
      <c r="F89" s="43">
        <f t="shared" si="3"/>
        <v>0</v>
      </c>
    </row>
    <row r="90" spans="1:6" s="6" customFormat="1" ht="15" customHeight="1">
      <c r="A90" s="58"/>
      <c r="B90" s="63" t="s">
        <v>128</v>
      </c>
      <c r="C90" s="38">
        <f>C49+C57+C59+C64+C69+C73+C80+C75+C86</f>
        <v>7238.683</v>
      </c>
      <c r="D90" s="38">
        <f>D49+D57+D59+D64+D69+D73+D80+D75+D86</f>
        <v>474.16587</v>
      </c>
      <c r="E90" s="39">
        <f t="shared" si="2"/>
        <v>6.550443913623514</v>
      </c>
      <c r="F90" s="39">
        <f t="shared" si="3"/>
        <v>-6764.51713</v>
      </c>
    </row>
    <row r="91" spans="3:4" ht="15.75">
      <c r="C91" s="66"/>
      <c r="D91" s="67"/>
    </row>
    <row r="92" spans="1:4" s="71" customFormat="1" ht="12.75">
      <c r="A92" s="69" t="s">
        <v>129</v>
      </c>
      <c r="B92" s="69"/>
      <c r="C92" s="70"/>
      <c r="D92" s="70"/>
    </row>
    <row r="93" spans="1:3" s="71" customFormat="1" ht="12.75">
      <c r="A93" s="72" t="s">
        <v>130</v>
      </c>
      <c r="B93" s="72"/>
      <c r="C93" s="71" t="s">
        <v>131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workbookViewId="0" topLeftCell="A4">
      <selection activeCell="D37" sqref="D37"/>
    </sheetView>
  </sheetViews>
  <sheetFormatPr defaultColWidth="9.140625" defaultRowHeight="12.75"/>
  <cols>
    <col min="1" max="1" width="14.7109375" style="64" customWidth="1"/>
    <col min="2" max="2" width="57.57421875" style="65" customWidth="1"/>
    <col min="3" max="3" width="16.140625" style="68" customWidth="1"/>
    <col min="4" max="4" width="15.57421875" style="68" customWidth="1"/>
    <col min="5" max="5" width="10.28125" style="68" customWidth="1"/>
    <col min="6" max="6" width="10.00390625" style="68" customWidth="1"/>
    <col min="7" max="7" width="15.421875" style="1" bestFit="1" customWidth="1"/>
    <col min="8" max="16384" width="9.140625" style="1" customWidth="1"/>
  </cols>
  <sheetData>
    <row r="1" spans="1:6" ht="15.75">
      <c r="A1" s="288" t="s">
        <v>313</v>
      </c>
      <c r="B1" s="288"/>
      <c r="C1" s="288"/>
      <c r="D1" s="288"/>
      <c r="E1" s="288"/>
      <c r="F1" s="288"/>
    </row>
    <row r="2" spans="1:6" ht="15.75">
      <c r="A2" s="288"/>
      <c r="B2" s="288"/>
      <c r="C2" s="288"/>
      <c r="D2" s="288"/>
      <c r="E2" s="288"/>
      <c r="F2" s="288"/>
    </row>
    <row r="3" spans="1:6" ht="63">
      <c r="A3" s="2" t="s">
        <v>1</v>
      </c>
      <c r="B3" s="2" t="s">
        <v>2</v>
      </c>
      <c r="C3" s="78" t="s">
        <v>305</v>
      </c>
      <c r="D3" s="79" t="s">
        <v>310</v>
      </c>
      <c r="E3" s="78" t="s">
        <v>3</v>
      </c>
      <c r="F3" s="80" t="s">
        <v>4</v>
      </c>
    </row>
    <row r="4" spans="1:6" s="6" customFormat="1" ht="15.75">
      <c r="A4" s="3"/>
      <c r="B4" s="4" t="s">
        <v>5</v>
      </c>
      <c r="C4" s="5">
        <f>C5+C7+C9+C12</f>
        <v>478.4</v>
      </c>
      <c r="D4" s="5">
        <f>D5+D7+D9+D12</f>
        <v>29.987759999999998</v>
      </c>
      <c r="E4" s="5">
        <f>SUM(D4/C4*100)</f>
        <v>6.268344481605351</v>
      </c>
      <c r="F4" s="5">
        <f>SUM(D4-C4)</f>
        <v>-448.41224</v>
      </c>
    </row>
    <row r="5" spans="1:6" s="6" customFormat="1" ht="15.75">
      <c r="A5" s="74">
        <v>1010000000</v>
      </c>
      <c r="B5" s="73" t="s">
        <v>6</v>
      </c>
      <c r="C5" s="5">
        <f>C6</f>
        <v>187.4</v>
      </c>
      <c r="D5" s="5">
        <f>D6</f>
        <v>17.27892</v>
      </c>
      <c r="E5" s="5">
        <f aca="true" t="shared" si="0" ref="E5:E42">SUM(D5/C5*100)</f>
        <v>9.220341515474919</v>
      </c>
      <c r="F5" s="5">
        <f aca="true" t="shared" si="1" ref="F5:F42">SUM(D5-C5)</f>
        <v>-170.12108</v>
      </c>
    </row>
    <row r="6" spans="1:6" ht="15.75">
      <c r="A6" s="7">
        <v>1010200001</v>
      </c>
      <c r="B6" s="8" t="s">
        <v>7</v>
      </c>
      <c r="C6" s="9">
        <v>187.4</v>
      </c>
      <c r="D6" s="10">
        <v>17.27892</v>
      </c>
      <c r="E6" s="9">
        <f>SUM(D6/C6*100)</f>
        <v>9.220341515474919</v>
      </c>
      <c r="F6" s="9">
        <f t="shared" si="1"/>
        <v>-170.12108</v>
      </c>
    </row>
    <row r="7" spans="1:6" s="6" customFormat="1" ht="15.75">
      <c r="A7" s="74">
        <v>1050000000</v>
      </c>
      <c r="B7" s="73" t="s">
        <v>8</v>
      </c>
      <c r="C7" s="5">
        <f>SUM(C8:C8)</f>
        <v>10</v>
      </c>
      <c r="D7" s="5">
        <f>SUM(D8:D8)</f>
        <v>0</v>
      </c>
      <c r="E7" s="5">
        <f t="shared" si="0"/>
        <v>0</v>
      </c>
      <c r="F7" s="5">
        <f t="shared" si="1"/>
        <v>-10</v>
      </c>
    </row>
    <row r="8" spans="1:6" ht="15.75" customHeight="1">
      <c r="A8" s="7">
        <v>1050300000</v>
      </c>
      <c r="B8" s="11" t="s">
        <v>9</v>
      </c>
      <c r="C8" s="12">
        <v>10</v>
      </c>
      <c r="D8" s="10">
        <v>0</v>
      </c>
      <c r="E8" s="9">
        <f t="shared" si="0"/>
        <v>0</v>
      </c>
      <c r="F8" s="9">
        <f t="shared" si="1"/>
        <v>-10</v>
      </c>
    </row>
    <row r="9" spans="1:6" s="6" customFormat="1" ht="15.75" customHeight="1">
      <c r="A9" s="74">
        <v>1060000000</v>
      </c>
      <c r="B9" s="73" t="s">
        <v>145</v>
      </c>
      <c r="C9" s="5">
        <f>C10+C11</f>
        <v>271</v>
      </c>
      <c r="D9" s="5">
        <f>D10+D11</f>
        <v>7.2088399999999995</v>
      </c>
      <c r="E9" s="5">
        <f t="shared" si="0"/>
        <v>2.6600885608856086</v>
      </c>
      <c r="F9" s="5">
        <f t="shared" si="1"/>
        <v>-263.79116</v>
      </c>
    </row>
    <row r="10" spans="1:6" s="6" customFormat="1" ht="15.75" customHeight="1">
      <c r="A10" s="7">
        <v>1060100000</v>
      </c>
      <c r="B10" s="11" t="s">
        <v>11</v>
      </c>
      <c r="C10" s="9">
        <v>106</v>
      </c>
      <c r="D10" s="10">
        <v>1.36438</v>
      </c>
      <c r="E10" s="9">
        <f t="shared" si="0"/>
        <v>1.2871509433962263</v>
      </c>
      <c r="F10" s="9">
        <f>SUM(D10-C10)</f>
        <v>-104.63562</v>
      </c>
    </row>
    <row r="11" spans="1:6" ht="15.75" customHeight="1">
      <c r="A11" s="7">
        <v>1060600000</v>
      </c>
      <c r="B11" s="11" t="s">
        <v>10</v>
      </c>
      <c r="C11" s="9">
        <v>165</v>
      </c>
      <c r="D11" s="10">
        <v>5.84446</v>
      </c>
      <c r="E11" s="9">
        <f t="shared" si="0"/>
        <v>3.5420969696969693</v>
      </c>
      <c r="F11" s="9">
        <f t="shared" si="1"/>
        <v>-159.15554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5.5</v>
      </c>
      <c r="E12" s="5">
        <f t="shared" si="0"/>
        <v>55.00000000000001</v>
      </c>
      <c r="F12" s="5">
        <f t="shared" si="1"/>
        <v>-4.5</v>
      </c>
    </row>
    <row r="13" spans="1:6" ht="14.25" customHeight="1">
      <c r="A13" s="7">
        <v>1080400001</v>
      </c>
      <c r="B13" s="8" t="s">
        <v>14</v>
      </c>
      <c r="C13" s="9">
        <v>10</v>
      </c>
      <c r="D13" s="10">
        <v>5.5</v>
      </c>
      <c r="E13" s="9">
        <f t="shared" si="0"/>
        <v>55.00000000000001</v>
      </c>
      <c r="F13" s="9">
        <f t="shared" si="1"/>
        <v>-4.5</v>
      </c>
    </row>
    <row r="14" spans="1:6" ht="0.7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4">
        <v>1090000000</v>
      </c>
      <c r="B15" s="75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424</v>
      </c>
      <c r="D20" s="5">
        <f>D21+D24+D26+D29</f>
        <v>35.88204</v>
      </c>
      <c r="E20" s="5">
        <f t="shared" si="0"/>
        <v>8.462745283018869</v>
      </c>
      <c r="F20" s="5">
        <f t="shared" si="1"/>
        <v>-388.11796</v>
      </c>
    </row>
    <row r="21" spans="1:6" s="6" customFormat="1" ht="30" customHeight="1">
      <c r="A21" s="74">
        <v>1110000000</v>
      </c>
      <c r="B21" s="75" t="s">
        <v>138</v>
      </c>
      <c r="C21" s="5">
        <f>C22+C23</f>
        <v>124</v>
      </c>
      <c r="D21" s="5">
        <f>D22+D23</f>
        <v>34.49904</v>
      </c>
      <c r="E21" s="5">
        <f t="shared" si="0"/>
        <v>27.8218064516129</v>
      </c>
      <c r="F21" s="5">
        <f t="shared" si="1"/>
        <v>-89.50095999999999</v>
      </c>
    </row>
    <row r="22" spans="1:6" ht="15.75">
      <c r="A22" s="17">
        <v>1110501101</v>
      </c>
      <c r="B22" s="18" t="s">
        <v>17</v>
      </c>
      <c r="C22" s="12">
        <v>107</v>
      </c>
      <c r="D22" s="10">
        <v>34.49904</v>
      </c>
      <c r="E22" s="9">
        <f t="shared" si="0"/>
        <v>32.24209345794392</v>
      </c>
      <c r="F22" s="9">
        <f t="shared" si="1"/>
        <v>-72.50095999999999</v>
      </c>
    </row>
    <row r="23" spans="1:6" ht="15" customHeight="1">
      <c r="A23" s="7">
        <v>1110503505</v>
      </c>
      <c r="B23" s="11" t="s">
        <v>18</v>
      </c>
      <c r="C23" s="12">
        <v>17</v>
      </c>
      <c r="D23" s="10">
        <v>0</v>
      </c>
      <c r="E23" s="9">
        <f t="shared" si="0"/>
        <v>0</v>
      </c>
      <c r="F23" s="9">
        <f t="shared" si="1"/>
        <v>-17</v>
      </c>
    </row>
    <row r="24" spans="1:6" s="16" customFormat="1" ht="15.75" customHeight="1" hidden="1">
      <c r="A24" s="74">
        <v>1130000000</v>
      </c>
      <c r="B24" s="75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6">
        <v>1140000000</v>
      </c>
      <c r="B26" s="77" t="s">
        <v>141</v>
      </c>
      <c r="C26" s="5">
        <f>C27+C28</f>
        <v>300</v>
      </c>
      <c r="D26" s="5">
        <f>D27+D28</f>
        <v>1.383</v>
      </c>
      <c r="E26" s="5">
        <f t="shared" si="0"/>
        <v>0.461</v>
      </c>
      <c r="F26" s="5">
        <f t="shared" si="1"/>
        <v>-298.617</v>
      </c>
    </row>
    <row r="27" spans="1:6" ht="15.75" hidden="1">
      <c r="A27" s="17">
        <v>1140200000</v>
      </c>
      <c r="B27" s="19" t="s">
        <v>142</v>
      </c>
      <c r="C27" s="9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300</v>
      </c>
      <c r="D28" s="10">
        <v>1.383</v>
      </c>
      <c r="E28" s="9">
        <f t="shared" si="0"/>
        <v>0.461</v>
      </c>
      <c r="F28" s="9">
        <f t="shared" si="1"/>
        <v>-298.617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0</v>
      </c>
      <c r="E29" s="5"/>
      <c r="F29" s="5">
        <f t="shared" si="1"/>
        <v>0</v>
      </c>
    </row>
    <row r="30" spans="1:6" ht="15" customHeight="1">
      <c r="A30" s="7">
        <v>1170105005</v>
      </c>
      <c r="B30" s="8" t="s">
        <v>24</v>
      </c>
      <c r="C30" s="9">
        <f>C31</f>
        <v>0</v>
      </c>
      <c r="D30" s="9">
        <v>0</v>
      </c>
      <c r="E30" s="9"/>
      <c r="F30" s="9">
        <f t="shared" si="1"/>
        <v>0</v>
      </c>
    </row>
    <row r="31" spans="1:6" ht="15" customHeight="1" hidden="1">
      <c r="A31" s="7">
        <v>1170505005</v>
      </c>
      <c r="B31" s="11" t="s">
        <v>255</v>
      </c>
      <c r="C31" s="9"/>
      <c r="D31" s="10"/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902.4</v>
      </c>
      <c r="D32" s="20">
        <f>D4+D20</f>
        <v>65.8698</v>
      </c>
      <c r="E32" s="5">
        <f t="shared" si="0"/>
        <v>7.299401595744682</v>
      </c>
      <c r="F32" s="5">
        <f t="shared" si="1"/>
        <v>-836.5301999999999</v>
      </c>
    </row>
    <row r="33" spans="1:7" s="6" customFormat="1" ht="15.75">
      <c r="A33" s="3">
        <v>2000000000</v>
      </c>
      <c r="B33" s="4" t="s">
        <v>27</v>
      </c>
      <c r="C33" s="5">
        <f>C34+C36+C37+C38+C39+C40+C35</f>
        <v>4634.227999999999</v>
      </c>
      <c r="D33" s="5">
        <f>D34+D36+D37+D38+D39+D40+D35</f>
        <v>607.68</v>
      </c>
      <c r="E33" s="5">
        <f t="shared" si="0"/>
        <v>13.11286367438115</v>
      </c>
      <c r="F33" s="5">
        <f t="shared" si="1"/>
        <v>-4026.5479999999993</v>
      </c>
      <c r="G33" s="21"/>
    </row>
    <row r="34" spans="1:6" ht="15.75">
      <c r="A34" s="17">
        <v>2020100000</v>
      </c>
      <c r="B34" s="18" t="s">
        <v>28</v>
      </c>
      <c r="C34" s="232">
        <v>2606.1</v>
      </c>
      <c r="D34" s="22">
        <v>434.4</v>
      </c>
      <c r="E34" s="9">
        <f t="shared" si="0"/>
        <v>16.6685852423161</v>
      </c>
      <c r="F34" s="9">
        <f t="shared" si="1"/>
        <v>-2171.7</v>
      </c>
    </row>
    <row r="35" spans="1:6" ht="15.75">
      <c r="A35" s="17">
        <v>2020100310</v>
      </c>
      <c r="B35" s="18" t="s">
        <v>266</v>
      </c>
      <c r="C35" s="13">
        <v>224</v>
      </c>
      <c r="D35" s="22">
        <v>56</v>
      </c>
      <c r="E35" s="9">
        <f t="shared" si="0"/>
        <v>25</v>
      </c>
      <c r="F35" s="9">
        <f t="shared" si="1"/>
        <v>-168</v>
      </c>
    </row>
    <row r="36" spans="1:6" ht="15.75">
      <c r="A36" s="17">
        <v>2020200000</v>
      </c>
      <c r="B36" s="18" t="s">
        <v>29</v>
      </c>
      <c r="C36" s="12">
        <v>845.318</v>
      </c>
      <c r="D36" s="10">
        <v>0</v>
      </c>
      <c r="E36" s="9">
        <f t="shared" si="0"/>
        <v>0</v>
      </c>
      <c r="F36" s="9">
        <f t="shared" si="1"/>
        <v>-845.318</v>
      </c>
    </row>
    <row r="37" spans="1:6" ht="15" customHeight="1">
      <c r="A37" s="17">
        <v>2020300000</v>
      </c>
      <c r="B37" s="18" t="s">
        <v>30</v>
      </c>
      <c r="C37" s="12">
        <v>958.81</v>
      </c>
      <c r="D37" s="23">
        <v>117.28</v>
      </c>
      <c r="E37" s="9">
        <f t="shared" si="0"/>
        <v>12.231829038078452</v>
      </c>
      <c r="F37" s="9">
        <f t="shared" si="1"/>
        <v>-841.53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3.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5536.627999999999</v>
      </c>
      <c r="D42" s="245">
        <f>D32+D33</f>
        <v>673.5498</v>
      </c>
      <c r="E42" s="5">
        <f t="shared" si="0"/>
        <v>12.16534323779745</v>
      </c>
      <c r="F42" s="5">
        <f t="shared" si="1"/>
        <v>-4863.078199999999</v>
      </c>
    </row>
    <row r="43" spans="1:6" s="6" customFormat="1" ht="15.75">
      <c r="A43" s="3"/>
      <c r="B43" s="26" t="s">
        <v>36</v>
      </c>
      <c r="C43" s="5">
        <f>C88-C42</f>
        <v>0</v>
      </c>
      <c r="D43" s="5">
        <f>D88-D42</f>
        <v>-378.24568</v>
      </c>
      <c r="E43" s="27"/>
      <c r="F43" s="27"/>
    </row>
    <row r="44" spans="1:6" ht="15.75">
      <c r="A44" s="28"/>
      <c r="B44" s="29"/>
      <c r="C44" s="30"/>
      <c r="D44" s="30"/>
      <c r="E44" s="31"/>
      <c r="F44" s="32"/>
    </row>
    <row r="45" spans="1:6" ht="63">
      <c r="A45" s="33" t="s">
        <v>1</v>
      </c>
      <c r="B45" s="33" t="s">
        <v>37</v>
      </c>
      <c r="C45" s="78" t="s">
        <v>305</v>
      </c>
      <c r="D45" s="79" t="s">
        <v>310</v>
      </c>
      <c r="E45" s="78" t="s">
        <v>3</v>
      </c>
      <c r="F45" s="80" t="s">
        <v>4</v>
      </c>
    </row>
    <row r="46" spans="1:6" ht="15.75">
      <c r="A46" s="170">
        <v>1</v>
      </c>
      <c r="B46" s="33">
        <v>2</v>
      </c>
      <c r="C46" s="167">
        <v>3</v>
      </c>
      <c r="D46" s="167">
        <v>4</v>
      </c>
      <c r="E46" s="167">
        <v>5</v>
      </c>
      <c r="F46" s="167">
        <v>6</v>
      </c>
    </row>
    <row r="47" spans="1:6" s="6" customFormat="1" ht="15.75">
      <c r="A47" s="35" t="s">
        <v>38</v>
      </c>
      <c r="B47" s="36" t="s">
        <v>39</v>
      </c>
      <c r="C47" s="37">
        <f>C48+C49+C50+C51+C52+C54+C53</f>
        <v>923.23</v>
      </c>
      <c r="D47" s="38">
        <f>D48+D49+D50+D51+D52+D54+D53</f>
        <v>105.28518</v>
      </c>
      <c r="E47" s="39">
        <f>SUM(D47/C47*100)</f>
        <v>11.404003336113428</v>
      </c>
      <c r="F47" s="39">
        <f>SUM(D47-C47)</f>
        <v>-817.94482</v>
      </c>
    </row>
    <row r="48" spans="1:6" s="6" customFormat="1" ht="31.5" hidden="1">
      <c r="A48" s="40" t="s">
        <v>40</v>
      </c>
      <c r="B48" s="41" t="s">
        <v>41</v>
      </c>
      <c r="C48" s="42"/>
      <c r="D48" s="42"/>
      <c r="E48" s="43"/>
      <c r="F48" s="43"/>
    </row>
    <row r="49" spans="1:6" ht="15.75">
      <c r="A49" s="40" t="s">
        <v>42</v>
      </c>
      <c r="B49" s="44" t="s">
        <v>43</v>
      </c>
      <c r="C49" s="42">
        <v>913.23</v>
      </c>
      <c r="D49" s="42">
        <v>105.28518</v>
      </c>
      <c r="E49" s="43">
        <f aca="true" t="shared" si="2" ref="E49:E88">SUM(D49/C49*100)</f>
        <v>11.528878814756412</v>
      </c>
      <c r="F49" s="43">
        <f aca="true" t="shared" si="3" ref="F49:F88">SUM(D49-C49)</f>
        <v>-807.94482</v>
      </c>
    </row>
    <row r="50" spans="1:6" ht="16.5" customHeight="1" hidden="1">
      <c r="A50" s="40" t="s">
        <v>44</v>
      </c>
      <c r="B50" s="44" t="s">
        <v>45</v>
      </c>
      <c r="C50" s="42"/>
      <c r="D50" s="42"/>
      <c r="E50" s="43"/>
      <c r="F50" s="43">
        <f t="shared" si="3"/>
        <v>0</v>
      </c>
    </row>
    <row r="51" spans="1:6" ht="31.5" customHeight="1" hidden="1">
      <c r="A51" s="40" t="s">
        <v>46</v>
      </c>
      <c r="B51" s="44" t="s">
        <v>47</v>
      </c>
      <c r="C51" s="42"/>
      <c r="D51" s="42"/>
      <c r="E51" s="43" t="e">
        <f t="shared" si="2"/>
        <v>#DIV/0!</v>
      </c>
      <c r="F51" s="43">
        <f t="shared" si="3"/>
        <v>0</v>
      </c>
    </row>
    <row r="52" spans="1:6" ht="16.5" customHeight="1" hidden="1">
      <c r="A52" s="40" t="s">
        <v>48</v>
      </c>
      <c r="B52" s="44" t="s">
        <v>49</v>
      </c>
      <c r="C52" s="42"/>
      <c r="D52" s="42"/>
      <c r="E52" s="43" t="e">
        <f t="shared" si="2"/>
        <v>#DIV/0!</v>
      </c>
      <c r="F52" s="43">
        <f t="shared" si="3"/>
        <v>0</v>
      </c>
    </row>
    <row r="53" spans="1:6" ht="15.75" customHeight="1">
      <c r="A53" s="40" t="s">
        <v>50</v>
      </c>
      <c r="B53" s="44" t="s">
        <v>51</v>
      </c>
      <c r="C53" s="45">
        <v>10</v>
      </c>
      <c r="D53" s="45">
        <v>0</v>
      </c>
      <c r="E53" s="43">
        <f t="shared" si="2"/>
        <v>0</v>
      </c>
      <c r="F53" s="43">
        <f t="shared" si="3"/>
        <v>-10</v>
      </c>
    </row>
    <row r="54" spans="1:6" ht="16.5" customHeight="1" hidden="1">
      <c r="A54" s="40" t="s">
        <v>52</v>
      </c>
      <c r="B54" s="44" t="s">
        <v>53</v>
      </c>
      <c r="C54" s="42"/>
      <c r="D54" s="42"/>
      <c r="E54" s="43" t="e">
        <f t="shared" si="2"/>
        <v>#DIV/0!</v>
      </c>
      <c r="F54" s="43">
        <f t="shared" si="3"/>
        <v>0</v>
      </c>
    </row>
    <row r="55" spans="1:6" s="6" customFormat="1" ht="15.75">
      <c r="A55" s="46" t="s">
        <v>54</v>
      </c>
      <c r="B55" s="47" t="s">
        <v>55</v>
      </c>
      <c r="C55" s="37">
        <f>C56</f>
        <v>117.28</v>
      </c>
      <c r="D55" s="37">
        <f>D56</f>
        <v>9.0534</v>
      </c>
      <c r="E55" s="39">
        <f t="shared" si="2"/>
        <v>7.719474761255116</v>
      </c>
      <c r="F55" s="39">
        <f t="shared" si="3"/>
        <v>-108.2266</v>
      </c>
    </row>
    <row r="56" spans="1:6" ht="15.75">
      <c r="A56" s="48" t="s">
        <v>56</v>
      </c>
      <c r="B56" s="49" t="s">
        <v>57</v>
      </c>
      <c r="C56" s="42">
        <v>117.28</v>
      </c>
      <c r="D56" s="42">
        <v>9.0534</v>
      </c>
      <c r="E56" s="43">
        <f t="shared" si="2"/>
        <v>7.719474761255116</v>
      </c>
      <c r="F56" s="43">
        <f t="shared" si="3"/>
        <v>-108.2266</v>
      </c>
    </row>
    <row r="57" spans="1:6" s="6" customFormat="1" ht="15.75">
      <c r="A57" s="35" t="s">
        <v>58</v>
      </c>
      <c r="B57" s="36" t="s">
        <v>59</v>
      </c>
      <c r="C57" s="37">
        <f>SUM(C58:C60)</f>
        <v>10</v>
      </c>
      <c r="D57" s="37">
        <f>SUM(D58:D60)</f>
        <v>0</v>
      </c>
      <c r="E57" s="39">
        <f t="shared" si="2"/>
        <v>0</v>
      </c>
      <c r="F57" s="39">
        <f t="shared" si="3"/>
        <v>-10</v>
      </c>
    </row>
    <row r="58" spans="1:6" ht="15.75" hidden="1">
      <c r="A58" s="40" t="s">
        <v>60</v>
      </c>
      <c r="B58" s="44" t="s">
        <v>61</v>
      </c>
      <c r="C58" s="42"/>
      <c r="D58" s="42"/>
      <c r="E58" s="43" t="e">
        <f t="shared" si="2"/>
        <v>#DIV/0!</v>
      </c>
      <c r="F58" s="43">
        <f t="shared" si="3"/>
        <v>0</v>
      </c>
    </row>
    <row r="59" spans="1:6" ht="15.75" hidden="1">
      <c r="A59" s="50" t="s">
        <v>62</v>
      </c>
      <c r="B59" s="44" t="s">
        <v>63</v>
      </c>
      <c r="C59" s="42"/>
      <c r="D59" s="42"/>
      <c r="E59" s="43" t="e">
        <f t="shared" si="2"/>
        <v>#DIV/0!</v>
      </c>
      <c r="F59" s="43">
        <f t="shared" si="3"/>
        <v>0</v>
      </c>
    </row>
    <row r="60" spans="1:6" ht="15.75">
      <c r="A60" s="51" t="s">
        <v>64</v>
      </c>
      <c r="B60" s="52" t="s">
        <v>65</v>
      </c>
      <c r="C60" s="42">
        <v>10</v>
      </c>
      <c r="D60" s="42">
        <v>0</v>
      </c>
      <c r="E60" s="43">
        <f t="shared" si="2"/>
        <v>0</v>
      </c>
      <c r="F60" s="43">
        <f t="shared" si="3"/>
        <v>-10</v>
      </c>
    </row>
    <row r="61" spans="1:6" ht="15.75" hidden="1">
      <c r="A61" s="51" t="s">
        <v>253</v>
      </c>
      <c r="B61" s="52" t="s">
        <v>254</v>
      </c>
      <c r="C61" s="42"/>
      <c r="D61" s="42"/>
      <c r="E61" s="43"/>
      <c r="F61" s="43"/>
    </row>
    <row r="62" spans="1:6" s="6" customFormat="1" ht="15" customHeight="1">
      <c r="A62" s="35" t="s">
        <v>66</v>
      </c>
      <c r="B62" s="36" t="s">
        <v>67</v>
      </c>
      <c r="C62" s="53">
        <f>SUM(C63:C66)</f>
        <v>917.96</v>
      </c>
      <c r="D62" s="53">
        <f>SUM(D63:D66)</f>
        <v>0</v>
      </c>
      <c r="E62" s="39">
        <f t="shared" si="2"/>
        <v>0</v>
      </c>
      <c r="F62" s="39">
        <f t="shared" si="3"/>
        <v>-917.96</v>
      </c>
    </row>
    <row r="63" spans="1:6" ht="15.75" hidden="1">
      <c r="A63" s="40" t="s">
        <v>68</v>
      </c>
      <c r="B63" s="44" t="s">
        <v>69</v>
      </c>
      <c r="C63" s="54"/>
      <c r="D63" s="42"/>
      <c r="E63" s="43" t="e">
        <f t="shared" si="2"/>
        <v>#DIV/0!</v>
      </c>
      <c r="F63" s="43">
        <f t="shared" si="3"/>
        <v>0</v>
      </c>
    </row>
    <row r="64" spans="1:7" s="6" customFormat="1" ht="15.75" hidden="1">
      <c r="A64" s="40" t="s">
        <v>70</v>
      </c>
      <c r="B64" s="44" t="s">
        <v>71</v>
      </c>
      <c r="C64" s="54">
        <v>0</v>
      </c>
      <c r="D64" s="42">
        <v>0</v>
      </c>
      <c r="E64" s="43" t="e">
        <f t="shared" si="2"/>
        <v>#DIV/0!</v>
      </c>
      <c r="F64" s="43">
        <f t="shared" si="3"/>
        <v>0</v>
      </c>
      <c r="G64" s="55"/>
    </row>
    <row r="65" spans="1:6" ht="15.75">
      <c r="A65" s="40" t="s">
        <v>72</v>
      </c>
      <c r="B65" s="44" t="s">
        <v>73</v>
      </c>
      <c r="C65" s="54">
        <v>887.96</v>
      </c>
      <c r="D65" s="42">
        <v>0</v>
      </c>
      <c r="E65" s="43">
        <f t="shared" si="2"/>
        <v>0</v>
      </c>
      <c r="F65" s="43">
        <f t="shared" si="3"/>
        <v>-887.96</v>
      </c>
    </row>
    <row r="66" spans="1:6" ht="15.75" customHeight="1">
      <c r="A66" s="40" t="s">
        <v>74</v>
      </c>
      <c r="B66" s="44" t="s">
        <v>75</v>
      </c>
      <c r="C66" s="54">
        <v>30</v>
      </c>
      <c r="D66" s="42">
        <v>0</v>
      </c>
      <c r="E66" s="43">
        <f t="shared" si="2"/>
        <v>0</v>
      </c>
      <c r="F66" s="43">
        <f t="shared" si="3"/>
        <v>-30</v>
      </c>
    </row>
    <row r="67" spans="1:6" s="6" customFormat="1" ht="15.75">
      <c r="A67" s="35" t="s">
        <v>76</v>
      </c>
      <c r="B67" s="36" t="s">
        <v>77</v>
      </c>
      <c r="C67" s="37">
        <f>SUM(C68:C70)</f>
        <v>210.7</v>
      </c>
      <c r="D67" s="37">
        <f>SUM(D68:D70)</f>
        <v>15.96554</v>
      </c>
      <c r="E67" s="39">
        <f t="shared" si="2"/>
        <v>7.5773801613668725</v>
      </c>
      <c r="F67" s="39">
        <f t="shared" si="3"/>
        <v>-194.73445999999998</v>
      </c>
    </row>
    <row r="68" spans="1:6" ht="15.75" hidden="1">
      <c r="A68" s="40" t="s">
        <v>78</v>
      </c>
      <c r="B68" s="56" t="s">
        <v>79</v>
      </c>
      <c r="C68" s="42"/>
      <c r="D68" s="42"/>
      <c r="E68" s="43" t="e">
        <f t="shared" si="2"/>
        <v>#DIV/0!</v>
      </c>
      <c r="F68" s="43">
        <f t="shared" si="3"/>
        <v>0</v>
      </c>
    </row>
    <row r="69" spans="1:6" ht="16.5" customHeight="1">
      <c r="A69" s="40" t="s">
        <v>80</v>
      </c>
      <c r="B69" s="56" t="s">
        <v>81</v>
      </c>
      <c r="C69" s="42">
        <v>0</v>
      </c>
      <c r="D69" s="42">
        <v>0</v>
      </c>
      <c r="E69" s="43" t="e">
        <f t="shared" si="2"/>
        <v>#DIV/0!</v>
      </c>
      <c r="F69" s="43">
        <f t="shared" si="3"/>
        <v>0</v>
      </c>
    </row>
    <row r="70" spans="1:6" ht="15.75">
      <c r="A70" s="40" t="s">
        <v>82</v>
      </c>
      <c r="B70" s="44" t="s">
        <v>83</v>
      </c>
      <c r="C70" s="42">
        <v>210.7</v>
      </c>
      <c r="D70" s="42">
        <v>15.96554</v>
      </c>
      <c r="E70" s="43">
        <f t="shared" si="2"/>
        <v>7.5773801613668725</v>
      </c>
      <c r="F70" s="43">
        <f t="shared" si="3"/>
        <v>-194.73445999999998</v>
      </c>
    </row>
    <row r="71" spans="1:6" s="6" customFormat="1" ht="15.75">
      <c r="A71" s="35" t="s">
        <v>94</v>
      </c>
      <c r="B71" s="36" t="s">
        <v>95</v>
      </c>
      <c r="C71" s="37">
        <f>C72</f>
        <v>2316.5</v>
      </c>
      <c r="D71" s="37">
        <f>SUM(D72)</f>
        <v>165</v>
      </c>
      <c r="E71" s="39">
        <f t="shared" si="2"/>
        <v>7.122814590977768</v>
      </c>
      <c r="F71" s="39">
        <f t="shared" si="3"/>
        <v>-2151.5</v>
      </c>
    </row>
    <row r="72" spans="1:6" ht="15" customHeight="1">
      <c r="A72" s="40" t="s">
        <v>96</v>
      </c>
      <c r="B72" s="44" t="s">
        <v>268</v>
      </c>
      <c r="C72" s="42">
        <v>2316.5</v>
      </c>
      <c r="D72" s="42">
        <v>165</v>
      </c>
      <c r="E72" s="43">
        <f t="shared" si="2"/>
        <v>7.122814590977768</v>
      </c>
      <c r="F72" s="43">
        <f t="shared" si="3"/>
        <v>-2151.5</v>
      </c>
    </row>
    <row r="73" spans="1:6" s="6" customFormat="1" ht="15" customHeight="1">
      <c r="A73" s="58">
        <v>1000</v>
      </c>
      <c r="B73" s="36" t="s">
        <v>98</v>
      </c>
      <c r="C73" s="37">
        <f>SUM(C74:C77)</f>
        <v>1028.958</v>
      </c>
      <c r="D73" s="37">
        <f>SUM(D74:D77)</f>
        <v>0</v>
      </c>
      <c r="E73" s="39">
        <f t="shared" si="2"/>
        <v>0</v>
      </c>
      <c r="F73" s="39">
        <f t="shared" si="3"/>
        <v>-1028.958</v>
      </c>
    </row>
    <row r="74" spans="1:6" ht="15" customHeight="1" hidden="1">
      <c r="A74" s="59">
        <v>1001</v>
      </c>
      <c r="B74" s="60" t="s">
        <v>99</v>
      </c>
      <c r="C74" s="42"/>
      <c r="D74" s="42"/>
      <c r="E74" s="43" t="e">
        <f t="shared" si="2"/>
        <v>#DIV/0!</v>
      </c>
      <c r="F74" s="43">
        <f t="shared" si="3"/>
        <v>0</v>
      </c>
    </row>
    <row r="75" spans="1:6" ht="15.75" customHeight="1">
      <c r="A75" s="59">
        <v>1003</v>
      </c>
      <c r="B75" s="60" t="s">
        <v>100</v>
      </c>
      <c r="C75" s="42">
        <v>187.558</v>
      </c>
      <c r="D75" s="42">
        <v>0</v>
      </c>
      <c r="E75" s="43">
        <f t="shared" si="2"/>
        <v>0</v>
      </c>
      <c r="F75" s="43">
        <f t="shared" si="3"/>
        <v>-187.558</v>
      </c>
    </row>
    <row r="76" spans="1:6" ht="16.5" customHeight="1">
      <c r="A76" s="59">
        <v>1004</v>
      </c>
      <c r="B76" s="60" t="s">
        <v>101</v>
      </c>
      <c r="C76" s="42">
        <v>841.4</v>
      </c>
      <c r="D76" s="61">
        <v>0</v>
      </c>
      <c r="E76" s="43">
        <f t="shared" si="2"/>
        <v>0</v>
      </c>
      <c r="F76" s="43">
        <f t="shared" si="3"/>
        <v>-841.4</v>
      </c>
    </row>
    <row r="77" spans="1:6" ht="12.75" customHeight="1" hidden="1">
      <c r="A77" s="40" t="s">
        <v>102</v>
      </c>
      <c r="B77" s="44" t="s">
        <v>103</v>
      </c>
      <c r="C77" s="42">
        <v>0</v>
      </c>
      <c r="D77" s="42">
        <v>0</v>
      </c>
      <c r="E77" s="43"/>
      <c r="F77" s="43">
        <f t="shared" si="3"/>
        <v>0</v>
      </c>
    </row>
    <row r="78" spans="1:6" ht="15" customHeight="1">
      <c r="A78" s="35" t="s">
        <v>104</v>
      </c>
      <c r="B78" s="36" t="s">
        <v>105</v>
      </c>
      <c r="C78" s="37">
        <f>C79+C80+C81+C82+C83</f>
        <v>12</v>
      </c>
      <c r="D78" s="37">
        <f>D79+D80+D81+D82+D83</f>
        <v>0</v>
      </c>
      <c r="E78" s="43">
        <f t="shared" si="2"/>
        <v>0</v>
      </c>
      <c r="F78" s="27">
        <f>F79+F80+F81+F82+F83</f>
        <v>-12</v>
      </c>
    </row>
    <row r="79" spans="1:6" ht="15.75">
      <c r="A79" s="40" t="s">
        <v>106</v>
      </c>
      <c r="B79" s="44" t="s">
        <v>107</v>
      </c>
      <c r="C79" s="42">
        <v>12</v>
      </c>
      <c r="D79" s="42">
        <v>0</v>
      </c>
      <c r="E79" s="43">
        <f t="shared" si="2"/>
        <v>0</v>
      </c>
      <c r="F79" s="43">
        <f>SUM(D79-C79)</f>
        <v>-12</v>
      </c>
    </row>
    <row r="80" spans="1:6" ht="15" customHeight="1" hidden="1">
      <c r="A80" s="40" t="s">
        <v>108</v>
      </c>
      <c r="B80" s="44" t="s">
        <v>109</v>
      </c>
      <c r="C80" s="42"/>
      <c r="D80" s="42"/>
      <c r="E80" s="43" t="e">
        <f t="shared" si="2"/>
        <v>#DIV/0!</v>
      </c>
      <c r="F80" s="43">
        <f>SUM(D80-C80)</f>
        <v>0</v>
      </c>
    </row>
    <row r="81" spans="1:6" ht="15" customHeight="1" hidden="1">
      <c r="A81" s="40" t="s">
        <v>110</v>
      </c>
      <c r="B81" s="44" t="s">
        <v>111</v>
      </c>
      <c r="C81" s="42"/>
      <c r="D81" s="42"/>
      <c r="E81" s="43" t="e">
        <f t="shared" si="2"/>
        <v>#DIV/0!</v>
      </c>
      <c r="F81" s="43"/>
    </row>
    <row r="82" spans="1:6" ht="15" customHeight="1" hidden="1">
      <c r="A82" s="40" t="s">
        <v>112</v>
      </c>
      <c r="B82" s="44" t="s">
        <v>113</v>
      </c>
      <c r="C82" s="42"/>
      <c r="D82" s="42"/>
      <c r="E82" s="43" t="e">
        <f t="shared" si="2"/>
        <v>#DIV/0!</v>
      </c>
      <c r="F82" s="43"/>
    </row>
    <row r="83" spans="1:6" ht="15" customHeight="1" hidden="1">
      <c r="A83" s="40" t="s">
        <v>114</v>
      </c>
      <c r="B83" s="44" t="s">
        <v>115</v>
      </c>
      <c r="C83" s="42"/>
      <c r="D83" s="42"/>
      <c r="E83" s="43" t="e">
        <f t="shared" si="2"/>
        <v>#DIV/0!</v>
      </c>
      <c r="F83" s="43"/>
    </row>
    <row r="84" spans="1:6" s="6" customFormat="1" ht="15" customHeight="1" hidden="1">
      <c r="A84" s="58">
        <v>1400</v>
      </c>
      <c r="B84" s="62" t="s">
        <v>124</v>
      </c>
      <c r="C84" s="53">
        <f>C85+C86+C87</f>
        <v>0</v>
      </c>
      <c r="D84" s="53">
        <f>SUM(D85:D87)</f>
        <v>0</v>
      </c>
      <c r="E84" s="39" t="e">
        <f t="shared" si="2"/>
        <v>#DIV/0!</v>
      </c>
      <c r="F84" s="39">
        <f t="shared" si="3"/>
        <v>0</v>
      </c>
    </row>
    <row r="85" spans="1:6" ht="15.75" hidden="1">
      <c r="A85" s="59">
        <v>1401</v>
      </c>
      <c r="B85" s="60" t="s">
        <v>125</v>
      </c>
      <c r="C85" s="54"/>
      <c r="D85" s="42"/>
      <c r="E85" s="43" t="e">
        <f t="shared" si="2"/>
        <v>#DIV/0!</v>
      </c>
      <c r="F85" s="43">
        <f t="shared" si="3"/>
        <v>0</v>
      </c>
    </row>
    <row r="86" spans="1:6" ht="15" customHeight="1" hidden="1">
      <c r="A86" s="59">
        <v>1402</v>
      </c>
      <c r="B86" s="60" t="s">
        <v>126</v>
      </c>
      <c r="C86" s="54"/>
      <c r="D86" s="42"/>
      <c r="E86" s="43" t="e">
        <f t="shared" si="2"/>
        <v>#DIV/0!</v>
      </c>
      <c r="F86" s="43">
        <f t="shared" si="3"/>
        <v>0</v>
      </c>
    </row>
    <row r="87" spans="1:6" ht="15.75" hidden="1">
      <c r="A87" s="59">
        <v>1403</v>
      </c>
      <c r="B87" s="60" t="s">
        <v>127</v>
      </c>
      <c r="C87" s="54"/>
      <c r="D87" s="42"/>
      <c r="E87" s="43" t="e">
        <f t="shared" si="2"/>
        <v>#DIV/0!</v>
      </c>
      <c r="F87" s="43">
        <f t="shared" si="3"/>
        <v>0</v>
      </c>
    </row>
    <row r="88" spans="1:6" s="6" customFormat="1" ht="15.75">
      <c r="A88" s="58"/>
      <c r="B88" s="63" t="s">
        <v>128</v>
      </c>
      <c r="C88" s="38">
        <f>C47+C55+C57+C62+C67+C71+C73+C78</f>
        <v>5536.628000000001</v>
      </c>
      <c r="D88" s="38">
        <f>D47+D55+D57+D62+D67+D71+D78+D73</f>
        <v>295.30412</v>
      </c>
      <c r="E88" s="39">
        <f t="shared" si="2"/>
        <v>5.333645677477337</v>
      </c>
      <c r="F88" s="39">
        <f t="shared" si="3"/>
        <v>-5241.323880000001</v>
      </c>
    </row>
    <row r="89" spans="3:4" ht="15.75">
      <c r="C89" s="66"/>
      <c r="D89" s="67"/>
    </row>
    <row r="90" spans="1:4" s="71" customFormat="1" ht="12.75">
      <c r="A90" s="69" t="s">
        <v>129</v>
      </c>
      <c r="B90" s="69"/>
      <c r="C90" s="70"/>
      <c r="D90" s="70"/>
    </row>
    <row r="91" spans="1:3" s="71" customFormat="1" ht="12.75">
      <c r="A91" s="72" t="s">
        <v>130</v>
      </c>
      <c r="B91" s="72"/>
      <c r="C91" s="71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1">
      <selection activeCell="D37" sqref="D37"/>
    </sheetView>
  </sheetViews>
  <sheetFormatPr defaultColWidth="9.140625" defaultRowHeight="12.75"/>
  <cols>
    <col min="1" max="1" width="14.7109375" style="64" customWidth="1"/>
    <col min="2" max="2" width="57.57421875" style="65" customWidth="1"/>
    <col min="3" max="4" width="15.00390625" style="68" customWidth="1"/>
    <col min="5" max="5" width="11.00390625" style="68" customWidth="1"/>
    <col min="6" max="6" width="10.8515625" style="68" customWidth="1"/>
    <col min="7" max="7" width="15.421875" style="1" bestFit="1" customWidth="1"/>
    <col min="8" max="16384" width="9.140625" style="1" customWidth="1"/>
  </cols>
  <sheetData>
    <row r="1" spans="1:6" ht="15.75">
      <c r="A1" s="288" t="s">
        <v>314</v>
      </c>
      <c r="B1" s="288"/>
      <c r="C1" s="288"/>
      <c r="D1" s="288"/>
      <c r="E1" s="288"/>
      <c r="F1" s="288"/>
    </row>
    <row r="2" spans="1:6" ht="15.75">
      <c r="A2" s="288"/>
      <c r="B2" s="288"/>
      <c r="C2" s="288"/>
      <c r="D2" s="288"/>
      <c r="E2" s="288"/>
      <c r="F2" s="288"/>
    </row>
    <row r="3" spans="1:6" ht="63">
      <c r="A3" s="2" t="s">
        <v>1</v>
      </c>
      <c r="B3" s="2" t="s">
        <v>2</v>
      </c>
      <c r="C3" s="78" t="s">
        <v>305</v>
      </c>
      <c r="D3" s="79" t="s">
        <v>310</v>
      </c>
      <c r="E3" s="78" t="s">
        <v>3</v>
      </c>
      <c r="F3" s="80" t="s">
        <v>4</v>
      </c>
    </row>
    <row r="4" spans="1:6" s="6" customFormat="1" ht="15.75">
      <c r="A4" s="3"/>
      <c r="B4" s="4" t="s">
        <v>5</v>
      </c>
      <c r="C4" s="5">
        <f>C5+C7+C9+C12+C15</f>
        <v>1705</v>
      </c>
      <c r="D4" s="5">
        <f>D5+D7+D9+D12+D15</f>
        <v>216.96505000000002</v>
      </c>
      <c r="E4" s="5">
        <f>SUM(D4/C4*100)</f>
        <v>12.725222873900293</v>
      </c>
      <c r="F4" s="5">
        <f>SUM(D4-C4)</f>
        <v>-1488.03495</v>
      </c>
    </row>
    <row r="5" spans="1:6" s="6" customFormat="1" ht="15.75">
      <c r="A5" s="74">
        <v>1010000000</v>
      </c>
      <c r="B5" s="73" t="s">
        <v>6</v>
      </c>
      <c r="C5" s="5">
        <f>C6</f>
        <v>1071</v>
      </c>
      <c r="D5" s="5">
        <f>D6</f>
        <v>146.26009</v>
      </c>
      <c r="E5" s="5">
        <f aca="true" t="shared" si="0" ref="E5:E42">SUM(D5/C5*100)</f>
        <v>13.656404295051352</v>
      </c>
      <c r="F5" s="5">
        <f aca="true" t="shared" si="1" ref="F5:F42">SUM(D5-C5)</f>
        <v>-924.73991</v>
      </c>
    </row>
    <row r="6" spans="1:6" ht="15.75">
      <c r="A6" s="7">
        <v>1010200001</v>
      </c>
      <c r="B6" s="8" t="s">
        <v>7</v>
      </c>
      <c r="C6" s="9">
        <v>1071</v>
      </c>
      <c r="D6" s="10">
        <v>146.26009</v>
      </c>
      <c r="E6" s="9">
        <f>SUM(D6/C6*100)</f>
        <v>13.656404295051352</v>
      </c>
      <c r="F6" s="9">
        <f t="shared" si="1"/>
        <v>-924.73991</v>
      </c>
    </row>
    <row r="7" spans="1:6" s="6" customFormat="1" ht="15.75">
      <c r="A7" s="74">
        <v>1050000000</v>
      </c>
      <c r="B7" s="73" t="s">
        <v>8</v>
      </c>
      <c r="C7" s="5">
        <f>SUM(C8:C8)</f>
        <v>20</v>
      </c>
      <c r="D7" s="5">
        <f>SUM(D8:D8)</f>
        <v>0.5</v>
      </c>
      <c r="E7" s="5">
        <f t="shared" si="0"/>
        <v>2.5</v>
      </c>
      <c r="F7" s="5">
        <f t="shared" si="1"/>
        <v>-19.5</v>
      </c>
    </row>
    <row r="8" spans="1:6" ht="15.75" customHeight="1">
      <c r="A8" s="7">
        <v>1050300000</v>
      </c>
      <c r="B8" s="11" t="s">
        <v>9</v>
      </c>
      <c r="C8" s="12">
        <v>20</v>
      </c>
      <c r="D8" s="10">
        <v>0.5</v>
      </c>
      <c r="E8" s="9">
        <f t="shared" si="0"/>
        <v>2.5</v>
      </c>
      <c r="F8" s="9">
        <f t="shared" si="1"/>
        <v>-19.5</v>
      </c>
    </row>
    <row r="9" spans="1:6" s="6" customFormat="1" ht="15.75" customHeight="1">
      <c r="A9" s="74">
        <v>1060000000</v>
      </c>
      <c r="B9" s="73" t="s">
        <v>145</v>
      </c>
      <c r="C9" s="5">
        <f>C10+C11</f>
        <v>594</v>
      </c>
      <c r="D9" s="5">
        <f>D10+D11</f>
        <v>61.40496</v>
      </c>
      <c r="E9" s="5">
        <f t="shared" si="0"/>
        <v>10.337535353535355</v>
      </c>
      <c r="F9" s="5">
        <f t="shared" si="1"/>
        <v>-532.59504</v>
      </c>
    </row>
    <row r="10" spans="1:6" s="6" customFormat="1" ht="15.75" customHeight="1">
      <c r="A10" s="7">
        <v>1060100000</v>
      </c>
      <c r="B10" s="11" t="s">
        <v>11</v>
      </c>
      <c r="C10" s="9">
        <v>135</v>
      </c>
      <c r="D10" s="10">
        <v>3.079</v>
      </c>
      <c r="E10" s="9">
        <f t="shared" si="0"/>
        <v>2.280740740740741</v>
      </c>
      <c r="F10" s="9">
        <f>SUM(D10-C10)</f>
        <v>-131.921</v>
      </c>
    </row>
    <row r="11" spans="1:6" ht="15.75" customHeight="1">
      <c r="A11" s="7">
        <v>1060600000</v>
      </c>
      <c r="B11" s="11" t="s">
        <v>10</v>
      </c>
      <c r="C11" s="9">
        <v>459</v>
      </c>
      <c r="D11" s="10">
        <v>58.32596</v>
      </c>
      <c r="E11" s="9">
        <f t="shared" si="0"/>
        <v>12.70718082788671</v>
      </c>
      <c r="F11" s="9">
        <f t="shared" si="1"/>
        <v>-400.67404</v>
      </c>
    </row>
    <row r="12" spans="1:6" s="6" customFormat="1" ht="15.75">
      <c r="A12" s="3">
        <v>1080000000</v>
      </c>
      <c r="B12" s="4" t="s">
        <v>13</v>
      </c>
      <c r="C12" s="5">
        <f>C13</f>
        <v>20</v>
      </c>
      <c r="D12" s="5">
        <f>D13</f>
        <v>8.8</v>
      </c>
      <c r="E12" s="5">
        <f t="shared" si="0"/>
        <v>44.00000000000001</v>
      </c>
      <c r="F12" s="5">
        <f t="shared" si="1"/>
        <v>-11.2</v>
      </c>
    </row>
    <row r="13" spans="1:6" ht="15.75">
      <c r="A13" s="7">
        <v>1080400001</v>
      </c>
      <c r="B13" s="8" t="s">
        <v>14</v>
      </c>
      <c r="C13" s="9">
        <v>20</v>
      </c>
      <c r="D13" s="10">
        <v>8.8</v>
      </c>
      <c r="E13" s="9">
        <f t="shared" si="0"/>
        <v>44.00000000000001</v>
      </c>
      <c r="F13" s="9">
        <f t="shared" si="1"/>
        <v>-11.2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4">
        <v>1090000000</v>
      </c>
      <c r="B15" s="75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689.2</v>
      </c>
      <c r="D20" s="5">
        <f>D21+D24+D26+D29</f>
        <v>66.49435</v>
      </c>
      <c r="E20" s="5">
        <f t="shared" si="0"/>
        <v>9.64804846198491</v>
      </c>
      <c r="F20" s="5">
        <f t="shared" si="1"/>
        <v>-622.7056500000001</v>
      </c>
    </row>
    <row r="21" spans="1:6" s="6" customFormat="1" ht="30" customHeight="1">
      <c r="A21" s="74">
        <v>1110000000</v>
      </c>
      <c r="B21" s="75" t="s">
        <v>138</v>
      </c>
      <c r="C21" s="5">
        <f>C22+C23</f>
        <v>489.2</v>
      </c>
      <c r="D21" s="5">
        <f>D22+D23</f>
        <v>71.52117</v>
      </c>
      <c r="E21" s="5">
        <f t="shared" si="0"/>
        <v>14.620026573998365</v>
      </c>
      <c r="F21" s="5">
        <f t="shared" si="1"/>
        <v>-417.67883</v>
      </c>
    </row>
    <row r="22" spans="1:6" ht="15.75">
      <c r="A22" s="17">
        <v>1110501101</v>
      </c>
      <c r="B22" s="18" t="s">
        <v>260</v>
      </c>
      <c r="C22" s="12">
        <v>473</v>
      </c>
      <c r="D22" s="10">
        <v>71.52117</v>
      </c>
      <c r="E22" s="9">
        <f t="shared" si="0"/>
        <v>15.120754756871035</v>
      </c>
      <c r="F22" s="9">
        <f t="shared" si="1"/>
        <v>-401.47883</v>
      </c>
    </row>
    <row r="23" spans="1:6" ht="15" customHeight="1">
      <c r="A23" s="7">
        <v>1110503505</v>
      </c>
      <c r="B23" s="11" t="s">
        <v>259</v>
      </c>
      <c r="C23" s="12">
        <v>16.2</v>
      </c>
      <c r="D23" s="10">
        <v>0</v>
      </c>
      <c r="E23" s="9">
        <f t="shared" si="0"/>
        <v>0</v>
      </c>
      <c r="F23" s="9">
        <f t="shared" si="1"/>
        <v>-16.2</v>
      </c>
    </row>
    <row r="24" spans="1:6" s="16" customFormat="1" ht="15.75" customHeight="1" hidden="1">
      <c r="A24" s="74">
        <v>1130000000</v>
      </c>
      <c r="B24" s="75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258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7.25" customHeight="1">
      <c r="A26" s="76">
        <v>1140000000</v>
      </c>
      <c r="B26" s="77" t="s">
        <v>141</v>
      </c>
      <c r="C26" s="5">
        <f>C27+C28</f>
        <v>200</v>
      </c>
      <c r="D26" s="5">
        <f>D27+D28</f>
        <v>-9.9852</v>
      </c>
      <c r="E26" s="5">
        <f t="shared" si="0"/>
        <v>-4.9926</v>
      </c>
      <c r="F26" s="5">
        <f t="shared" si="1"/>
        <v>-209.9852</v>
      </c>
    </row>
    <row r="27" spans="1:6" ht="15.75" hidden="1">
      <c r="A27" s="17">
        <v>1140200000</v>
      </c>
      <c r="B27" s="19" t="s">
        <v>256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257</v>
      </c>
      <c r="C28" s="9">
        <v>200</v>
      </c>
      <c r="D28" s="10">
        <v>-9.9852</v>
      </c>
      <c r="E28" s="9">
        <f t="shared" si="0"/>
        <v>-4.9926</v>
      </c>
      <c r="F28" s="9">
        <f t="shared" si="1"/>
        <v>-209.9852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4.95838</v>
      </c>
      <c r="E29" s="5" t="e">
        <f t="shared" si="0"/>
        <v>#DIV/0!</v>
      </c>
      <c r="F29" s="5">
        <f t="shared" si="1"/>
        <v>4.95838</v>
      </c>
    </row>
    <row r="30" spans="1:6" ht="15" customHeight="1">
      <c r="A30" s="7">
        <v>1170105005</v>
      </c>
      <c r="B30" s="8" t="s">
        <v>24</v>
      </c>
      <c r="C30" s="9">
        <f>C31</f>
        <v>0</v>
      </c>
      <c r="D30" s="9">
        <v>4.95838</v>
      </c>
      <c r="E30" s="9" t="e">
        <f t="shared" si="0"/>
        <v>#DIV/0!</v>
      </c>
      <c r="F30" s="9">
        <f t="shared" si="1"/>
        <v>4.95838</v>
      </c>
    </row>
    <row r="31" spans="1:6" ht="15" customHeight="1" hidden="1">
      <c r="A31" s="7">
        <v>1170505005</v>
      </c>
      <c r="B31" s="11" t="s">
        <v>255</v>
      </c>
      <c r="C31" s="9"/>
      <c r="D31" s="10"/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2394.2</v>
      </c>
      <c r="D32" s="20">
        <f>D4+D20</f>
        <v>283.4594</v>
      </c>
      <c r="E32" s="5">
        <f t="shared" si="0"/>
        <v>11.83942026564197</v>
      </c>
      <c r="F32" s="5">
        <f t="shared" si="1"/>
        <v>-2110.7405999999996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3587.205</v>
      </c>
      <c r="D33" s="5">
        <f>D34+D36+D37+D38+D39+D40</f>
        <v>514.88</v>
      </c>
      <c r="E33" s="5">
        <f t="shared" si="0"/>
        <v>14.35323601522634</v>
      </c>
      <c r="F33" s="5">
        <f t="shared" si="1"/>
        <v>-3072.325</v>
      </c>
      <c r="G33" s="21"/>
    </row>
    <row r="34" spans="1:6" ht="15.75">
      <c r="A34" s="17">
        <v>2020100000</v>
      </c>
      <c r="B34" s="18" t="s">
        <v>28</v>
      </c>
      <c r="C34" s="232">
        <v>2386</v>
      </c>
      <c r="D34" s="22">
        <v>397.6</v>
      </c>
      <c r="E34" s="9">
        <f t="shared" si="0"/>
        <v>16.66387259010897</v>
      </c>
      <c r="F34" s="9">
        <f t="shared" si="1"/>
        <v>-1988.4</v>
      </c>
    </row>
    <row r="35" spans="1:6" ht="14.25" customHeight="1" hidden="1">
      <c r="A35" s="17">
        <v>2020100310</v>
      </c>
      <c r="B35" s="18" t="s">
        <v>266</v>
      </c>
      <c r="C35" s="229"/>
      <c r="D35" s="22"/>
      <c r="E35" s="9"/>
      <c r="F35" s="9"/>
    </row>
    <row r="36" spans="1:6" ht="15.75" customHeight="1">
      <c r="A36" s="17">
        <v>2020200000</v>
      </c>
      <c r="B36" s="18" t="s">
        <v>29</v>
      </c>
      <c r="C36" s="230">
        <v>1083.748</v>
      </c>
      <c r="D36" s="10">
        <v>0</v>
      </c>
      <c r="E36" s="9">
        <f t="shared" si="0"/>
        <v>0</v>
      </c>
      <c r="F36" s="9">
        <f t="shared" si="1"/>
        <v>-1083.748</v>
      </c>
    </row>
    <row r="37" spans="1:6" ht="15" customHeight="1">
      <c r="A37" s="17">
        <v>2020300000</v>
      </c>
      <c r="B37" s="18" t="s">
        <v>30</v>
      </c>
      <c r="C37" s="12">
        <v>117.457</v>
      </c>
      <c r="D37" s="23">
        <v>117.28</v>
      </c>
      <c r="E37" s="9">
        <f t="shared" si="0"/>
        <v>99.84930655473919</v>
      </c>
      <c r="F37" s="9">
        <f t="shared" si="1"/>
        <v>-0.1769999999999925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5981.405</v>
      </c>
      <c r="D42" s="245">
        <f>D32+D33</f>
        <v>798.3394000000001</v>
      </c>
      <c r="E42" s="5">
        <f t="shared" si="0"/>
        <v>13.347021310210563</v>
      </c>
      <c r="F42" s="5">
        <f t="shared" si="1"/>
        <v>-5183.0656</v>
      </c>
    </row>
    <row r="43" spans="1:6" s="6" customFormat="1" ht="15.75">
      <c r="A43" s="3"/>
      <c r="B43" s="26" t="s">
        <v>36</v>
      </c>
      <c r="C43" s="5">
        <f>C88-C42</f>
        <v>0</v>
      </c>
      <c r="D43" s="5">
        <f>D88-D42</f>
        <v>-219.24400000000014</v>
      </c>
      <c r="E43" s="27"/>
      <c r="F43" s="27"/>
    </row>
    <row r="44" spans="1:6" ht="15.75">
      <c r="A44" s="28"/>
      <c r="B44" s="29"/>
      <c r="C44" s="30"/>
      <c r="D44" s="30"/>
      <c r="E44" s="31"/>
      <c r="F44" s="32"/>
    </row>
    <row r="45" spans="1:6" ht="63">
      <c r="A45" s="33" t="s">
        <v>1</v>
      </c>
      <c r="B45" s="33" t="s">
        <v>37</v>
      </c>
      <c r="C45" s="78" t="s">
        <v>305</v>
      </c>
      <c r="D45" s="79" t="s">
        <v>310</v>
      </c>
      <c r="E45" s="78" t="s">
        <v>3</v>
      </c>
      <c r="F45" s="80" t="s">
        <v>4</v>
      </c>
    </row>
    <row r="46" spans="1:6" ht="15.75">
      <c r="A46" s="34">
        <v>1</v>
      </c>
      <c r="B46" s="33">
        <v>2</v>
      </c>
      <c r="C46" s="167">
        <v>3</v>
      </c>
      <c r="D46" s="167">
        <v>4</v>
      </c>
      <c r="E46" s="167">
        <v>5</v>
      </c>
      <c r="F46" s="167">
        <v>6</v>
      </c>
    </row>
    <row r="47" spans="1:6" s="6" customFormat="1" ht="15.75">
      <c r="A47" s="35" t="s">
        <v>38</v>
      </c>
      <c r="B47" s="36" t="s">
        <v>39</v>
      </c>
      <c r="C47" s="37">
        <f>C48+C49+C50+C51+C52+C54+C53</f>
        <v>817.277</v>
      </c>
      <c r="D47" s="38">
        <f>D48+D49+D50+D51+D52+D54+D53</f>
        <v>91.9738</v>
      </c>
      <c r="E47" s="39">
        <f>SUM(D47/C47*100)</f>
        <v>11.253687550243061</v>
      </c>
      <c r="F47" s="39">
        <f>SUM(D47-C47)</f>
        <v>-725.3032000000001</v>
      </c>
    </row>
    <row r="48" spans="1:6" s="6" customFormat="1" ht="31.5" hidden="1">
      <c r="A48" s="40" t="s">
        <v>40</v>
      </c>
      <c r="B48" s="41" t="s">
        <v>41</v>
      </c>
      <c r="C48" s="42"/>
      <c r="D48" s="42"/>
      <c r="E48" s="43"/>
      <c r="F48" s="43"/>
    </row>
    <row r="49" spans="1:6" ht="15.75">
      <c r="A49" s="40" t="s">
        <v>42</v>
      </c>
      <c r="B49" s="44" t="s">
        <v>43</v>
      </c>
      <c r="C49" s="42">
        <v>807.277</v>
      </c>
      <c r="D49" s="42">
        <v>91.9738</v>
      </c>
      <c r="E49" s="43">
        <f aca="true" t="shared" si="2" ref="E49:E60">SUM(D49/C49*100)</f>
        <v>11.393090599633087</v>
      </c>
      <c r="F49" s="43">
        <f aca="true" t="shared" si="3" ref="F49:F60">SUM(D49-C49)</f>
        <v>-715.3032000000001</v>
      </c>
    </row>
    <row r="50" spans="1:6" ht="16.5" customHeight="1" hidden="1">
      <c r="A50" s="40" t="s">
        <v>44</v>
      </c>
      <c r="B50" s="44" t="s">
        <v>45</v>
      </c>
      <c r="C50" s="42"/>
      <c r="D50" s="42"/>
      <c r="E50" s="43"/>
      <c r="F50" s="43">
        <f t="shared" si="3"/>
        <v>0</v>
      </c>
    </row>
    <row r="51" spans="1:6" ht="31.5" customHeight="1" hidden="1">
      <c r="A51" s="40" t="s">
        <v>46</v>
      </c>
      <c r="B51" s="44" t="s">
        <v>47</v>
      </c>
      <c r="C51" s="42"/>
      <c r="D51" s="42"/>
      <c r="E51" s="43" t="e">
        <f t="shared" si="2"/>
        <v>#DIV/0!</v>
      </c>
      <c r="F51" s="43">
        <f t="shared" si="3"/>
        <v>0</v>
      </c>
    </row>
    <row r="52" spans="1:6" ht="16.5" customHeight="1">
      <c r="A52" s="40" t="s">
        <v>48</v>
      </c>
      <c r="B52" s="44" t="s">
        <v>49</v>
      </c>
      <c r="C52" s="42">
        <v>0</v>
      </c>
      <c r="D52" s="42">
        <v>0</v>
      </c>
      <c r="E52" s="43" t="e">
        <f t="shared" si="2"/>
        <v>#DIV/0!</v>
      </c>
      <c r="F52" s="43">
        <f t="shared" si="3"/>
        <v>0</v>
      </c>
    </row>
    <row r="53" spans="1:6" ht="15.75" customHeight="1">
      <c r="A53" s="40" t="s">
        <v>50</v>
      </c>
      <c r="B53" s="44" t="s">
        <v>51</v>
      </c>
      <c r="C53" s="45">
        <v>10</v>
      </c>
      <c r="D53" s="45">
        <v>0</v>
      </c>
      <c r="E53" s="43">
        <f t="shared" si="2"/>
        <v>0</v>
      </c>
      <c r="F53" s="43">
        <f t="shared" si="3"/>
        <v>-10</v>
      </c>
    </row>
    <row r="54" spans="1:6" ht="16.5" customHeight="1" hidden="1">
      <c r="A54" s="40" t="s">
        <v>52</v>
      </c>
      <c r="B54" s="44" t="s">
        <v>53</v>
      </c>
      <c r="C54" s="42"/>
      <c r="D54" s="42"/>
      <c r="E54" s="43" t="e">
        <f t="shared" si="2"/>
        <v>#DIV/0!</v>
      </c>
      <c r="F54" s="43">
        <f t="shared" si="3"/>
        <v>0</v>
      </c>
    </row>
    <row r="55" spans="1:6" s="6" customFormat="1" ht="15.75">
      <c r="A55" s="46" t="s">
        <v>54</v>
      </c>
      <c r="B55" s="47" t="s">
        <v>55</v>
      </c>
      <c r="C55" s="37">
        <f>C56</f>
        <v>117.28</v>
      </c>
      <c r="D55" s="37">
        <f>D56</f>
        <v>10.0554</v>
      </c>
      <c r="E55" s="39">
        <f t="shared" si="2"/>
        <v>8.573840381991815</v>
      </c>
      <c r="F55" s="39">
        <f t="shared" si="3"/>
        <v>-107.2246</v>
      </c>
    </row>
    <row r="56" spans="1:6" ht="15.75">
      <c r="A56" s="48" t="s">
        <v>56</v>
      </c>
      <c r="B56" s="49" t="s">
        <v>57</v>
      </c>
      <c r="C56" s="42">
        <v>117.28</v>
      </c>
      <c r="D56" s="42">
        <v>10.0554</v>
      </c>
      <c r="E56" s="43">
        <f t="shared" si="2"/>
        <v>8.573840381991815</v>
      </c>
      <c r="F56" s="43">
        <f t="shared" si="3"/>
        <v>-107.2246</v>
      </c>
    </row>
    <row r="57" spans="1:6" s="6" customFormat="1" ht="15.75">
      <c r="A57" s="35" t="s">
        <v>58</v>
      </c>
      <c r="B57" s="36" t="s">
        <v>59</v>
      </c>
      <c r="C57" s="37">
        <f>C60+C61</f>
        <v>25.1</v>
      </c>
      <c r="D57" s="37">
        <f>D60+D61</f>
        <v>0</v>
      </c>
      <c r="E57" s="39">
        <f t="shared" si="2"/>
        <v>0</v>
      </c>
      <c r="F57" s="39">
        <f t="shared" si="3"/>
        <v>-25.1</v>
      </c>
    </row>
    <row r="58" spans="1:6" ht="15.75" hidden="1">
      <c r="A58" s="40" t="s">
        <v>60</v>
      </c>
      <c r="B58" s="44" t="s">
        <v>61</v>
      </c>
      <c r="C58" s="42"/>
      <c r="D58" s="42"/>
      <c r="E58" s="43" t="e">
        <f t="shared" si="2"/>
        <v>#DIV/0!</v>
      </c>
      <c r="F58" s="43">
        <f t="shared" si="3"/>
        <v>0</v>
      </c>
    </row>
    <row r="59" spans="1:6" ht="15.75" hidden="1">
      <c r="A59" s="50" t="s">
        <v>62</v>
      </c>
      <c r="B59" s="44" t="s">
        <v>63</v>
      </c>
      <c r="C59" s="42"/>
      <c r="D59" s="42"/>
      <c r="E59" s="43" t="e">
        <f t="shared" si="2"/>
        <v>#DIV/0!</v>
      </c>
      <c r="F59" s="43">
        <f t="shared" si="3"/>
        <v>0</v>
      </c>
    </row>
    <row r="60" spans="1:6" ht="15" customHeight="1">
      <c r="A60" s="51" t="s">
        <v>64</v>
      </c>
      <c r="B60" s="52" t="s">
        <v>65</v>
      </c>
      <c r="C60" s="188">
        <v>25.1</v>
      </c>
      <c r="D60" s="42">
        <v>0</v>
      </c>
      <c r="E60" s="43">
        <f t="shared" si="2"/>
        <v>0</v>
      </c>
      <c r="F60" s="43">
        <f t="shared" si="3"/>
        <v>-25.1</v>
      </c>
    </row>
    <row r="61" spans="1:6" s="6" customFormat="1" ht="15.75">
      <c r="A61" s="51" t="s">
        <v>253</v>
      </c>
      <c r="B61" s="52" t="s">
        <v>254</v>
      </c>
      <c r="C61" s="42">
        <v>0</v>
      </c>
      <c r="D61" s="42">
        <v>0</v>
      </c>
      <c r="E61" s="43"/>
      <c r="F61" s="43"/>
    </row>
    <row r="62" spans="1:6" ht="15.75">
      <c r="A62" s="35" t="s">
        <v>66</v>
      </c>
      <c r="B62" s="36" t="s">
        <v>67</v>
      </c>
      <c r="C62" s="53">
        <f>SUM(C63:C66)</f>
        <v>1359.7900000000002</v>
      </c>
      <c r="D62" s="53">
        <f>SUM(D63:D66)</f>
        <v>27.29</v>
      </c>
      <c r="E62" s="39">
        <f aca="true" t="shared" si="4" ref="E62:E76">SUM(D62/C62*100)</f>
        <v>2.006927540281955</v>
      </c>
      <c r="F62" s="39">
        <f aca="true" t="shared" si="5" ref="F62:F77">SUM(D62-C62)</f>
        <v>-1332.5000000000002</v>
      </c>
    </row>
    <row r="63" spans="1:7" s="6" customFormat="1" ht="15.75" hidden="1">
      <c r="A63" s="40" t="s">
        <v>68</v>
      </c>
      <c r="B63" s="44" t="s">
        <v>69</v>
      </c>
      <c r="C63" s="54"/>
      <c r="D63" s="42"/>
      <c r="E63" s="43" t="e">
        <f t="shared" si="4"/>
        <v>#DIV/0!</v>
      </c>
      <c r="F63" s="43">
        <f t="shared" si="5"/>
        <v>0</v>
      </c>
      <c r="G63" s="55"/>
    </row>
    <row r="64" spans="1:6" ht="15.75">
      <c r="A64" s="40" t="s">
        <v>70</v>
      </c>
      <c r="B64" s="44" t="s">
        <v>71</v>
      </c>
      <c r="C64" s="54">
        <v>120</v>
      </c>
      <c r="D64" s="42">
        <v>27.29</v>
      </c>
      <c r="E64" s="43">
        <f t="shared" si="4"/>
        <v>22.741666666666667</v>
      </c>
      <c r="F64" s="43">
        <f t="shared" si="5"/>
        <v>-92.71000000000001</v>
      </c>
    </row>
    <row r="65" spans="1:6" ht="15.75">
      <c r="A65" s="40" t="s">
        <v>72</v>
      </c>
      <c r="B65" s="44" t="s">
        <v>73</v>
      </c>
      <c r="C65" s="54">
        <v>1209.89</v>
      </c>
      <c r="D65" s="42">
        <v>0</v>
      </c>
      <c r="E65" s="43">
        <f t="shared" si="4"/>
        <v>0</v>
      </c>
      <c r="F65" s="43">
        <f t="shared" si="5"/>
        <v>-1209.89</v>
      </c>
    </row>
    <row r="66" spans="1:6" s="6" customFormat="1" ht="15.75">
      <c r="A66" s="40" t="s">
        <v>74</v>
      </c>
      <c r="B66" s="44" t="s">
        <v>75</v>
      </c>
      <c r="C66" s="54">
        <v>29.9</v>
      </c>
      <c r="D66" s="42">
        <v>0</v>
      </c>
      <c r="E66" s="43">
        <f t="shared" si="4"/>
        <v>0</v>
      </c>
      <c r="F66" s="43">
        <f t="shared" si="5"/>
        <v>-29.9</v>
      </c>
    </row>
    <row r="67" spans="1:6" ht="15.75">
      <c r="A67" s="35" t="s">
        <v>76</v>
      </c>
      <c r="B67" s="36" t="s">
        <v>77</v>
      </c>
      <c r="C67" s="37">
        <f>SUM(C68:C70)</f>
        <v>519</v>
      </c>
      <c r="D67" s="37">
        <f>SUM(D68:D70)</f>
        <v>79.7762</v>
      </c>
      <c r="E67" s="39">
        <f t="shared" si="4"/>
        <v>15.371136801541427</v>
      </c>
      <c r="F67" s="39">
        <f t="shared" si="5"/>
        <v>-439.2238</v>
      </c>
    </row>
    <row r="68" spans="1:6" ht="15.75" hidden="1">
      <c r="A68" s="40" t="s">
        <v>78</v>
      </c>
      <c r="B68" s="56" t="s">
        <v>79</v>
      </c>
      <c r="C68" s="42"/>
      <c r="D68" s="42"/>
      <c r="E68" s="43" t="e">
        <f t="shared" si="4"/>
        <v>#DIV/0!</v>
      </c>
      <c r="F68" s="43">
        <f t="shared" si="5"/>
        <v>0</v>
      </c>
    </row>
    <row r="69" spans="1:6" ht="15.75" hidden="1">
      <c r="A69" s="40" t="s">
        <v>80</v>
      </c>
      <c r="B69" s="56" t="s">
        <v>81</v>
      </c>
      <c r="C69" s="42"/>
      <c r="D69" s="42"/>
      <c r="E69" s="43" t="e">
        <f t="shared" si="4"/>
        <v>#DIV/0!</v>
      </c>
      <c r="F69" s="43">
        <f t="shared" si="5"/>
        <v>0</v>
      </c>
    </row>
    <row r="70" spans="1:6" s="6" customFormat="1" ht="15.75">
      <c r="A70" s="40" t="s">
        <v>82</v>
      </c>
      <c r="B70" s="44" t="s">
        <v>83</v>
      </c>
      <c r="C70" s="42">
        <v>519</v>
      </c>
      <c r="D70" s="42">
        <v>79.7762</v>
      </c>
      <c r="E70" s="43">
        <f t="shared" si="4"/>
        <v>15.371136801541427</v>
      </c>
      <c r="F70" s="43">
        <f t="shared" si="5"/>
        <v>-439.2238</v>
      </c>
    </row>
    <row r="71" spans="1:6" ht="15.75">
      <c r="A71" s="35" t="s">
        <v>94</v>
      </c>
      <c r="B71" s="36" t="s">
        <v>95</v>
      </c>
      <c r="C71" s="37">
        <f>C72</f>
        <v>2512.1</v>
      </c>
      <c r="D71" s="37">
        <f>SUM(D72)</f>
        <v>370</v>
      </c>
      <c r="E71" s="39">
        <f t="shared" si="4"/>
        <v>14.728713028939932</v>
      </c>
      <c r="F71" s="39">
        <f t="shared" si="5"/>
        <v>-2142.1</v>
      </c>
    </row>
    <row r="72" spans="1:6" s="6" customFormat="1" ht="15.75">
      <c r="A72" s="40" t="s">
        <v>96</v>
      </c>
      <c r="B72" s="44" t="s">
        <v>97</v>
      </c>
      <c r="C72" s="42">
        <v>2512.1</v>
      </c>
      <c r="D72" s="42">
        <v>370</v>
      </c>
      <c r="E72" s="43">
        <f t="shared" si="4"/>
        <v>14.728713028939932</v>
      </c>
      <c r="F72" s="43">
        <f t="shared" si="5"/>
        <v>-2142.1</v>
      </c>
    </row>
    <row r="73" spans="1:6" ht="15.75">
      <c r="A73" s="58">
        <v>1000</v>
      </c>
      <c r="B73" s="36" t="s">
        <v>98</v>
      </c>
      <c r="C73" s="37">
        <f>SUM(C74:C77)</f>
        <v>615.258</v>
      </c>
      <c r="D73" s="37">
        <f>SUM(D74:D77)</f>
        <v>0</v>
      </c>
      <c r="E73" s="39">
        <f t="shared" si="4"/>
        <v>0</v>
      </c>
      <c r="F73" s="39">
        <f t="shared" si="5"/>
        <v>-615.258</v>
      </c>
    </row>
    <row r="74" spans="1:6" ht="15.75" hidden="1">
      <c r="A74" s="59">
        <v>1001</v>
      </c>
      <c r="B74" s="60" t="s">
        <v>99</v>
      </c>
      <c r="C74" s="42"/>
      <c r="D74" s="42"/>
      <c r="E74" s="43" t="e">
        <f t="shared" si="4"/>
        <v>#DIV/0!</v>
      </c>
      <c r="F74" s="43">
        <f t="shared" si="5"/>
        <v>0</v>
      </c>
    </row>
    <row r="75" spans="1:6" ht="15" customHeight="1">
      <c r="A75" s="59">
        <v>1003</v>
      </c>
      <c r="B75" s="60" t="s">
        <v>100</v>
      </c>
      <c r="C75" s="42">
        <v>615.258</v>
      </c>
      <c r="D75" s="42">
        <v>0</v>
      </c>
      <c r="E75" s="43">
        <f t="shared" si="4"/>
        <v>0</v>
      </c>
      <c r="F75" s="43">
        <f t="shared" si="5"/>
        <v>-615.258</v>
      </c>
    </row>
    <row r="76" spans="1:6" ht="15.75" customHeight="1" hidden="1">
      <c r="A76" s="59">
        <v>1004</v>
      </c>
      <c r="B76" s="60" t="s">
        <v>101</v>
      </c>
      <c r="C76" s="42"/>
      <c r="D76" s="61"/>
      <c r="E76" s="43" t="e">
        <f t="shared" si="4"/>
        <v>#DIV/0!</v>
      </c>
      <c r="F76" s="43">
        <f t="shared" si="5"/>
        <v>0</v>
      </c>
    </row>
    <row r="77" spans="1:6" ht="15.75" hidden="1">
      <c r="A77" s="40" t="s">
        <v>102</v>
      </c>
      <c r="B77" s="44" t="s">
        <v>103</v>
      </c>
      <c r="C77" s="42">
        <v>0</v>
      </c>
      <c r="D77" s="42">
        <v>0</v>
      </c>
      <c r="E77" s="43"/>
      <c r="F77" s="43">
        <f t="shared" si="5"/>
        <v>0</v>
      </c>
    </row>
    <row r="78" spans="1:6" ht="15.75">
      <c r="A78" s="35" t="s">
        <v>104</v>
      </c>
      <c r="B78" s="36" t="s">
        <v>105</v>
      </c>
      <c r="C78" s="37">
        <f>C79+C80+C81+C82+C83</f>
        <v>15.6</v>
      </c>
      <c r="D78" s="37">
        <f>D79+D80+D81+D82+D83</f>
        <v>0</v>
      </c>
      <c r="E78" s="43">
        <f aca="true" t="shared" si="6" ref="E78:E88">SUM(D78/C78*100)</f>
        <v>0</v>
      </c>
      <c r="F78" s="27">
        <f>F79+F80+F81+F82+F83</f>
        <v>-15.6</v>
      </c>
    </row>
    <row r="79" spans="1:6" ht="15" customHeight="1">
      <c r="A79" s="40" t="s">
        <v>106</v>
      </c>
      <c r="B79" s="44" t="s">
        <v>107</v>
      </c>
      <c r="C79" s="42">
        <v>15.6</v>
      </c>
      <c r="D79" s="42">
        <v>0</v>
      </c>
      <c r="E79" s="43">
        <f t="shared" si="6"/>
        <v>0</v>
      </c>
      <c r="F79" s="43">
        <f>SUM(D79-C79)</f>
        <v>-15.6</v>
      </c>
    </row>
    <row r="80" spans="1:6" ht="15" customHeight="1" hidden="1">
      <c r="A80" s="40" t="s">
        <v>108</v>
      </c>
      <c r="B80" s="44" t="s">
        <v>109</v>
      </c>
      <c r="C80" s="42"/>
      <c r="D80" s="42"/>
      <c r="E80" s="43" t="e">
        <f t="shared" si="6"/>
        <v>#DIV/0!</v>
      </c>
      <c r="F80" s="43">
        <f>SUM(D80-C80)</f>
        <v>0</v>
      </c>
    </row>
    <row r="81" spans="1:6" ht="15" customHeight="1" hidden="1">
      <c r="A81" s="40" t="s">
        <v>110</v>
      </c>
      <c r="B81" s="44" t="s">
        <v>111</v>
      </c>
      <c r="C81" s="42"/>
      <c r="D81" s="42"/>
      <c r="E81" s="43" t="e">
        <f t="shared" si="6"/>
        <v>#DIV/0!</v>
      </c>
      <c r="F81" s="43"/>
    </row>
    <row r="82" spans="1:6" ht="15" customHeight="1" hidden="1">
      <c r="A82" s="40" t="s">
        <v>112</v>
      </c>
      <c r="B82" s="44" t="s">
        <v>113</v>
      </c>
      <c r="C82" s="42"/>
      <c r="D82" s="42"/>
      <c r="E82" s="43" t="e">
        <f t="shared" si="6"/>
        <v>#DIV/0!</v>
      </c>
      <c r="F82" s="43"/>
    </row>
    <row r="83" spans="1:6" s="6" customFormat="1" ht="15" customHeight="1" hidden="1">
      <c r="A83" s="40" t="s">
        <v>114</v>
      </c>
      <c r="B83" s="44" t="s">
        <v>115</v>
      </c>
      <c r="C83" s="42"/>
      <c r="D83" s="42"/>
      <c r="E83" s="43" t="e">
        <f t="shared" si="6"/>
        <v>#DIV/0!</v>
      </c>
      <c r="F83" s="43"/>
    </row>
    <row r="84" spans="1:6" ht="15" customHeight="1">
      <c r="A84" s="58">
        <v>1400</v>
      </c>
      <c r="B84" s="62" t="s">
        <v>124</v>
      </c>
      <c r="C84" s="53">
        <f>C85+C86+C87</f>
        <v>0</v>
      </c>
      <c r="D84" s="53">
        <f>SUM(D85:D87)</f>
        <v>0</v>
      </c>
      <c r="E84" s="39" t="e">
        <f t="shared" si="6"/>
        <v>#DIV/0!</v>
      </c>
      <c r="F84" s="39">
        <f>SUM(D84-C84)</f>
        <v>0</v>
      </c>
    </row>
    <row r="85" spans="1:6" ht="15" customHeight="1" hidden="1">
      <c r="A85" s="59">
        <v>1401</v>
      </c>
      <c r="B85" s="60" t="s">
        <v>125</v>
      </c>
      <c r="C85" s="54"/>
      <c r="D85" s="42"/>
      <c r="E85" s="43" t="e">
        <f t="shared" si="6"/>
        <v>#DIV/0!</v>
      </c>
      <c r="F85" s="43">
        <f>SUM(D85-C85)</f>
        <v>0</v>
      </c>
    </row>
    <row r="86" spans="1:6" ht="15" customHeight="1" hidden="1">
      <c r="A86" s="59">
        <v>1402</v>
      </c>
      <c r="B86" s="60" t="s">
        <v>126</v>
      </c>
      <c r="C86" s="54"/>
      <c r="D86" s="42"/>
      <c r="E86" s="43" t="e">
        <f t="shared" si="6"/>
        <v>#DIV/0!</v>
      </c>
      <c r="F86" s="43">
        <f>SUM(D86-C86)</f>
        <v>0</v>
      </c>
    </row>
    <row r="87" spans="1:6" s="6" customFormat="1" ht="15" customHeight="1">
      <c r="A87" s="59">
        <v>1403</v>
      </c>
      <c r="B87" s="60" t="s">
        <v>127</v>
      </c>
      <c r="C87" s="54">
        <v>0</v>
      </c>
      <c r="D87" s="42">
        <v>0</v>
      </c>
      <c r="E87" s="43" t="e">
        <f t="shared" si="6"/>
        <v>#DIV/0!</v>
      </c>
      <c r="F87" s="43">
        <f>SUM(D87-C87)</f>
        <v>0</v>
      </c>
    </row>
    <row r="88" spans="1:6" ht="15" customHeight="1">
      <c r="A88" s="58"/>
      <c r="B88" s="63" t="s">
        <v>128</v>
      </c>
      <c r="C88" s="38">
        <f>C47+C55+C57+C62+C67+C71+C73+C78+C84</f>
        <v>5981.405000000001</v>
      </c>
      <c r="D88" s="38">
        <f>D47+D55+D57+D62+D67+D71+D73+D78+D84</f>
        <v>579.0953999999999</v>
      </c>
      <c r="E88" s="39">
        <f t="shared" si="6"/>
        <v>9.68159487612024</v>
      </c>
      <c r="F88" s="39">
        <f>SUM(D88-C88)</f>
        <v>-5402.3096000000005</v>
      </c>
    </row>
    <row r="89" spans="1:6" s="71" customFormat="1" ht="15.75">
      <c r="A89" s="64"/>
      <c r="B89" s="65"/>
      <c r="C89" s="66"/>
      <c r="D89" s="67"/>
      <c r="E89" s="68"/>
      <c r="F89" s="68"/>
    </row>
    <row r="90" spans="1:4" s="71" customFormat="1" ht="12.75">
      <c r="A90" s="69" t="s">
        <v>129</v>
      </c>
      <c r="B90" s="69"/>
      <c r="C90" s="70"/>
      <c r="D90" s="70"/>
    </row>
    <row r="91" spans="1:6" ht="15.75">
      <c r="A91" s="72" t="s">
        <v>130</v>
      </c>
      <c r="B91" s="72"/>
      <c r="C91" s="71" t="s">
        <v>131</v>
      </c>
      <c r="D91" s="71"/>
      <c r="E91" s="71"/>
      <c r="F91" s="71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1">
      <selection activeCell="D34" sqref="D34"/>
    </sheetView>
  </sheetViews>
  <sheetFormatPr defaultColWidth="9.140625" defaultRowHeight="12.75"/>
  <cols>
    <col min="1" max="1" width="14.7109375" style="64" customWidth="1"/>
    <col min="2" max="2" width="58.140625" style="65" customWidth="1"/>
    <col min="3" max="3" width="16.8515625" style="68" customWidth="1"/>
    <col min="4" max="4" width="15.140625" style="68" customWidth="1"/>
    <col min="5" max="5" width="9.7109375" style="68" customWidth="1"/>
    <col min="6" max="6" width="13.7109375" style="68" customWidth="1"/>
    <col min="7" max="7" width="15.421875" style="1" bestFit="1" customWidth="1"/>
    <col min="8" max="16384" width="9.140625" style="1" customWidth="1"/>
  </cols>
  <sheetData>
    <row r="1" spans="1:6" ht="15.75">
      <c r="A1" s="288" t="s">
        <v>315</v>
      </c>
      <c r="B1" s="288"/>
      <c r="C1" s="288"/>
      <c r="D1" s="288"/>
      <c r="E1" s="288"/>
      <c r="F1" s="288"/>
    </row>
    <row r="2" spans="1:6" ht="15.75">
      <c r="A2" s="288"/>
      <c r="B2" s="288"/>
      <c r="C2" s="288"/>
      <c r="D2" s="288"/>
      <c r="E2" s="288"/>
      <c r="F2" s="288"/>
    </row>
    <row r="3" spans="1:6" ht="63">
      <c r="A3" s="2" t="s">
        <v>1</v>
      </c>
      <c r="B3" s="2" t="s">
        <v>2</v>
      </c>
      <c r="C3" s="78" t="s">
        <v>305</v>
      </c>
      <c r="D3" s="79" t="s">
        <v>310</v>
      </c>
      <c r="E3" s="78" t="s">
        <v>3</v>
      </c>
      <c r="F3" s="80" t="s">
        <v>4</v>
      </c>
    </row>
    <row r="4" spans="1:6" s="6" customFormat="1" ht="15.75">
      <c r="A4" s="3"/>
      <c r="B4" s="4" t="s">
        <v>5</v>
      </c>
      <c r="C4" s="5">
        <f>C5+C7+C9+C12+C15</f>
        <v>5846.2</v>
      </c>
      <c r="D4" s="5">
        <f>D5+D7+D9</f>
        <v>896.29659</v>
      </c>
      <c r="E4" s="5">
        <f>SUM(D4/C4*100)</f>
        <v>15.331268003147343</v>
      </c>
      <c r="F4" s="5">
        <f>SUM(D4-C4)</f>
        <v>-4949.90341</v>
      </c>
    </row>
    <row r="5" spans="1:6" s="6" customFormat="1" ht="15.75">
      <c r="A5" s="74">
        <v>1010000000</v>
      </c>
      <c r="B5" s="73" t="s">
        <v>6</v>
      </c>
      <c r="C5" s="5">
        <f>C6</f>
        <v>5270.9</v>
      </c>
      <c r="D5" s="5">
        <f>D6</f>
        <v>784.55834</v>
      </c>
      <c r="E5" s="5">
        <f aca="true" t="shared" si="0" ref="E5:E42">SUM(D5/C5*100)</f>
        <v>14.884713047107706</v>
      </c>
      <c r="F5" s="5">
        <f aca="true" t="shared" si="1" ref="F5:F42">SUM(D5-C5)</f>
        <v>-4486.34166</v>
      </c>
    </row>
    <row r="6" spans="1:6" ht="15.75">
      <c r="A6" s="7">
        <v>1010200001</v>
      </c>
      <c r="B6" s="8" t="s">
        <v>7</v>
      </c>
      <c r="C6" s="9">
        <v>5270.9</v>
      </c>
      <c r="D6" s="10">
        <v>784.55834</v>
      </c>
      <c r="E6" s="9">
        <f>SUM(D6/C6*100)</f>
        <v>14.884713047107706</v>
      </c>
      <c r="F6" s="9">
        <f t="shared" si="1"/>
        <v>-4486.34166</v>
      </c>
    </row>
    <row r="7" spans="1:6" s="6" customFormat="1" ht="15" customHeight="1">
      <c r="A7" s="74">
        <v>1050000000</v>
      </c>
      <c r="B7" s="73" t="s">
        <v>8</v>
      </c>
      <c r="C7" s="5">
        <f>SUM(C8:C8)</f>
        <v>5</v>
      </c>
      <c r="D7" s="5">
        <f>SUM(D8:D8)</f>
        <v>0.99</v>
      </c>
      <c r="E7" s="5">
        <f t="shared" si="0"/>
        <v>19.8</v>
      </c>
      <c r="F7" s="5">
        <f t="shared" si="1"/>
        <v>-4.01</v>
      </c>
    </row>
    <row r="8" spans="1:6" ht="15.75" customHeight="1">
      <c r="A8" s="7">
        <v>1050300000</v>
      </c>
      <c r="B8" s="11" t="s">
        <v>9</v>
      </c>
      <c r="C8" s="12">
        <v>5</v>
      </c>
      <c r="D8" s="10">
        <v>0.99</v>
      </c>
      <c r="E8" s="9">
        <f t="shared" si="0"/>
        <v>19.8</v>
      </c>
      <c r="F8" s="9">
        <f t="shared" si="1"/>
        <v>-4.01</v>
      </c>
    </row>
    <row r="9" spans="1:6" s="6" customFormat="1" ht="15.75" customHeight="1">
      <c r="A9" s="74">
        <v>1060000000</v>
      </c>
      <c r="B9" s="73" t="s">
        <v>145</v>
      </c>
      <c r="C9" s="5">
        <f>C10+C11</f>
        <v>570.3</v>
      </c>
      <c r="D9" s="5">
        <f>D10+D11</f>
        <v>110.74825</v>
      </c>
      <c r="E9" s="5">
        <f t="shared" si="0"/>
        <v>19.41929686130107</v>
      </c>
      <c r="F9" s="5">
        <f t="shared" si="1"/>
        <v>-459.55174999999997</v>
      </c>
    </row>
    <row r="10" spans="1:6" s="6" customFormat="1" ht="15" customHeight="1">
      <c r="A10" s="7">
        <v>1060100000</v>
      </c>
      <c r="B10" s="11" t="s">
        <v>291</v>
      </c>
      <c r="C10" s="9">
        <v>148</v>
      </c>
      <c r="D10" s="10">
        <v>3.77772</v>
      </c>
      <c r="E10" s="9">
        <f t="shared" si="0"/>
        <v>2.5525135135135137</v>
      </c>
      <c r="F10" s="9">
        <f>SUM(D10-C10)</f>
        <v>-144.22228</v>
      </c>
    </row>
    <row r="11" spans="1:6" ht="15" customHeight="1">
      <c r="A11" s="7">
        <v>1060600000</v>
      </c>
      <c r="B11" s="11" t="s">
        <v>10</v>
      </c>
      <c r="C11" s="9">
        <v>422.3</v>
      </c>
      <c r="D11" s="10">
        <v>106.97053</v>
      </c>
      <c r="E11" s="9">
        <f t="shared" si="0"/>
        <v>25.330459389059907</v>
      </c>
      <c r="F11" s="9">
        <f t="shared" si="1"/>
        <v>-315.32947</v>
      </c>
    </row>
    <row r="12" spans="1:6" s="6" customFormat="1" ht="17.25" customHeight="1">
      <c r="A12" s="3">
        <v>1080000000</v>
      </c>
      <c r="B12" s="4" t="s">
        <v>13</v>
      </c>
      <c r="C12" s="5">
        <f>C13</f>
        <v>0</v>
      </c>
      <c r="D12" s="5">
        <f>D13</f>
        <v>0</v>
      </c>
      <c r="E12" s="5" t="e">
        <f t="shared" si="0"/>
        <v>#DIV/0!</v>
      </c>
      <c r="F12" s="5">
        <f t="shared" si="1"/>
        <v>0</v>
      </c>
    </row>
    <row r="13" spans="1:6" ht="14.25" customHeight="1">
      <c r="A13" s="7">
        <v>1080400001</v>
      </c>
      <c r="B13" s="8" t="s">
        <v>14</v>
      </c>
      <c r="C13" s="9">
        <v>0</v>
      </c>
      <c r="D13" s="10">
        <v>0</v>
      </c>
      <c r="E13" s="9" t="e">
        <f t="shared" si="0"/>
        <v>#DIV/0!</v>
      </c>
      <c r="F13" s="9">
        <f t="shared" si="1"/>
        <v>0</v>
      </c>
    </row>
    <row r="14" spans="1:6" ht="1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5" customHeight="1" hidden="1">
      <c r="A15" s="74">
        <v>1090000000</v>
      </c>
      <c r="B15" s="75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" customHeight="1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133</v>
      </c>
      <c r="D20" s="5">
        <f>D21+D24+D26+D29</f>
        <v>16.900190000000002</v>
      </c>
      <c r="E20" s="5">
        <f t="shared" si="0"/>
        <v>12.706909774436092</v>
      </c>
      <c r="F20" s="5">
        <f t="shared" si="1"/>
        <v>-116.09980999999999</v>
      </c>
    </row>
    <row r="21" spans="1:6" s="6" customFormat="1" ht="15" customHeight="1">
      <c r="A21" s="74">
        <v>1110000000</v>
      </c>
      <c r="B21" s="75" t="s">
        <v>138</v>
      </c>
      <c r="C21" s="5">
        <f>C22+C23</f>
        <v>123</v>
      </c>
      <c r="D21" s="5">
        <f>D22+D23</f>
        <v>18.17519</v>
      </c>
      <c r="E21" s="5">
        <f t="shared" si="0"/>
        <v>14.77657723577236</v>
      </c>
      <c r="F21" s="5">
        <f t="shared" si="1"/>
        <v>-104.82481</v>
      </c>
    </row>
    <row r="22" spans="1:6" ht="15" customHeight="1">
      <c r="A22" s="17">
        <v>1110501101</v>
      </c>
      <c r="B22" s="18" t="s">
        <v>17</v>
      </c>
      <c r="C22" s="12">
        <v>123</v>
      </c>
      <c r="D22" s="10">
        <v>18.17519</v>
      </c>
      <c r="E22" s="9">
        <f t="shared" si="0"/>
        <v>14.77657723577236</v>
      </c>
      <c r="F22" s="9">
        <f t="shared" si="1"/>
        <v>-104.82481</v>
      </c>
    </row>
    <row r="23" spans="1:6" ht="1.5" customHeight="1" hidden="1">
      <c r="A23" s="7">
        <v>1110503505</v>
      </c>
      <c r="B23" s="11" t="s">
        <v>18</v>
      </c>
      <c r="C23" s="12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6" customFormat="1" ht="31.5" customHeight="1">
      <c r="A24" s="74">
        <v>1130000000</v>
      </c>
      <c r="B24" s="75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20.25" customHeight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9.5" customHeight="1">
      <c r="A26" s="76">
        <v>1140000000</v>
      </c>
      <c r="B26" s="77" t="s">
        <v>141</v>
      </c>
      <c r="C26" s="5">
        <f>C27+C28</f>
        <v>10</v>
      </c>
      <c r="D26" s="5">
        <f>D27+D28</f>
        <v>-1.275</v>
      </c>
      <c r="E26" s="5">
        <f t="shared" si="0"/>
        <v>-12.75</v>
      </c>
      <c r="F26" s="5">
        <f t="shared" si="1"/>
        <v>-11.275</v>
      </c>
    </row>
    <row r="27" spans="1:6" ht="12.75" customHeight="1" hidden="1">
      <c r="A27" s="17">
        <v>1140200000</v>
      </c>
      <c r="B27" s="19" t="s">
        <v>142</v>
      </c>
      <c r="C27" s="9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10</v>
      </c>
      <c r="D28" s="10">
        <v>-1.275</v>
      </c>
      <c r="E28" s="9">
        <f t="shared" si="0"/>
        <v>-12.75</v>
      </c>
      <c r="F28" s="9">
        <f t="shared" si="1"/>
        <v>-11.275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0</v>
      </c>
      <c r="E29" s="5">
        <v>0</v>
      </c>
      <c r="F29" s="5">
        <f t="shared" si="1"/>
        <v>0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0</v>
      </c>
      <c r="E30" s="9">
        <v>0</v>
      </c>
      <c r="F30" s="9">
        <f t="shared" si="1"/>
        <v>0</v>
      </c>
    </row>
    <row r="31" spans="1:6" ht="15" customHeight="1">
      <c r="A31" s="7">
        <v>1170505005</v>
      </c>
      <c r="B31" s="11" t="s">
        <v>25</v>
      </c>
      <c r="C31" s="9">
        <v>0</v>
      </c>
      <c r="D31" s="10">
        <v>0</v>
      </c>
      <c r="E31" s="9">
        <v>0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5979.2</v>
      </c>
      <c r="D32" s="20">
        <f>D4+D20</f>
        <v>913.19678</v>
      </c>
      <c r="E32" s="5">
        <f t="shared" si="0"/>
        <v>15.272892360181963</v>
      </c>
      <c r="F32" s="5">
        <f t="shared" si="1"/>
        <v>-5066.00322</v>
      </c>
    </row>
    <row r="33" spans="1:7" s="6" customFormat="1" ht="15.75">
      <c r="A33" s="3">
        <v>2000000000</v>
      </c>
      <c r="B33" s="4" t="s">
        <v>27</v>
      </c>
      <c r="C33" s="179">
        <f>C34+C36+C37+C38+C39+C40</f>
        <v>7634.942</v>
      </c>
      <c r="D33" s="5">
        <f>D34+D36+D37+D38+D39+D40</f>
        <v>237.8</v>
      </c>
      <c r="E33" s="5">
        <f t="shared" si="0"/>
        <v>3.1146274588595433</v>
      </c>
      <c r="F33" s="5">
        <f t="shared" si="1"/>
        <v>-7397.142</v>
      </c>
      <c r="G33" s="21"/>
    </row>
    <row r="34" spans="1:6" ht="15" customHeight="1">
      <c r="A34" s="17">
        <v>2020100000</v>
      </c>
      <c r="B34" s="18" t="s">
        <v>28</v>
      </c>
      <c r="C34" s="205">
        <v>1426.8</v>
      </c>
      <c r="D34" s="22">
        <v>237.8</v>
      </c>
      <c r="E34" s="9">
        <f t="shared" si="0"/>
        <v>16.666666666666668</v>
      </c>
      <c r="F34" s="9">
        <f t="shared" si="1"/>
        <v>-1189</v>
      </c>
    </row>
    <row r="35" spans="1:6" ht="15" customHeight="1" hidden="1">
      <c r="A35" s="17">
        <v>2020100310</v>
      </c>
      <c r="B35" s="18" t="s">
        <v>266</v>
      </c>
      <c r="C35" s="205"/>
      <c r="D35" s="22"/>
      <c r="E35" s="9"/>
      <c r="F35" s="9"/>
    </row>
    <row r="36" spans="1:6" ht="15" customHeight="1">
      <c r="A36" s="17">
        <v>2020200000</v>
      </c>
      <c r="B36" s="18" t="s">
        <v>29</v>
      </c>
      <c r="C36" s="205">
        <v>5366.467</v>
      </c>
      <c r="D36" s="10">
        <v>0</v>
      </c>
      <c r="E36" s="9">
        <f t="shared" si="0"/>
        <v>0</v>
      </c>
      <c r="F36" s="234">
        <f t="shared" si="1"/>
        <v>-5366.467</v>
      </c>
    </row>
    <row r="37" spans="1:6" ht="15" customHeight="1">
      <c r="A37" s="17">
        <v>2020300000</v>
      </c>
      <c r="B37" s="18" t="s">
        <v>30</v>
      </c>
      <c r="C37" s="205">
        <v>841.675</v>
      </c>
      <c r="D37" s="23">
        <v>0</v>
      </c>
      <c r="E37" s="9">
        <f t="shared" si="0"/>
        <v>0</v>
      </c>
      <c r="F37" s="9">
        <f t="shared" si="1"/>
        <v>-841.675</v>
      </c>
    </row>
    <row r="38" spans="1:6" ht="13.5" customHeight="1">
      <c r="A38" s="17">
        <v>2020400000</v>
      </c>
      <c r="B38" s="18" t="s">
        <v>31</v>
      </c>
      <c r="C38" s="205"/>
      <c r="D38" s="24">
        <v>0</v>
      </c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205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206"/>
      <c r="D40" s="15"/>
      <c r="E40" s="5"/>
      <c r="F40" s="5">
        <f>SUM(D40-C40)</f>
        <v>0</v>
      </c>
    </row>
    <row r="41" spans="1:6" s="6" customFormat="1" ht="18" customHeight="1" hidden="1">
      <c r="A41" s="3">
        <v>3000000000</v>
      </c>
      <c r="B41" s="14" t="s">
        <v>34</v>
      </c>
      <c r="C41" s="207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179">
        <f>SUM(C32,C33,C41)</f>
        <v>13614.142</v>
      </c>
      <c r="D42" s="210">
        <f>D32+D33</f>
        <v>1150.99678</v>
      </c>
      <c r="E42" s="5">
        <f t="shared" si="0"/>
        <v>8.454420263869732</v>
      </c>
      <c r="F42" s="5">
        <f t="shared" si="1"/>
        <v>-12463.14522</v>
      </c>
    </row>
    <row r="43" spans="1:6" s="6" customFormat="1" ht="15.75">
      <c r="A43" s="3"/>
      <c r="B43" s="26" t="s">
        <v>36</v>
      </c>
      <c r="C43" s="179">
        <f>C88-C42</f>
        <v>0</v>
      </c>
      <c r="D43" s="179">
        <f>D88-D42</f>
        <v>-675.8015499999999</v>
      </c>
      <c r="E43" s="27"/>
      <c r="F43" s="27"/>
    </row>
    <row r="44" spans="1:6" ht="15.75">
      <c r="A44" s="28"/>
      <c r="B44" s="29"/>
      <c r="C44" s="30"/>
      <c r="D44" s="30"/>
      <c r="E44" s="31"/>
      <c r="F44" s="32"/>
    </row>
    <row r="45" spans="1:6" ht="63">
      <c r="A45" s="33" t="s">
        <v>1</v>
      </c>
      <c r="B45" s="33" t="s">
        <v>37</v>
      </c>
      <c r="C45" s="78" t="s">
        <v>305</v>
      </c>
      <c r="D45" s="79" t="s">
        <v>310</v>
      </c>
      <c r="E45" s="78" t="s">
        <v>3</v>
      </c>
      <c r="F45" s="80" t="s">
        <v>4</v>
      </c>
    </row>
    <row r="46" spans="1:6" ht="15.75">
      <c r="A46" s="34">
        <v>1</v>
      </c>
      <c r="B46" s="33">
        <v>2</v>
      </c>
      <c r="C46" s="167">
        <v>3</v>
      </c>
      <c r="D46" s="167">
        <v>4</v>
      </c>
      <c r="E46" s="167">
        <v>5</v>
      </c>
      <c r="F46" s="167">
        <v>6</v>
      </c>
    </row>
    <row r="47" spans="1:6" s="6" customFormat="1" ht="15" customHeight="1">
      <c r="A47" s="35" t="s">
        <v>38</v>
      </c>
      <c r="B47" s="36" t="s">
        <v>39</v>
      </c>
      <c r="C47" s="37">
        <f>C48+C49+C50+C51+C52+C54+C53</f>
        <v>980.575</v>
      </c>
      <c r="D47" s="38">
        <f>D48+D49+D50+D51+D52+D54+D53</f>
        <v>117.09498</v>
      </c>
      <c r="E47" s="39">
        <f>SUM(D47/C47*100)</f>
        <v>11.941460877546337</v>
      </c>
      <c r="F47" s="39">
        <f>SUM(D47-C47)</f>
        <v>-863.4800200000001</v>
      </c>
    </row>
    <row r="48" spans="1:6" s="6" customFormat="1" ht="0.75" customHeight="1" hidden="1">
      <c r="A48" s="40" t="s">
        <v>40</v>
      </c>
      <c r="B48" s="41" t="s">
        <v>41</v>
      </c>
      <c r="C48" s="42"/>
      <c r="D48" s="42"/>
      <c r="E48" s="43"/>
      <c r="F48" s="43"/>
    </row>
    <row r="49" spans="1:6" ht="14.25" customHeight="1">
      <c r="A49" s="40" t="s">
        <v>42</v>
      </c>
      <c r="B49" s="44" t="s">
        <v>43</v>
      </c>
      <c r="C49" s="42">
        <v>970.575</v>
      </c>
      <c r="D49" s="42">
        <v>117.09498</v>
      </c>
      <c r="E49" s="43">
        <f aca="true" t="shared" si="2" ref="E49:E88">SUM(D49/C49*100)</f>
        <v>12.064495788578936</v>
      </c>
      <c r="F49" s="43">
        <f aca="true" t="shared" si="3" ref="F49:F88">SUM(D49-C49)</f>
        <v>-853.4800200000001</v>
      </c>
    </row>
    <row r="50" spans="1:6" ht="15" customHeight="1" hidden="1">
      <c r="A50" s="40" t="s">
        <v>44</v>
      </c>
      <c r="B50" s="44" t="s">
        <v>45</v>
      </c>
      <c r="C50" s="42"/>
      <c r="D50" s="42"/>
      <c r="E50" s="43"/>
      <c r="F50" s="43">
        <f t="shared" si="3"/>
        <v>0</v>
      </c>
    </row>
    <row r="51" spans="1:6" ht="15" customHeight="1" hidden="1">
      <c r="A51" s="40" t="s">
        <v>46</v>
      </c>
      <c r="B51" s="44" t="s">
        <v>47</v>
      </c>
      <c r="C51" s="42"/>
      <c r="D51" s="42"/>
      <c r="E51" s="43" t="e">
        <f t="shared" si="2"/>
        <v>#DIV/0!</v>
      </c>
      <c r="F51" s="43">
        <f t="shared" si="3"/>
        <v>0</v>
      </c>
    </row>
    <row r="52" spans="1:6" ht="15" customHeight="1">
      <c r="A52" s="40" t="s">
        <v>48</v>
      </c>
      <c r="B52" s="44" t="s">
        <v>49</v>
      </c>
      <c r="C52" s="42">
        <v>0</v>
      </c>
      <c r="D52" s="42">
        <v>0</v>
      </c>
      <c r="E52" s="43" t="e">
        <f t="shared" si="2"/>
        <v>#DIV/0!</v>
      </c>
      <c r="F52" s="43">
        <f t="shared" si="3"/>
        <v>0</v>
      </c>
    </row>
    <row r="53" spans="1:6" ht="15" customHeight="1">
      <c r="A53" s="40" t="s">
        <v>50</v>
      </c>
      <c r="B53" s="44" t="s">
        <v>51</v>
      </c>
      <c r="C53" s="45">
        <v>10</v>
      </c>
      <c r="D53" s="45">
        <v>0</v>
      </c>
      <c r="E53" s="43">
        <f t="shared" si="2"/>
        <v>0</v>
      </c>
      <c r="F53" s="43">
        <f t="shared" si="3"/>
        <v>-10</v>
      </c>
    </row>
    <row r="54" spans="1:6" ht="14.25" customHeight="1">
      <c r="A54" s="40" t="s">
        <v>52</v>
      </c>
      <c r="B54" s="44" t="s">
        <v>53</v>
      </c>
      <c r="C54" s="42">
        <v>0</v>
      </c>
      <c r="D54" s="42">
        <v>0</v>
      </c>
      <c r="E54" s="43" t="e">
        <f t="shared" si="2"/>
        <v>#DIV/0!</v>
      </c>
      <c r="F54" s="43">
        <f t="shared" si="3"/>
        <v>0</v>
      </c>
    </row>
    <row r="55" spans="1:6" s="6" customFormat="1" ht="0.75" customHeight="1" hidden="1">
      <c r="A55" s="46" t="s">
        <v>54</v>
      </c>
      <c r="B55" s="47" t="s">
        <v>55</v>
      </c>
      <c r="C55" s="37">
        <f>C56</f>
        <v>0</v>
      </c>
      <c r="D55" s="37">
        <f>D56</f>
        <v>0</v>
      </c>
      <c r="E55" s="39" t="e">
        <f t="shared" si="2"/>
        <v>#DIV/0!</v>
      </c>
      <c r="F55" s="39">
        <f t="shared" si="3"/>
        <v>0</v>
      </c>
    </row>
    <row r="56" spans="1:6" ht="14.25" customHeight="1" hidden="1">
      <c r="A56" s="48" t="s">
        <v>56</v>
      </c>
      <c r="B56" s="49" t="s">
        <v>57</v>
      </c>
      <c r="C56" s="42">
        <v>0</v>
      </c>
      <c r="D56" s="42"/>
      <c r="E56" s="43" t="e">
        <f t="shared" si="2"/>
        <v>#DIV/0!</v>
      </c>
      <c r="F56" s="43">
        <f t="shared" si="3"/>
        <v>0</v>
      </c>
    </row>
    <row r="57" spans="1:6" s="6" customFormat="1" ht="14.25" customHeight="1">
      <c r="A57" s="35" t="s">
        <v>58</v>
      </c>
      <c r="B57" s="36" t="s">
        <v>59</v>
      </c>
      <c r="C57" s="37">
        <f>SUM(C58:C60)</f>
        <v>17.5</v>
      </c>
      <c r="D57" s="37">
        <f>SUM(D58:D60)</f>
        <v>0</v>
      </c>
      <c r="E57" s="39">
        <f t="shared" si="2"/>
        <v>0</v>
      </c>
      <c r="F57" s="39">
        <f t="shared" si="3"/>
        <v>-17.5</v>
      </c>
    </row>
    <row r="58" spans="1:6" ht="0.75" customHeight="1" hidden="1">
      <c r="A58" s="40" t="s">
        <v>60</v>
      </c>
      <c r="B58" s="44" t="s">
        <v>61</v>
      </c>
      <c r="C58" s="42"/>
      <c r="D58" s="42"/>
      <c r="E58" s="43" t="e">
        <f t="shared" si="2"/>
        <v>#DIV/0!</v>
      </c>
      <c r="F58" s="43">
        <f t="shared" si="3"/>
        <v>0</v>
      </c>
    </row>
    <row r="59" spans="1:6" ht="14.25" customHeight="1" hidden="1">
      <c r="A59" s="50" t="s">
        <v>62</v>
      </c>
      <c r="B59" s="44" t="s">
        <v>63</v>
      </c>
      <c r="C59" s="42"/>
      <c r="D59" s="42"/>
      <c r="E59" s="43" t="e">
        <f t="shared" si="2"/>
        <v>#DIV/0!</v>
      </c>
      <c r="F59" s="43">
        <f t="shared" si="3"/>
        <v>0</v>
      </c>
    </row>
    <row r="60" spans="1:6" ht="14.25" customHeight="1">
      <c r="A60" s="51" t="s">
        <v>64</v>
      </c>
      <c r="B60" s="52" t="s">
        <v>65</v>
      </c>
      <c r="C60" s="42">
        <v>17.5</v>
      </c>
      <c r="D60" s="42">
        <v>0</v>
      </c>
      <c r="E60" s="43">
        <f t="shared" si="2"/>
        <v>0</v>
      </c>
      <c r="F60" s="43">
        <f t="shared" si="3"/>
        <v>-17.5</v>
      </c>
    </row>
    <row r="61" spans="1:6" ht="14.25" customHeight="1" hidden="1">
      <c r="A61" s="51" t="s">
        <v>253</v>
      </c>
      <c r="B61" s="52" t="s">
        <v>254</v>
      </c>
      <c r="C61" s="42"/>
      <c r="D61" s="42"/>
      <c r="E61" s="43"/>
      <c r="F61" s="43"/>
    </row>
    <row r="62" spans="1:6" s="6" customFormat="1" ht="14.25" customHeight="1">
      <c r="A62" s="35" t="s">
        <v>66</v>
      </c>
      <c r="B62" s="36" t="s">
        <v>67</v>
      </c>
      <c r="C62" s="53">
        <f>SUM(C63:C66)</f>
        <v>5424.04</v>
      </c>
      <c r="D62" s="53">
        <f>SUM(D63:D66)</f>
        <v>142.758</v>
      </c>
      <c r="E62" s="39">
        <f t="shared" si="2"/>
        <v>2.631949616890731</v>
      </c>
      <c r="F62" s="39">
        <f t="shared" si="3"/>
        <v>-5281.282</v>
      </c>
    </row>
    <row r="63" spans="1:6" ht="15" customHeight="1" hidden="1">
      <c r="A63" s="40" t="s">
        <v>68</v>
      </c>
      <c r="B63" s="44" t="s">
        <v>69</v>
      </c>
      <c r="C63" s="54"/>
      <c r="D63" s="42"/>
      <c r="E63" s="43" t="e">
        <f t="shared" si="2"/>
        <v>#DIV/0!</v>
      </c>
      <c r="F63" s="43">
        <f t="shared" si="3"/>
        <v>0</v>
      </c>
    </row>
    <row r="64" spans="1:7" s="6" customFormat="1" ht="18" customHeight="1">
      <c r="A64" s="40" t="s">
        <v>70</v>
      </c>
      <c r="B64" s="44" t="s">
        <v>71</v>
      </c>
      <c r="C64" s="54">
        <v>344</v>
      </c>
      <c r="D64" s="42">
        <v>0</v>
      </c>
      <c r="E64" s="43">
        <f t="shared" si="2"/>
        <v>0</v>
      </c>
      <c r="F64" s="43">
        <f t="shared" si="3"/>
        <v>-344</v>
      </c>
      <c r="G64" s="55"/>
    </row>
    <row r="65" spans="1:6" ht="15" customHeight="1">
      <c r="A65" s="40" t="s">
        <v>72</v>
      </c>
      <c r="B65" s="44" t="s">
        <v>73</v>
      </c>
      <c r="C65" s="54">
        <v>4380.04</v>
      </c>
      <c r="D65" s="42">
        <v>0</v>
      </c>
      <c r="E65" s="43">
        <f t="shared" si="2"/>
        <v>0</v>
      </c>
      <c r="F65" s="43">
        <f t="shared" si="3"/>
        <v>-4380.04</v>
      </c>
    </row>
    <row r="66" spans="1:6" ht="15" customHeight="1">
      <c r="A66" s="40" t="s">
        <v>74</v>
      </c>
      <c r="B66" s="44" t="s">
        <v>75</v>
      </c>
      <c r="C66" s="54">
        <v>700</v>
      </c>
      <c r="D66" s="42">
        <v>142.758</v>
      </c>
      <c r="E66" s="43">
        <f t="shared" si="2"/>
        <v>20.394000000000002</v>
      </c>
      <c r="F66" s="43">
        <f t="shared" si="3"/>
        <v>-557.242</v>
      </c>
    </row>
    <row r="67" spans="1:6" s="6" customFormat="1" ht="15" customHeight="1">
      <c r="A67" s="35" t="s">
        <v>76</v>
      </c>
      <c r="B67" s="36" t="s">
        <v>77</v>
      </c>
      <c r="C67" s="37">
        <f>C68+C70+C73</f>
        <v>1888.12</v>
      </c>
      <c r="D67" s="37">
        <f>D68+D70+D73</f>
        <v>215.34225</v>
      </c>
      <c r="E67" s="39">
        <f t="shared" si="2"/>
        <v>11.40511461135945</v>
      </c>
      <c r="F67" s="39">
        <f t="shared" si="3"/>
        <v>-1672.77775</v>
      </c>
    </row>
    <row r="68" spans="1:6" ht="14.25" customHeight="1">
      <c r="A68" s="40" t="s">
        <v>78</v>
      </c>
      <c r="B68" s="56" t="s">
        <v>79</v>
      </c>
      <c r="C68" s="42">
        <v>394.3</v>
      </c>
      <c r="D68" s="42">
        <v>0</v>
      </c>
      <c r="E68" s="43">
        <f t="shared" si="2"/>
        <v>0</v>
      </c>
      <c r="F68" s="43">
        <f t="shared" si="3"/>
        <v>-394.3</v>
      </c>
    </row>
    <row r="69" spans="1:6" ht="15" customHeight="1" hidden="1">
      <c r="A69" s="40" t="s">
        <v>80</v>
      </c>
      <c r="B69" s="56" t="s">
        <v>81</v>
      </c>
      <c r="C69" s="42"/>
      <c r="D69" s="42"/>
      <c r="E69" s="43" t="e">
        <f t="shared" si="2"/>
        <v>#DIV/0!</v>
      </c>
      <c r="F69" s="43">
        <f t="shared" si="3"/>
        <v>0</v>
      </c>
    </row>
    <row r="70" spans="1:6" ht="15" customHeight="1">
      <c r="A70" s="40" t="s">
        <v>82</v>
      </c>
      <c r="B70" s="44" t="s">
        <v>83</v>
      </c>
      <c r="C70" s="42">
        <v>1493.82</v>
      </c>
      <c r="D70" s="42">
        <v>215.34225</v>
      </c>
      <c r="E70" s="43">
        <f t="shared" si="2"/>
        <v>14.41554203317669</v>
      </c>
      <c r="F70" s="43">
        <f t="shared" si="3"/>
        <v>-1278.47775</v>
      </c>
    </row>
    <row r="71" spans="1:6" s="6" customFormat="1" ht="15" customHeight="1" hidden="1">
      <c r="A71" s="35" t="s">
        <v>94</v>
      </c>
      <c r="B71" s="36" t="s">
        <v>95</v>
      </c>
      <c r="C71" s="37">
        <f>C72</f>
        <v>0</v>
      </c>
      <c r="D71" s="37">
        <f>SUM(D72)</f>
        <v>0</v>
      </c>
      <c r="E71" s="43" t="e">
        <f t="shared" si="2"/>
        <v>#DIV/0!</v>
      </c>
      <c r="F71" s="43">
        <f t="shared" si="3"/>
        <v>0</v>
      </c>
    </row>
    <row r="72" spans="1:6" ht="15" customHeight="1" hidden="1">
      <c r="A72" s="40" t="s">
        <v>96</v>
      </c>
      <c r="B72" s="44" t="s">
        <v>97</v>
      </c>
      <c r="C72" s="42"/>
      <c r="D72" s="42"/>
      <c r="E72" s="43" t="e">
        <f t="shared" si="2"/>
        <v>#DIV/0!</v>
      </c>
      <c r="F72" s="43">
        <f t="shared" si="3"/>
        <v>0</v>
      </c>
    </row>
    <row r="73" spans="1:6" ht="15" customHeight="1">
      <c r="A73" s="40" t="s">
        <v>302</v>
      </c>
      <c r="B73" s="44" t="s">
        <v>303</v>
      </c>
      <c r="C73" s="42">
        <v>0</v>
      </c>
      <c r="D73" s="42">
        <v>0</v>
      </c>
      <c r="E73" s="43" t="e">
        <f t="shared" si="2"/>
        <v>#DIV/0!</v>
      </c>
      <c r="F73" s="43">
        <f t="shared" si="3"/>
        <v>0</v>
      </c>
    </row>
    <row r="74" spans="1:6" s="6" customFormat="1" ht="15" customHeight="1">
      <c r="A74" s="58">
        <v>1000</v>
      </c>
      <c r="B74" s="36" t="s">
        <v>98</v>
      </c>
      <c r="C74" s="37">
        <f>SUM(C75:C78)</f>
        <v>2979.907</v>
      </c>
      <c r="D74" s="37">
        <f>SUM(D75:D78)</f>
        <v>0</v>
      </c>
      <c r="E74" s="39">
        <f t="shared" si="2"/>
        <v>0</v>
      </c>
      <c r="F74" s="39">
        <f t="shared" si="3"/>
        <v>-2979.907</v>
      </c>
    </row>
    <row r="75" spans="1:6" ht="15" customHeight="1" hidden="1">
      <c r="A75" s="59">
        <v>1001</v>
      </c>
      <c r="B75" s="60" t="s">
        <v>99</v>
      </c>
      <c r="C75" s="42"/>
      <c r="D75" s="42"/>
      <c r="E75" s="43" t="e">
        <f t="shared" si="2"/>
        <v>#DIV/0!</v>
      </c>
      <c r="F75" s="43">
        <f t="shared" si="3"/>
        <v>0</v>
      </c>
    </row>
    <row r="76" spans="1:6" ht="15" customHeight="1">
      <c r="A76" s="59">
        <v>1003</v>
      </c>
      <c r="B76" s="60" t="s">
        <v>100</v>
      </c>
      <c r="C76" s="42">
        <v>2138.507</v>
      </c>
      <c r="D76" s="42">
        <v>0</v>
      </c>
      <c r="E76" s="43">
        <f t="shared" si="2"/>
        <v>0</v>
      </c>
      <c r="F76" s="43">
        <f t="shared" si="3"/>
        <v>-2138.507</v>
      </c>
    </row>
    <row r="77" spans="1:6" ht="18" customHeight="1">
      <c r="A77" s="59">
        <v>1004</v>
      </c>
      <c r="B77" s="60" t="s">
        <v>101</v>
      </c>
      <c r="C77" s="42">
        <v>841.4</v>
      </c>
      <c r="D77" s="61">
        <v>0</v>
      </c>
      <c r="E77" s="43">
        <f t="shared" si="2"/>
        <v>0</v>
      </c>
      <c r="F77" s="43">
        <f t="shared" si="3"/>
        <v>-841.4</v>
      </c>
    </row>
    <row r="78" spans="1:6" ht="0.75" customHeight="1" hidden="1">
      <c r="A78" s="40" t="s">
        <v>102</v>
      </c>
      <c r="B78" s="44" t="s">
        <v>103</v>
      </c>
      <c r="C78" s="42">
        <v>0</v>
      </c>
      <c r="D78" s="42">
        <v>0</v>
      </c>
      <c r="E78" s="43"/>
      <c r="F78" s="43">
        <f t="shared" si="3"/>
        <v>0</v>
      </c>
    </row>
    <row r="79" spans="1:6" ht="15" customHeight="1">
      <c r="A79" s="35" t="s">
        <v>104</v>
      </c>
      <c r="B79" s="36" t="s">
        <v>105</v>
      </c>
      <c r="C79" s="37">
        <f>C80+C81+C82+C83+C84</f>
        <v>30</v>
      </c>
      <c r="D79" s="37">
        <f>D80+D81+D82+D83+D84</f>
        <v>0</v>
      </c>
      <c r="E79" s="43">
        <f t="shared" si="2"/>
        <v>0</v>
      </c>
      <c r="F79" s="27">
        <f>F80+F81+F82+F83+F84</f>
        <v>-30</v>
      </c>
    </row>
    <row r="80" spans="1:6" ht="15" customHeight="1">
      <c r="A80" s="40" t="s">
        <v>106</v>
      </c>
      <c r="B80" s="44" t="s">
        <v>107</v>
      </c>
      <c r="C80" s="42">
        <v>30</v>
      </c>
      <c r="D80" s="42">
        <v>0</v>
      </c>
      <c r="E80" s="43">
        <f t="shared" si="2"/>
        <v>0</v>
      </c>
      <c r="F80" s="43">
        <f>SUM(D80-C80)</f>
        <v>-30</v>
      </c>
    </row>
    <row r="81" spans="1:6" ht="15" customHeight="1" hidden="1">
      <c r="A81" s="40" t="s">
        <v>108</v>
      </c>
      <c r="B81" s="44" t="s">
        <v>109</v>
      </c>
      <c r="C81" s="42"/>
      <c r="D81" s="42"/>
      <c r="E81" s="43" t="e">
        <f t="shared" si="2"/>
        <v>#DIV/0!</v>
      </c>
      <c r="F81" s="43">
        <f>SUM(D81-C81)</f>
        <v>0</v>
      </c>
    </row>
    <row r="82" spans="1:6" ht="15" customHeight="1" hidden="1">
      <c r="A82" s="40" t="s">
        <v>110</v>
      </c>
      <c r="B82" s="44" t="s">
        <v>111</v>
      </c>
      <c r="C82" s="42"/>
      <c r="D82" s="42"/>
      <c r="E82" s="43" t="e">
        <f t="shared" si="2"/>
        <v>#DIV/0!</v>
      </c>
      <c r="F82" s="43"/>
    </row>
    <row r="83" spans="1:6" ht="15" customHeight="1" hidden="1">
      <c r="A83" s="40" t="s">
        <v>112</v>
      </c>
      <c r="B83" s="44" t="s">
        <v>113</v>
      </c>
      <c r="C83" s="42"/>
      <c r="D83" s="42"/>
      <c r="E83" s="43" t="e">
        <f t="shared" si="2"/>
        <v>#DIV/0!</v>
      </c>
      <c r="F83" s="43"/>
    </row>
    <row r="84" spans="1:6" ht="15" customHeight="1" hidden="1">
      <c r="A84" s="40" t="s">
        <v>114</v>
      </c>
      <c r="B84" s="44" t="s">
        <v>115</v>
      </c>
      <c r="C84" s="42"/>
      <c r="D84" s="42"/>
      <c r="E84" s="43" t="e">
        <f t="shared" si="2"/>
        <v>#DIV/0!</v>
      </c>
      <c r="F84" s="43"/>
    </row>
    <row r="85" spans="1:6" s="6" customFormat="1" ht="18.75" customHeight="1">
      <c r="A85" s="58">
        <v>1400</v>
      </c>
      <c r="B85" s="62" t="s">
        <v>124</v>
      </c>
      <c r="C85" s="53">
        <f>SUM(C86+C87)</f>
        <v>2294</v>
      </c>
      <c r="D85" s="53">
        <f>SUM(D86:D87)</f>
        <v>0</v>
      </c>
      <c r="E85" s="39">
        <f t="shared" si="2"/>
        <v>0</v>
      </c>
      <c r="F85" s="39">
        <f t="shared" si="3"/>
        <v>-2294</v>
      </c>
    </row>
    <row r="86" spans="1:6" ht="15" customHeight="1">
      <c r="A86" s="59">
        <v>1402</v>
      </c>
      <c r="B86" s="60" t="s">
        <v>126</v>
      </c>
      <c r="C86" s="54"/>
      <c r="D86" s="42"/>
      <c r="E86" s="43" t="e">
        <f t="shared" si="2"/>
        <v>#DIV/0!</v>
      </c>
      <c r="F86" s="43">
        <f t="shared" si="3"/>
        <v>0</v>
      </c>
    </row>
    <row r="87" spans="1:6" ht="15" customHeight="1">
      <c r="A87" s="59">
        <v>1403</v>
      </c>
      <c r="B87" s="60" t="s">
        <v>127</v>
      </c>
      <c r="C87" s="54">
        <v>2294</v>
      </c>
      <c r="D87" s="42">
        <v>0</v>
      </c>
      <c r="E87" s="43">
        <f t="shared" si="2"/>
        <v>0</v>
      </c>
      <c r="F87" s="43">
        <f t="shared" si="3"/>
        <v>-2294</v>
      </c>
    </row>
    <row r="88" spans="1:6" s="6" customFormat="1" ht="15" customHeight="1">
      <c r="A88" s="58"/>
      <c r="B88" s="63" t="s">
        <v>128</v>
      </c>
      <c r="C88" s="38">
        <f>C47+C62+C67+C74+C79+C85+C57</f>
        <v>13614.142</v>
      </c>
      <c r="D88" s="38">
        <f>D47+D57+D62+D67+D74+D79+D85</f>
        <v>475.19523000000004</v>
      </c>
      <c r="E88" s="39">
        <f t="shared" si="2"/>
        <v>3.490453015695003</v>
      </c>
      <c r="F88" s="39">
        <f t="shared" si="3"/>
        <v>-13138.94677</v>
      </c>
    </row>
    <row r="89" spans="3:4" ht="15.75">
      <c r="C89" s="66"/>
      <c r="D89" s="67"/>
    </row>
    <row r="90" spans="1:4" s="71" customFormat="1" ht="12.75">
      <c r="A90" s="69" t="s">
        <v>129</v>
      </c>
      <c r="B90" s="69"/>
      <c r="C90" s="70"/>
      <c r="D90" s="70"/>
    </row>
    <row r="91" spans="1:3" s="71" customFormat="1" ht="12.75">
      <c r="A91" s="72" t="s">
        <v>130</v>
      </c>
      <c r="B91" s="72"/>
      <c r="C91" s="71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1">
      <selection activeCell="D37" sqref="D37"/>
    </sheetView>
  </sheetViews>
  <sheetFormatPr defaultColWidth="9.140625" defaultRowHeight="12.75"/>
  <cols>
    <col min="1" max="1" width="14.7109375" style="64" customWidth="1"/>
    <col min="2" max="2" width="57.57421875" style="65" customWidth="1"/>
    <col min="3" max="3" width="15.00390625" style="68" customWidth="1"/>
    <col min="4" max="4" width="16.8515625" style="68" customWidth="1"/>
    <col min="5" max="5" width="11.28125" style="68" customWidth="1"/>
    <col min="6" max="6" width="13.140625" style="68" customWidth="1"/>
    <col min="7" max="7" width="15.421875" style="1" bestFit="1" customWidth="1"/>
    <col min="8" max="16384" width="9.140625" style="1" customWidth="1"/>
  </cols>
  <sheetData>
    <row r="1" spans="1:6" ht="15.75">
      <c r="A1" s="288" t="s">
        <v>316</v>
      </c>
      <c r="B1" s="288"/>
      <c r="C1" s="288"/>
      <c r="D1" s="288"/>
      <c r="E1" s="288"/>
      <c r="F1" s="288"/>
    </row>
    <row r="2" spans="1:6" ht="15.75">
      <c r="A2" s="288"/>
      <c r="B2" s="288"/>
      <c r="C2" s="288"/>
      <c r="D2" s="288"/>
      <c r="E2" s="288"/>
      <c r="F2" s="288"/>
    </row>
    <row r="3" spans="1:6" ht="63">
      <c r="A3" s="2" t="s">
        <v>1</v>
      </c>
      <c r="B3" s="2" t="s">
        <v>2</v>
      </c>
      <c r="C3" s="78" t="s">
        <v>305</v>
      </c>
      <c r="D3" s="79" t="s">
        <v>310</v>
      </c>
      <c r="E3" s="78" t="s">
        <v>3</v>
      </c>
      <c r="F3" s="80" t="s">
        <v>4</v>
      </c>
    </row>
    <row r="4" spans="1:6" s="6" customFormat="1" ht="15.75">
      <c r="A4" s="3"/>
      <c r="B4" s="4" t="s">
        <v>5</v>
      </c>
      <c r="C4" s="5">
        <f>C5+C7+C9+C12+C15</f>
        <v>3441.5</v>
      </c>
      <c r="D4" s="5">
        <f>D5+D7+D9+D12+D15</f>
        <v>930.78286</v>
      </c>
      <c r="E4" s="5">
        <f>SUM(D4/C4*100)</f>
        <v>27.045848031381663</v>
      </c>
      <c r="F4" s="5">
        <f>SUM(D4-C4)</f>
        <v>-2510.7171399999997</v>
      </c>
    </row>
    <row r="5" spans="1:6" s="6" customFormat="1" ht="15.75">
      <c r="A5" s="74">
        <v>1010000000</v>
      </c>
      <c r="B5" s="73" t="s">
        <v>6</v>
      </c>
      <c r="C5" s="5">
        <f>C6</f>
        <v>3349.4</v>
      </c>
      <c r="D5" s="5">
        <f>D6</f>
        <v>809.364</v>
      </c>
      <c r="E5" s="5">
        <f aca="true" t="shared" si="0" ref="E5:E42">SUM(D5/C5*100)</f>
        <v>24.164447363706934</v>
      </c>
      <c r="F5" s="5">
        <f aca="true" t="shared" si="1" ref="F5:F42">SUM(D5-C5)</f>
        <v>-2540.036</v>
      </c>
    </row>
    <row r="6" spans="1:6" ht="15.75">
      <c r="A6" s="7">
        <v>1010200001</v>
      </c>
      <c r="B6" s="8" t="s">
        <v>7</v>
      </c>
      <c r="C6" s="9">
        <v>3349.4</v>
      </c>
      <c r="D6" s="10">
        <v>809.364</v>
      </c>
      <c r="E6" s="9">
        <f>SUM(D6/C6*100)</f>
        <v>24.164447363706934</v>
      </c>
      <c r="F6" s="9">
        <f t="shared" si="1"/>
        <v>-2540.036</v>
      </c>
    </row>
    <row r="7" spans="1:6" s="6" customFormat="1" ht="15.75">
      <c r="A7" s="74">
        <v>1050000000</v>
      </c>
      <c r="B7" s="73" t="s">
        <v>8</v>
      </c>
      <c r="C7" s="5">
        <f>SUM(C8:C8)</f>
        <v>3</v>
      </c>
      <c r="D7" s="5">
        <f>SUM(D8:D8)</f>
        <v>0.09688</v>
      </c>
      <c r="E7" s="5">
        <f t="shared" si="0"/>
        <v>3.2293333333333334</v>
      </c>
      <c r="F7" s="5">
        <f t="shared" si="1"/>
        <v>-2.90312</v>
      </c>
    </row>
    <row r="8" spans="1:6" ht="15.75" customHeight="1">
      <c r="A8" s="7">
        <v>1050300000</v>
      </c>
      <c r="B8" s="11" t="s">
        <v>9</v>
      </c>
      <c r="C8" s="12">
        <v>3</v>
      </c>
      <c r="D8" s="10">
        <v>0.09688</v>
      </c>
      <c r="E8" s="9">
        <f t="shared" si="0"/>
        <v>3.2293333333333334</v>
      </c>
      <c r="F8" s="9">
        <f t="shared" si="1"/>
        <v>-2.90312</v>
      </c>
    </row>
    <row r="9" spans="1:6" s="6" customFormat="1" ht="15.75" customHeight="1">
      <c r="A9" s="74">
        <v>1060000000</v>
      </c>
      <c r="B9" s="73" t="s">
        <v>145</v>
      </c>
      <c r="C9" s="5">
        <f>C10+C11</f>
        <v>69.1</v>
      </c>
      <c r="D9" s="5">
        <f>D10+D11</f>
        <v>118.42197999999999</v>
      </c>
      <c r="E9" s="5">
        <f t="shared" si="0"/>
        <v>171.37768451519537</v>
      </c>
      <c r="F9" s="5">
        <f t="shared" si="1"/>
        <v>49.321979999999996</v>
      </c>
    </row>
    <row r="10" spans="1:6" s="6" customFormat="1" ht="15.75" customHeight="1">
      <c r="A10" s="7">
        <v>1060100000</v>
      </c>
      <c r="B10" s="11" t="s">
        <v>11</v>
      </c>
      <c r="C10" s="9">
        <v>12.1</v>
      </c>
      <c r="D10" s="10">
        <v>1.94514</v>
      </c>
      <c r="E10" s="9">
        <f t="shared" si="0"/>
        <v>16.075537190082645</v>
      </c>
      <c r="F10" s="9">
        <f>SUM(D10-C10)</f>
        <v>-10.15486</v>
      </c>
    </row>
    <row r="11" spans="1:6" ht="15.75" customHeight="1">
      <c r="A11" s="7">
        <v>1060600000</v>
      </c>
      <c r="B11" s="11" t="s">
        <v>10</v>
      </c>
      <c r="C11" s="9">
        <v>57</v>
      </c>
      <c r="D11" s="10">
        <v>116.47684</v>
      </c>
      <c r="E11" s="9">
        <f t="shared" si="0"/>
        <v>204.34533333333334</v>
      </c>
      <c r="F11" s="9">
        <f t="shared" si="1"/>
        <v>59.476839999999996</v>
      </c>
    </row>
    <row r="12" spans="1:6" s="6" customFormat="1" ht="15.75">
      <c r="A12" s="3">
        <v>1080000000</v>
      </c>
      <c r="B12" s="4" t="s">
        <v>13</v>
      </c>
      <c r="C12" s="5">
        <f>C13</f>
        <v>20</v>
      </c>
      <c r="D12" s="5">
        <f>D13</f>
        <v>2.9</v>
      </c>
      <c r="E12" s="5">
        <f t="shared" si="0"/>
        <v>14.499999999999998</v>
      </c>
      <c r="F12" s="5">
        <f t="shared" si="1"/>
        <v>-17.1</v>
      </c>
    </row>
    <row r="13" spans="1:6" ht="15" customHeight="1">
      <c r="A13" s="7">
        <v>1080400001</v>
      </c>
      <c r="B13" s="8" t="s">
        <v>14</v>
      </c>
      <c r="C13" s="9">
        <v>20</v>
      </c>
      <c r="D13" s="10">
        <v>2.9</v>
      </c>
      <c r="E13" s="9">
        <f t="shared" si="0"/>
        <v>14.499999999999998</v>
      </c>
      <c r="F13" s="9">
        <f t="shared" si="1"/>
        <v>-17.1</v>
      </c>
    </row>
    <row r="14" spans="1:6" ht="1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5" customHeight="1" hidden="1">
      <c r="A15" s="74">
        <v>1090000000</v>
      </c>
      <c r="B15" s="75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" customHeight="1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675.4</v>
      </c>
      <c r="D20" s="5">
        <f>D21+D24+D26+D29</f>
        <v>1.60107</v>
      </c>
      <c r="E20" s="5">
        <f t="shared" si="0"/>
        <v>0.2370550784720166</v>
      </c>
      <c r="F20" s="5">
        <f t="shared" si="1"/>
        <v>-673.7989299999999</v>
      </c>
    </row>
    <row r="21" spans="1:6" s="6" customFormat="1" ht="30" customHeight="1">
      <c r="A21" s="74">
        <v>1110000000</v>
      </c>
      <c r="B21" s="75" t="s">
        <v>138</v>
      </c>
      <c r="C21" s="5">
        <f>C22+C23</f>
        <v>25.4</v>
      </c>
      <c r="D21" s="5">
        <f>D22+D23</f>
        <v>1.60107</v>
      </c>
      <c r="E21" s="5">
        <f t="shared" si="0"/>
        <v>6.3034251968503945</v>
      </c>
      <c r="F21" s="5">
        <f t="shared" si="1"/>
        <v>-23.79893</v>
      </c>
    </row>
    <row r="22" spans="1:6" ht="15.75">
      <c r="A22" s="17">
        <v>1110501101</v>
      </c>
      <c r="B22" s="18" t="s">
        <v>17</v>
      </c>
      <c r="C22" s="12">
        <v>25.4</v>
      </c>
      <c r="D22" s="10">
        <v>1.60107</v>
      </c>
      <c r="E22" s="9">
        <f t="shared" si="0"/>
        <v>6.3034251968503945</v>
      </c>
      <c r="F22" s="9">
        <f t="shared" si="1"/>
        <v>-23.79893</v>
      </c>
    </row>
    <row r="23" spans="1:6" ht="17.25" customHeight="1" hidden="1">
      <c r="A23" s="7">
        <v>1110503505</v>
      </c>
      <c r="B23" s="11" t="s">
        <v>18</v>
      </c>
      <c r="C23" s="12">
        <v>0</v>
      </c>
      <c r="D23" s="10"/>
      <c r="E23" s="9" t="e">
        <f t="shared" si="0"/>
        <v>#DIV/0!</v>
      </c>
      <c r="F23" s="9">
        <f t="shared" si="1"/>
        <v>0</v>
      </c>
    </row>
    <row r="24" spans="1:6" s="16" customFormat="1" ht="17.25" customHeight="1" hidden="1">
      <c r="A24" s="74">
        <v>1130000000</v>
      </c>
      <c r="B24" s="75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customHeight="1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7.25" customHeight="1">
      <c r="A26" s="76">
        <v>1140000000</v>
      </c>
      <c r="B26" s="77" t="s">
        <v>141</v>
      </c>
      <c r="C26" s="5">
        <f>C27+C28</f>
        <v>650</v>
      </c>
      <c r="D26" s="5">
        <f>D27+D28</f>
        <v>0</v>
      </c>
      <c r="E26" s="5">
        <f t="shared" si="0"/>
        <v>0</v>
      </c>
      <c r="F26" s="5">
        <f t="shared" si="1"/>
        <v>-650</v>
      </c>
    </row>
    <row r="27" spans="1:6" ht="0.75" customHeight="1" hidden="1">
      <c r="A27" s="17">
        <v>1140200000</v>
      </c>
      <c r="B27" s="19" t="s">
        <v>256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257</v>
      </c>
      <c r="C28" s="9">
        <v>650</v>
      </c>
      <c r="D28" s="10">
        <v>0</v>
      </c>
      <c r="E28" s="9">
        <f t="shared" si="0"/>
        <v>0</v>
      </c>
      <c r="F28" s="9">
        <f t="shared" si="1"/>
        <v>-650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0</v>
      </c>
      <c r="E29" s="5" t="e">
        <f t="shared" si="0"/>
        <v>#DIV/0!</v>
      </c>
      <c r="F29" s="5">
        <f t="shared" si="1"/>
        <v>0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0</v>
      </c>
      <c r="E30" s="9" t="e">
        <f t="shared" si="0"/>
        <v>#DIV/0!</v>
      </c>
      <c r="F30" s="9">
        <f t="shared" si="1"/>
        <v>0</v>
      </c>
    </row>
    <row r="31" spans="1:6" ht="15" customHeight="1">
      <c r="A31" s="7">
        <v>1170505005</v>
      </c>
      <c r="B31" s="11" t="s">
        <v>255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4116.9</v>
      </c>
      <c r="D32" s="20">
        <f>SUM(D4,D20)</f>
        <v>932.3839300000001</v>
      </c>
      <c r="E32" s="5">
        <f t="shared" si="0"/>
        <v>22.647718671816175</v>
      </c>
      <c r="F32" s="5">
        <f t="shared" si="1"/>
        <v>-3184.5160699999997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3005.7889999999998</v>
      </c>
      <c r="D33" s="5">
        <f>D34+D36+D37+D38+D39+D40</f>
        <v>117.28</v>
      </c>
      <c r="E33" s="5">
        <f t="shared" si="0"/>
        <v>3.901804151921509</v>
      </c>
      <c r="F33" s="5">
        <f t="shared" si="1"/>
        <v>-2888.5089999999996</v>
      </c>
      <c r="G33" s="21"/>
    </row>
    <row r="34" spans="1:6" ht="14.25" customHeight="1" hidden="1">
      <c r="A34" s="17">
        <v>2020100000</v>
      </c>
      <c r="B34" s="18" t="s">
        <v>28</v>
      </c>
      <c r="C34" s="12">
        <v>0</v>
      </c>
      <c r="D34" s="22">
        <v>0</v>
      </c>
      <c r="E34" s="9" t="e">
        <f t="shared" si="0"/>
        <v>#DIV/0!</v>
      </c>
      <c r="F34" s="9">
        <f t="shared" si="1"/>
        <v>0</v>
      </c>
    </row>
    <row r="35" spans="1:6" ht="17.25" customHeight="1" hidden="1">
      <c r="A35" s="17">
        <v>2020100310</v>
      </c>
      <c r="B35" s="18" t="s">
        <v>266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2046.956</v>
      </c>
      <c r="D36" s="10">
        <v>0</v>
      </c>
      <c r="E36" s="9">
        <f t="shared" si="0"/>
        <v>0</v>
      </c>
      <c r="F36" s="233">
        <f t="shared" si="1"/>
        <v>-2046.956</v>
      </c>
    </row>
    <row r="37" spans="1:6" ht="15" customHeight="1">
      <c r="A37" s="17">
        <v>2020300000</v>
      </c>
      <c r="B37" s="18" t="s">
        <v>30</v>
      </c>
      <c r="C37" s="12">
        <v>958.833</v>
      </c>
      <c r="D37" s="23">
        <v>117.28</v>
      </c>
      <c r="E37" s="9">
        <f t="shared" si="0"/>
        <v>12.231535627163439</v>
      </c>
      <c r="F37" s="9">
        <f t="shared" si="1"/>
        <v>-841.553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7122.688999999999</v>
      </c>
      <c r="D42" s="245">
        <f>D32+D33</f>
        <v>1049.6639300000002</v>
      </c>
      <c r="E42" s="5">
        <f t="shared" si="0"/>
        <v>14.736905261482008</v>
      </c>
      <c r="F42" s="5">
        <f t="shared" si="1"/>
        <v>-6073.02507</v>
      </c>
    </row>
    <row r="43" spans="1:6" s="6" customFormat="1" ht="15.75">
      <c r="A43" s="3"/>
      <c r="B43" s="26" t="s">
        <v>36</v>
      </c>
      <c r="C43" s="5">
        <f>C88-C42</f>
        <v>1164.1999999999998</v>
      </c>
      <c r="D43" s="5">
        <f>D88-D42</f>
        <v>-528.7632400000002</v>
      </c>
      <c r="E43" s="27"/>
      <c r="F43" s="27"/>
    </row>
    <row r="44" spans="1:6" ht="15.75">
      <c r="A44" s="28"/>
      <c r="B44" s="29"/>
      <c r="C44" s="30"/>
      <c r="D44" s="30"/>
      <c r="E44" s="31"/>
      <c r="F44" s="32"/>
    </row>
    <row r="45" spans="1:6" ht="63">
      <c r="A45" s="33" t="s">
        <v>1</v>
      </c>
      <c r="B45" s="33" t="s">
        <v>37</v>
      </c>
      <c r="C45" s="78" t="s">
        <v>305</v>
      </c>
      <c r="D45" s="79" t="s">
        <v>310</v>
      </c>
      <c r="E45" s="78" t="s">
        <v>3</v>
      </c>
      <c r="F45" s="80" t="s">
        <v>4</v>
      </c>
    </row>
    <row r="46" spans="1:6" ht="15.75">
      <c r="A46" s="170">
        <v>1</v>
      </c>
      <c r="B46" s="33">
        <v>2</v>
      </c>
      <c r="C46" s="167">
        <v>3</v>
      </c>
      <c r="D46" s="167">
        <v>4</v>
      </c>
      <c r="E46" s="167">
        <v>5</v>
      </c>
      <c r="F46" s="167">
        <v>6</v>
      </c>
    </row>
    <row r="47" spans="1:6" s="6" customFormat="1" ht="15" customHeight="1">
      <c r="A47" s="35" t="s">
        <v>38</v>
      </c>
      <c r="B47" s="36" t="s">
        <v>39</v>
      </c>
      <c r="C47" s="37">
        <f>C48+C49+C50+C51+C52+C54+C53</f>
        <v>1094.253</v>
      </c>
      <c r="D47" s="38">
        <f>D48+D49+D50+D51+D52+D54+D53</f>
        <v>132.42246</v>
      </c>
      <c r="E47" s="39">
        <f>SUM(D47/C47*100)</f>
        <v>12.101630975651883</v>
      </c>
      <c r="F47" s="39">
        <f>SUM(D47-C47)</f>
        <v>-961.8305399999999</v>
      </c>
    </row>
    <row r="48" spans="1:6" s="6" customFormat="1" ht="31.5" hidden="1">
      <c r="A48" s="40" t="s">
        <v>40</v>
      </c>
      <c r="B48" s="41" t="s">
        <v>41</v>
      </c>
      <c r="C48" s="42"/>
      <c r="D48" s="42"/>
      <c r="E48" s="43"/>
      <c r="F48" s="43"/>
    </row>
    <row r="49" spans="1:6" ht="15.75">
      <c r="A49" s="40" t="s">
        <v>42</v>
      </c>
      <c r="B49" s="44" t="s">
        <v>43</v>
      </c>
      <c r="C49" s="42">
        <v>1074.253</v>
      </c>
      <c r="D49" s="42">
        <v>132.42246</v>
      </c>
      <c r="E49" s="43">
        <f aca="true" t="shared" si="2" ref="E49:E88">SUM(D49/C49*100)</f>
        <v>12.326934157968376</v>
      </c>
      <c r="F49" s="43">
        <f aca="true" t="shared" si="3" ref="F49:F88">SUM(D49-C49)</f>
        <v>-941.8305399999999</v>
      </c>
    </row>
    <row r="50" spans="1:6" ht="16.5" customHeight="1" hidden="1">
      <c r="A50" s="40" t="s">
        <v>44</v>
      </c>
      <c r="B50" s="44" t="s">
        <v>45</v>
      </c>
      <c r="C50" s="42"/>
      <c r="D50" s="42"/>
      <c r="E50" s="43"/>
      <c r="F50" s="43">
        <f t="shared" si="3"/>
        <v>0</v>
      </c>
    </row>
    <row r="51" spans="1:6" ht="31.5" customHeight="1" hidden="1">
      <c r="A51" s="40" t="s">
        <v>46</v>
      </c>
      <c r="B51" s="44" t="s">
        <v>47</v>
      </c>
      <c r="C51" s="42"/>
      <c r="D51" s="42"/>
      <c r="E51" s="43" t="e">
        <f t="shared" si="2"/>
        <v>#DIV/0!</v>
      </c>
      <c r="F51" s="43">
        <f t="shared" si="3"/>
        <v>0</v>
      </c>
    </row>
    <row r="52" spans="1:6" ht="16.5" customHeight="1" hidden="1">
      <c r="A52" s="40" t="s">
        <v>48</v>
      </c>
      <c r="B52" s="44" t="s">
        <v>49</v>
      </c>
      <c r="C52" s="42"/>
      <c r="D52" s="42"/>
      <c r="E52" s="43" t="e">
        <f t="shared" si="2"/>
        <v>#DIV/0!</v>
      </c>
      <c r="F52" s="43">
        <f t="shared" si="3"/>
        <v>0</v>
      </c>
    </row>
    <row r="53" spans="1:6" ht="15.75" customHeight="1">
      <c r="A53" s="40" t="s">
        <v>50</v>
      </c>
      <c r="B53" s="44" t="s">
        <v>51</v>
      </c>
      <c r="C53" s="45">
        <v>20</v>
      </c>
      <c r="D53" s="45"/>
      <c r="E53" s="43">
        <f t="shared" si="2"/>
        <v>0</v>
      </c>
      <c r="F53" s="43">
        <f t="shared" si="3"/>
        <v>-20</v>
      </c>
    </row>
    <row r="54" spans="1:6" ht="16.5" customHeight="1" hidden="1">
      <c r="A54" s="40" t="s">
        <v>52</v>
      </c>
      <c r="B54" s="44" t="s">
        <v>53</v>
      </c>
      <c r="C54" s="42"/>
      <c r="D54" s="42"/>
      <c r="E54" s="43" t="e">
        <f t="shared" si="2"/>
        <v>#DIV/0!</v>
      </c>
      <c r="F54" s="43">
        <f t="shared" si="3"/>
        <v>0</v>
      </c>
    </row>
    <row r="55" spans="1:6" s="6" customFormat="1" ht="15.75">
      <c r="A55" s="46" t="s">
        <v>54</v>
      </c>
      <c r="B55" s="47" t="s">
        <v>55</v>
      </c>
      <c r="C55" s="37">
        <f>C56</f>
        <v>117.28</v>
      </c>
      <c r="D55" s="37">
        <f>D56</f>
        <v>9.2456</v>
      </c>
      <c r="E55" s="39">
        <f t="shared" si="2"/>
        <v>7.883356070941337</v>
      </c>
      <c r="F55" s="39">
        <f t="shared" si="3"/>
        <v>-108.0344</v>
      </c>
    </row>
    <row r="56" spans="1:6" ht="15.75">
      <c r="A56" s="48" t="s">
        <v>56</v>
      </c>
      <c r="B56" s="49" t="s">
        <v>57</v>
      </c>
      <c r="C56" s="42">
        <v>117.28</v>
      </c>
      <c r="D56" s="42">
        <v>9.2456</v>
      </c>
      <c r="E56" s="43">
        <f t="shared" si="2"/>
        <v>7.883356070941337</v>
      </c>
      <c r="F56" s="43">
        <f t="shared" si="3"/>
        <v>-108.0344</v>
      </c>
    </row>
    <row r="57" spans="1:6" s="6" customFormat="1" ht="15.75">
      <c r="A57" s="35" t="s">
        <v>58</v>
      </c>
      <c r="B57" s="36" t="s">
        <v>59</v>
      </c>
      <c r="C57" s="37">
        <f>SUM(C58:C60)</f>
        <v>93.8</v>
      </c>
      <c r="D57" s="37">
        <f>SUM(D58:D60)</f>
        <v>0</v>
      </c>
      <c r="E57" s="39">
        <f t="shared" si="2"/>
        <v>0</v>
      </c>
      <c r="F57" s="39">
        <f t="shared" si="3"/>
        <v>-93.8</v>
      </c>
    </row>
    <row r="58" spans="1:6" ht="15.75" hidden="1">
      <c r="A58" s="40" t="s">
        <v>60</v>
      </c>
      <c r="B58" s="44" t="s">
        <v>61</v>
      </c>
      <c r="C58" s="42"/>
      <c r="D58" s="42"/>
      <c r="E58" s="43" t="e">
        <f t="shared" si="2"/>
        <v>#DIV/0!</v>
      </c>
      <c r="F58" s="43">
        <f t="shared" si="3"/>
        <v>0</v>
      </c>
    </row>
    <row r="59" spans="1:6" ht="15.75" hidden="1">
      <c r="A59" s="50" t="s">
        <v>62</v>
      </c>
      <c r="B59" s="44" t="s">
        <v>63</v>
      </c>
      <c r="C59" s="42"/>
      <c r="D59" s="42"/>
      <c r="E59" s="43" t="e">
        <f t="shared" si="2"/>
        <v>#DIV/0!</v>
      </c>
      <c r="F59" s="43">
        <f t="shared" si="3"/>
        <v>0</v>
      </c>
    </row>
    <row r="60" spans="1:6" ht="15.75">
      <c r="A60" s="51" t="s">
        <v>64</v>
      </c>
      <c r="B60" s="52" t="s">
        <v>65</v>
      </c>
      <c r="C60" s="188">
        <v>93.8</v>
      </c>
      <c r="D60" s="42">
        <v>0</v>
      </c>
      <c r="E60" s="43">
        <f t="shared" si="2"/>
        <v>0</v>
      </c>
      <c r="F60" s="43">
        <f t="shared" si="3"/>
        <v>-93.8</v>
      </c>
    </row>
    <row r="61" spans="1:6" ht="15.75" hidden="1">
      <c r="A61" s="51" t="s">
        <v>253</v>
      </c>
      <c r="B61" s="52" t="s">
        <v>254</v>
      </c>
      <c r="C61" s="42"/>
      <c r="D61" s="42"/>
      <c r="E61" s="43"/>
      <c r="F61" s="43"/>
    </row>
    <row r="62" spans="1:6" s="6" customFormat="1" ht="15.75">
      <c r="A62" s="35" t="s">
        <v>66</v>
      </c>
      <c r="B62" s="36" t="s">
        <v>67</v>
      </c>
      <c r="C62" s="53">
        <f>SUM(C63:C66)</f>
        <v>3441.94</v>
      </c>
      <c r="D62" s="53">
        <f>SUM(D63:D66)</f>
        <v>0</v>
      </c>
      <c r="E62" s="39">
        <f t="shared" si="2"/>
        <v>0</v>
      </c>
      <c r="F62" s="39">
        <f t="shared" si="3"/>
        <v>-3441.94</v>
      </c>
    </row>
    <row r="63" spans="1:6" ht="15.75" hidden="1">
      <c r="A63" s="40" t="s">
        <v>68</v>
      </c>
      <c r="B63" s="44" t="s">
        <v>69</v>
      </c>
      <c r="C63" s="54"/>
      <c r="D63" s="42"/>
      <c r="E63" s="43" t="e">
        <f t="shared" si="2"/>
        <v>#DIV/0!</v>
      </c>
      <c r="F63" s="43">
        <f t="shared" si="3"/>
        <v>0</v>
      </c>
    </row>
    <row r="64" spans="1:7" s="6" customFormat="1" ht="15.75">
      <c r="A64" s="40" t="s">
        <v>70</v>
      </c>
      <c r="B64" s="44" t="s">
        <v>71</v>
      </c>
      <c r="C64" s="54">
        <v>0</v>
      </c>
      <c r="D64" s="42">
        <v>0</v>
      </c>
      <c r="E64" s="43" t="e">
        <f t="shared" si="2"/>
        <v>#DIV/0!</v>
      </c>
      <c r="F64" s="43">
        <f t="shared" si="3"/>
        <v>0</v>
      </c>
      <c r="G64" s="55"/>
    </row>
    <row r="65" spans="1:6" ht="15.75">
      <c r="A65" s="40" t="s">
        <v>72</v>
      </c>
      <c r="B65" s="44" t="s">
        <v>73</v>
      </c>
      <c r="C65" s="54">
        <v>3441.94</v>
      </c>
      <c r="D65" s="42">
        <v>0</v>
      </c>
      <c r="E65" s="43">
        <f t="shared" si="2"/>
        <v>0</v>
      </c>
      <c r="F65" s="43">
        <f t="shared" si="3"/>
        <v>-3441.94</v>
      </c>
    </row>
    <row r="66" spans="1:6" ht="15.75">
      <c r="A66" s="40" t="s">
        <v>74</v>
      </c>
      <c r="B66" s="44" t="s">
        <v>75</v>
      </c>
      <c r="C66" s="54">
        <v>0</v>
      </c>
      <c r="D66" s="42">
        <v>0</v>
      </c>
      <c r="E66" s="43" t="e">
        <f t="shared" si="2"/>
        <v>#DIV/0!</v>
      </c>
      <c r="F66" s="43">
        <f t="shared" si="3"/>
        <v>0</v>
      </c>
    </row>
    <row r="67" spans="1:6" s="6" customFormat="1" ht="15.75">
      <c r="A67" s="35" t="s">
        <v>76</v>
      </c>
      <c r="B67" s="36" t="s">
        <v>77</v>
      </c>
      <c r="C67" s="37">
        <f>SUM(C68:C70)</f>
        <v>593.4</v>
      </c>
      <c r="D67" s="37">
        <f>SUM(D68:D70)</f>
        <v>49.23263</v>
      </c>
      <c r="E67" s="39">
        <f t="shared" si="2"/>
        <v>8.29670205594877</v>
      </c>
      <c r="F67" s="39">
        <f t="shared" si="3"/>
        <v>-544.16737</v>
      </c>
    </row>
    <row r="68" spans="1:6" ht="15.75">
      <c r="A68" s="40" t="s">
        <v>78</v>
      </c>
      <c r="B68" s="56" t="s">
        <v>79</v>
      </c>
      <c r="C68" s="42">
        <v>0</v>
      </c>
      <c r="D68" s="42">
        <v>0</v>
      </c>
      <c r="E68" s="43" t="e">
        <f t="shared" si="2"/>
        <v>#DIV/0!</v>
      </c>
      <c r="F68" s="43">
        <f t="shared" si="3"/>
        <v>0</v>
      </c>
    </row>
    <row r="69" spans="1:6" ht="15.75">
      <c r="A69" s="40" t="s">
        <v>80</v>
      </c>
      <c r="B69" s="56" t="s">
        <v>81</v>
      </c>
      <c r="C69" s="42">
        <v>0</v>
      </c>
      <c r="D69" s="42">
        <v>0</v>
      </c>
      <c r="E69" s="43" t="e">
        <f t="shared" si="2"/>
        <v>#DIV/0!</v>
      </c>
      <c r="F69" s="43">
        <f t="shared" si="3"/>
        <v>0</v>
      </c>
    </row>
    <row r="70" spans="1:6" ht="15.75">
      <c r="A70" s="40" t="s">
        <v>82</v>
      </c>
      <c r="B70" s="44" t="s">
        <v>83</v>
      </c>
      <c r="C70" s="42">
        <v>593.4</v>
      </c>
      <c r="D70" s="42">
        <v>49.23263</v>
      </c>
      <c r="E70" s="43">
        <f t="shared" si="2"/>
        <v>8.29670205594877</v>
      </c>
      <c r="F70" s="43">
        <f t="shared" si="3"/>
        <v>-544.16737</v>
      </c>
    </row>
    <row r="71" spans="1:6" s="6" customFormat="1" ht="15.75">
      <c r="A71" s="35" t="s">
        <v>94</v>
      </c>
      <c r="B71" s="36" t="s">
        <v>95</v>
      </c>
      <c r="C71" s="37">
        <f>C72</f>
        <v>1186.6</v>
      </c>
      <c r="D71" s="37">
        <f>SUM(D72)</f>
        <v>330</v>
      </c>
      <c r="E71" s="39">
        <f t="shared" si="2"/>
        <v>27.81055115455925</v>
      </c>
      <c r="F71" s="39">
        <f t="shared" si="3"/>
        <v>-856.5999999999999</v>
      </c>
    </row>
    <row r="72" spans="1:6" ht="15.75">
      <c r="A72" s="40" t="s">
        <v>96</v>
      </c>
      <c r="B72" s="44" t="s">
        <v>268</v>
      </c>
      <c r="C72" s="42">
        <v>1186.6</v>
      </c>
      <c r="D72" s="42">
        <v>330</v>
      </c>
      <c r="E72" s="43">
        <f t="shared" si="2"/>
        <v>27.81055115455925</v>
      </c>
      <c r="F72" s="43">
        <f t="shared" si="3"/>
        <v>-856.5999999999999</v>
      </c>
    </row>
    <row r="73" spans="1:6" s="6" customFormat="1" ht="15.75">
      <c r="A73" s="58">
        <v>1000</v>
      </c>
      <c r="B73" s="36" t="s">
        <v>98</v>
      </c>
      <c r="C73" s="37">
        <f>SUM(C74:C77)</f>
        <v>1734.616</v>
      </c>
      <c r="D73" s="37">
        <f>SUM(D74:D77)</f>
        <v>0</v>
      </c>
      <c r="E73" s="39">
        <f t="shared" si="2"/>
        <v>0</v>
      </c>
      <c r="F73" s="39">
        <f t="shared" si="3"/>
        <v>-1734.616</v>
      </c>
    </row>
    <row r="74" spans="1:6" ht="15.75" hidden="1">
      <c r="A74" s="59">
        <v>1001</v>
      </c>
      <c r="B74" s="60" t="s">
        <v>99</v>
      </c>
      <c r="C74" s="42"/>
      <c r="D74" s="42"/>
      <c r="E74" s="43" t="e">
        <f t="shared" si="2"/>
        <v>#DIV/0!</v>
      </c>
      <c r="F74" s="43">
        <f t="shared" si="3"/>
        <v>0</v>
      </c>
    </row>
    <row r="75" spans="1:6" ht="15.75" customHeight="1">
      <c r="A75" s="59">
        <v>1003</v>
      </c>
      <c r="B75" s="60" t="s">
        <v>100</v>
      </c>
      <c r="C75" s="42">
        <v>893.216</v>
      </c>
      <c r="D75" s="42">
        <v>0</v>
      </c>
      <c r="E75" s="43">
        <f t="shared" si="2"/>
        <v>0</v>
      </c>
      <c r="F75" s="43">
        <f t="shared" si="3"/>
        <v>-893.216</v>
      </c>
    </row>
    <row r="76" spans="1:6" ht="15" customHeight="1">
      <c r="A76" s="59">
        <v>1004</v>
      </c>
      <c r="B76" s="60" t="s">
        <v>101</v>
      </c>
      <c r="C76" s="42">
        <v>841.4</v>
      </c>
      <c r="D76" s="61">
        <v>0</v>
      </c>
      <c r="E76" s="43">
        <f t="shared" si="2"/>
        <v>0</v>
      </c>
      <c r="F76" s="43">
        <f t="shared" si="3"/>
        <v>-841.4</v>
      </c>
    </row>
    <row r="77" spans="1:6" ht="15.75" hidden="1">
      <c r="A77" s="40" t="s">
        <v>102</v>
      </c>
      <c r="B77" s="44" t="s">
        <v>103</v>
      </c>
      <c r="C77" s="42">
        <v>0</v>
      </c>
      <c r="D77" s="42">
        <v>0</v>
      </c>
      <c r="E77" s="43"/>
      <c r="F77" s="43">
        <f t="shared" si="3"/>
        <v>0</v>
      </c>
    </row>
    <row r="78" spans="1:6" ht="15.75">
      <c r="A78" s="35" t="s">
        <v>104</v>
      </c>
      <c r="B78" s="36" t="s">
        <v>105</v>
      </c>
      <c r="C78" s="37">
        <f>C79+C80+C81+C82+C83</f>
        <v>25</v>
      </c>
      <c r="D78" s="37">
        <f>D79+D80+D81+D82+D83</f>
        <v>0</v>
      </c>
      <c r="E78" s="43">
        <f t="shared" si="2"/>
        <v>0</v>
      </c>
      <c r="F78" s="27">
        <f>F79+F80+F81+F82+F83</f>
        <v>-25</v>
      </c>
    </row>
    <row r="79" spans="1:6" ht="15.75" customHeight="1">
      <c r="A79" s="40" t="s">
        <v>106</v>
      </c>
      <c r="B79" s="44" t="s">
        <v>107</v>
      </c>
      <c r="C79" s="42">
        <v>25</v>
      </c>
      <c r="D79" s="42">
        <v>0</v>
      </c>
      <c r="E79" s="43">
        <f t="shared" si="2"/>
        <v>0</v>
      </c>
      <c r="F79" s="43">
        <f>SUM(D79-C79)</f>
        <v>-25</v>
      </c>
    </row>
    <row r="80" spans="1:6" ht="15.75" customHeight="1" hidden="1">
      <c r="A80" s="40" t="s">
        <v>108</v>
      </c>
      <c r="B80" s="44" t="s">
        <v>109</v>
      </c>
      <c r="C80" s="42"/>
      <c r="D80" s="42"/>
      <c r="E80" s="43" t="e">
        <f t="shared" si="2"/>
        <v>#DIV/0!</v>
      </c>
      <c r="F80" s="43">
        <f>SUM(D80-C80)</f>
        <v>0</v>
      </c>
    </row>
    <row r="81" spans="1:6" ht="15.75" customHeight="1" hidden="1">
      <c r="A81" s="40" t="s">
        <v>110</v>
      </c>
      <c r="B81" s="44" t="s">
        <v>111</v>
      </c>
      <c r="C81" s="42"/>
      <c r="D81" s="42"/>
      <c r="E81" s="43" t="e">
        <f t="shared" si="2"/>
        <v>#DIV/0!</v>
      </c>
      <c r="F81" s="43"/>
    </row>
    <row r="82" spans="1:6" ht="15.75" customHeight="1" hidden="1">
      <c r="A82" s="40" t="s">
        <v>112</v>
      </c>
      <c r="B82" s="44" t="s">
        <v>113</v>
      </c>
      <c r="C82" s="42"/>
      <c r="D82" s="42"/>
      <c r="E82" s="43" t="e">
        <f t="shared" si="2"/>
        <v>#DIV/0!</v>
      </c>
      <c r="F82" s="43"/>
    </row>
    <row r="83" spans="1:6" ht="15.75" customHeight="1" hidden="1">
      <c r="A83" s="40" t="s">
        <v>114</v>
      </c>
      <c r="B83" s="44" t="s">
        <v>115</v>
      </c>
      <c r="C83" s="42"/>
      <c r="D83" s="42"/>
      <c r="E83" s="43" t="e">
        <f t="shared" si="2"/>
        <v>#DIV/0!</v>
      </c>
      <c r="F83" s="43"/>
    </row>
    <row r="84" spans="1:6" s="6" customFormat="1" ht="15.75" customHeight="1">
      <c r="A84" s="58">
        <v>1400</v>
      </c>
      <c r="B84" s="62" t="s">
        <v>124</v>
      </c>
      <c r="C84" s="53">
        <f>C85+C86+C87</f>
        <v>0</v>
      </c>
      <c r="D84" s="53">
        <f>SUM(D85:D87)</f>
        <v>0</v>
      </c>
      <c r="E84" s="39" t="e">
        <f t="shared" si="2"/>
        <v>#DIV/0!</v>
      </c>
      <c r="F84" s="39">
        <f t="shared" si="3"/>
        <v>0</v>
      </c>
    </row>
    <row r="85" spans="1:6" ht="15.75" customHeight="1" hidden="1">
      <c r="A85" s="59">
        <v>1401</v>
      </c>
      <c r="B85" s="60" t="s">
        <v>125</v>
      </c>
      <c r="C85" s="54"/>
      <c r="D85" s="42"/>
      <c r="E85" s="43" t="e">
        <f t="shared" si="2"/>
        <v>#DIV/0!</v>
      </c>
      <c r="F85" s="43">
        <f t="shared" si="3"/>
        <v>0</v>
      </c>
    </row>
    <row r="86" spans="1:6" ht="15.75" customHeight="1" hidden="1">
      <c r="A86" s="59">
        <v>1402</v>
      </c>
      <c r="B86" s="60" t="s">
        <v>126</v>
      </c>
      <c r="C86" s="54"/>
      <c r="D86" s="42"/>
      <c r="E86" s="43" t="e">
        <f t="shared" si="2"/>
        <v>#DIV/0!</v>
      </c>
      <c r="F86" s="43">
        <f t="shared" si="3"/>
        <v>0</v>
      </c>
    </row>
    <row r="87" spans="1:6" ht="15.75" customHeight="1">
      <c r="A87" s="59">
        <v>1403</v>
      </c>
      <c r="B87" s="60" t="s">
        <v>127</v>
      </c>
      <c r="C87" s="54">
        <v>0</v>
      </c>
      <c r="D87" s="42">
        <v>0</v>
      </c>
      <c r="E87" s="43" t="e">
        <f t="shared" si="2"/>
        <v>#DIV/0!</v>
      </c>
      <c r="F87" s="43">
        <f t="shared" si="3"/>
        <v>0</v>
      </c>
    </row>
    <row r="88" spans="1:6" s="6" customFormat="1" ht="15.75" customHeight="1">
      <c r="A88" s="58"/>
      <c r="B88" s="63" t="s">
        <v>128</v>
      </c>
      <c r="C88" s="38">
        <f>C47+C55+C57+C62+C67+C71+C73+C78+C84</f>
        <v>8286.889</v>
      </c>
      <c r="D88" s="38">
        <f>D47+D55+D57+D62+D67+D71+D73+D78+D84</f>
        <v>520.9006899999999</v>
      </c>
      <c r="E88" s="39">
        <f t="shared" si="2"/>
        <v>6.285841284950239</v>
      </c>
      <c r="F88" s="39">
        <f t="shared" si="3"/>
        <v>-7765.988309999999</v>
      </c>
    </row>
    <row r="89" spans="3:4" ht="15.75">
      <c r="C89" s="66"/>
      <c r="D89" s="67"/>
    </row>
    <row r="90" spans="1:4" s="71" customFormat="1" ht="12.75">
      <c r="A90" s="69" t="s">
        <v>129</v>
      </c>
      <c r="B90" s="69"/>
      <c r="C90" s="70"/>
      <c r="D90" s="70"/>
    </row>
    <row r="91" spans="1:3" s="71" customFormat="1" ht="12.75">
      <c r="A91" s="72" t="s">
        <v>130</v>
      </c>
      <c r="B91" s="72"/>
      <c r="C91" s="71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Юзер</cp:lastModifiedBy>
  <cp:lastPrinted>2013-03-11T10:39:02Z</cp:lastPrinted>
  <dcterms:created xsi:type="dcterms:W3CDTF">1996-10-08T23:32:33Z</dcterms:created>
  <dcterms:modified xsi:type="dcterms:W3CDTF">2013-03-11T10:39:50Z</dcterms:modified>
  <cp:category/>
  <cp:version/>
  <cp:contentType/>
  <cp:contentStatus/>
</cp:coreProperties>
</file>