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6" activeTab="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5">'Иль'!$A$1:$F$91</definedName>
    <definedName name="_xlnm.Print_Area" localSheetId="0">'Консол'!$A$1:$K$45</definedName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<sst xmlns="http://schemas.openxmlformats.org/spreadsheetml/2006/main" count="2542" uniqueCount="327">
  <si>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</si>
  <si>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</si>
  <si>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</si>
  <si>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</si>
  <si>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</si>
  <si>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</si>
  <si>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</si>
  <si>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</si>
  <si>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</si>
  <si>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</si>
  <si>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</si>
  <si>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</si>
  <si>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</si>
  <si>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</si>
  <si>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</si>
  <si>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</si>
  <si>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</si>
  <si>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</si>
  <si>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</si>
  <si>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</si>
  <si>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</si>
  <si>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</si>
  <si>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</si>
  <si>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</si>
  <si>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</si>
  <si>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</si>
  <si>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</si>
  <si>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</si>
  <si>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</si>
  <si>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</si>
  <si>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</si>
  <si>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</si>
  <si>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</si>
  <si>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</si>
  <si>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</si>
  <si>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</si>
  <si>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</si>
  <si>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</si>
  <si>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</si>
  <si>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</si>
  <si>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</si>
  <si>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</si>
  <si>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</si>
  <si>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</si>
  <si>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</si>
  <si>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</si>
  <si>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</si>
  <si>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</si>
  <si>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</si>
  <si>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</si>
  <si>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</si>
  <si>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</si>
  <si>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</si>
  <si>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</si>
  <si>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</si>
  <si>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</si>
  <si>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</si>
  <si>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</si>
  <si>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</si>
  <si>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</si>
  <si>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</si>
  <si>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</si>
  <si>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</si>
  <si>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</si>
  <si>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</si>
  <si>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</si>
  <si>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</si>
  <si>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</si>
  <si>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</si>
  <si>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</si>
  <si>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</si>
  <si>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</si>
  <si>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</si>
  <si>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</si>
  <si>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</si>
  <si>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</si>
  <si>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</si>
  <si>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</si>
  <si>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</si>
  <si>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</si>
  <si>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</si>
  <si>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</si>
  <si>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</si>
  <si>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</si>
  <si>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</si>
  <si>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</si>
  <si>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</si>
  <si>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</si>
  <si>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</si>
  <si>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</si>
  <si>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</si>
  <si>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</si>
  <si>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</si>
  <si>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</si>
  <si>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</si>
  <si>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</si>
  <si>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</si>
  <si>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</si>
  <si>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</si>
  <si>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</si>
  <si>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</si>
  <si>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</si>
  <si>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</si>
  <si>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</si>
  <si>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</si>
  <si>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</si>
  <si>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</si>
  <si>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</si>
  <si>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</si>
  <si>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</si>
  <si>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</si>
  <si>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</si>
  <si>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</si>
  <si>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</si>
  <si>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</si>
  <si>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</si>
  <si>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</si>
  <si>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</si>
  <si>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</si>
  <si>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</si>
  <si>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</si>
  <si>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</si>
  <si>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</si>
  <si>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</si>
  <si>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</si>
  <si>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</si>
  <si>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</si>
  <si>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</si>
  <si>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</si>
  <si>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</si>
  <si>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</si>
  <si>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</si>
  <si>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</si>
  <si>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</si>
  <si>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</si>
  <si>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</si>
  <si>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</si>
  <si>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</si>
  <si>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</si>
  <si>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</si>
  <si>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</si>
  <si>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</si>
  <si>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</si>
  <si>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</si>
  <si>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</si>
  <si>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</si>
  <si>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</si>
  <si>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</si>
  <si>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</si>
  <si>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</si>
  <si>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</si>
  <si>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</si>
  <si>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</si>
  <si>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</si>
  <si>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</si>
  <si>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</si>
  <si>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</si>
  <si>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</si>
  <si>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</si>
  <si>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</si>
  <si>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</si>
  <si>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</si>
  <si>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</si>
  <si>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</si>
  <si>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</si>
  <si>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</si>
  <si>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</si>
  <si>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</si>
  <si>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</si>
  <si>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</si>
  <si>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</si>
  <si>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</si>
  <si>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</si>
  <si>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</si>
  <si>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</si>
  <si>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</si>
  <si>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</si>
  <si>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</si>
  <si>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</si>
  <si>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</si>
  <si>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</si>
  <si>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</si>
  <si>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</si>
  <si>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</si>
  <si>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</si>
  <si>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</si>
  <si>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</si>
  <si>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</si>
  <si>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</si>
  <si>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</si>
  <si>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</si>
  <si>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</si>
  <si>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</si>
  <si>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</si>
  <si>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</si>
  <si>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</si>
  <si>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</si>
  <si>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</si>
  <si>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</si>
  <si>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</si>
  <si>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</si>
  <si>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</si>
  <si>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</si>
  <si>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</si>
  <si>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</si>
  <si>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</si>
  <si>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</si>
  <si>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</si>
  <si>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</si>
  <si>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</si>
  <si>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</si>
  <si>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</si>
  <si>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</si>
  <si>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</si>
  <si>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</si>
  <si>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</si>
  <si>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</si>
  <si>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</si>
  <si>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</si>
  <si>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</si>
  <si>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</si>
  <si>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</si>
  <si>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</si>
  <si>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</si>
  <si>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</si>
  <si>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</si>
  <si>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</si>
  <si>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</si>
  <si>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</si>
  <si>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</si>
  <si>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</si>
  <si>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</si>
  <si>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</si>
  <si>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</si>
  <si>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</si>
  <si>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</si>
  <si>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</si>
  <si>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</si>
  <si>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</si>
  <si>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</si>
  <si>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</si>
  <si>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</si>
  <si>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</si>
  <si>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</si>
  <si>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</si>
  <si>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</si>
  <si>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</si>
  <si>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</si>
  <si>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</si>
  <si>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</si>
  <si>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</si>
  <si>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</si>
  <si>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</si>
  <si>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</si>
  <si>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</si>
  <si>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</si>
  <si>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</si>
  <si>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</si>
  <si>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</si>
  <si>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</si>
  <si>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</si>
  <si>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</si>
  <si>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</si>
  <si>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</si>
  <si>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</si>
  <si>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</si>
  <si>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</si>
  <si>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</si>
  <si>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</si>
  <si>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</si>
  <si>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</si>
  <si>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</si>
  <si>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</si>
  <si>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</si>
  <si>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</si>
  <si>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</si>
  <si>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</si>
  <si>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</si>
  <si>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</si>
  <si>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</si>
  <si>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</si>
  <si>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</si>
  <si>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</si>
  <si>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</si>
  <si>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</si>
  <si>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</si>
  <si>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</si>
  <si>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</si>
  <si>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</si>
  <si>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</si>
  <si>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</si>
  <si>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</si>
  <si>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</si>
  <si>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</si>
  <si>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</si>
  <si>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</si>
  <si>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</si>
  <si>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</si>
  <si>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</si>
  <si>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</si>
  <si>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</si>
  <si>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</si>
  <si>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</si>
  <si>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</si>
  <si>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</si>
  <si>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</si>
  <si>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</si>
  <si>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исполнено на 31.12.2012 г.</t>
  </si>
  <si>
    <t xml:space="preserve">                     Анализ исполнения бюджета Ярославского сельского поселения на 31.12.2012г.</t>
  </si>
  <si>
    <t xml:space="preserve">                     Анализ исполнения бюджета Ярабайкасинского сельского поселения на 31.12.2012г.</t>
  </si>
  <si>
    <t xml:space="preserve">                     Анализ исполнения бюджета Юськасинского сельского поселения на 31.12.2012г.</t>
  </si>
  <si>
    <t xml:space="preserve">                     Анализ исполнения бюджета Юнгинского сельского поселения на 31.12.2012г.</t>
  </si>
  <si>
    <t xml:space="preserve">                     Анализ исполнения бюджета Шатьмапосинского сельского поселения на 31.12.2012г.</t>
  </si>
  <si>
    <t xml:space="preserve">                     Анализ исполнения бюджета Чуманкасинского сельского поселения на 31.12.2012г.</t>
  </si>
  <si>
    <t xml:space="preserve">                     Анализ исполнения бюджета Хорнойского сельского поселения на 31.12.2012г.</t>
  </si>
  <si>
    <t xml:space="preserve">                     Анализ исполнения бюджета Тораевского сельского поселения на 31.12.2012г.</t>
  </si>
  <si>
    <t xml:space="preserve">                     Анализ исполнения бюджета Сятракасинского сельского поселения на 31.12.2012г.</t>
  </si>
  <si>
    <t xml:space="preserve">                     Анализ исполнения бюджета Орининского сельского поселения на 31.12.2012г.</t>
  </si>
  <si>
    <t xml:space="preserve">                     Анализ исполнения бюджета Москакасинского сельского поселения на 31.12.2012г.</t>
  </si>
  <si>
    <t xml:space="preserve">                     Анализ исполнения бюджета Моргаушского сельского поселения на 31.12.2012г.</t>
  </si>
  <si>
    <t xml:space="preserve">                     Анализ исполнения бюджета Кадикасинского сельского поселения на 31.12.2012г.</t>
  </si>
  <si>
    <t xml:space="preserve">                     Анализ исполнения бюджета Ильинского сельского поселения на 31.12.2012г.</t>
  </si>
  <si>
    <t xml:space="preserve">                     Анализ исполнения бюджета Большесундырского сельского поселения на 31.12.2012г.</t>
  </si>
  <si>
    <t xml:space="preserve">                     Анализ исполнения бюджета Александровского сельского поселения на 31.12.2012г.</t>
  </si>
  <si>
    <t xml:space="preserve">                          Моргаушского района на 31.12.2012 г.</t>
  </si>
  <si>
    <t>об исполнении бюджетов поселений  Моргаушского района  на 31 декабря 2012 г.</t>
  </si>
  <si>
    <t>Анализ исполнения консолидированного бюджета Моргаушского района на 31.12.2012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</si>
</sst>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</numFmts>
  <fonts count="6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TimesET"/>
      <family val="0"/>
    </font>
    <font>
      <sz val="8"/>
      <color indexed="8"/>
      <name val="Arial Cyr"/>
      <family val="0"/>
    </font>
    <font>
      <b/>
      <sz val="8"/>
      <color indexed="10"/>
      <name val="Arial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TimesET"/>
      <family val="0"/>
    </font>
    <font>
      <sz val="8"/>
      <color theme="1"/>
      <name val="Arial Cyr"/>
      <family val="0"/>
    </font>
    <font>
      <b/>
      <sz val="8"/>
      <color rgb="FFFF0000"/>
      <name val="Arial"/>
      <family val="2"/>
    </font>
    <font>
      <b/>
      <sz val="8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1" fillId="36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3" fontId="3" fillId="0" borderId="10" xfId="59" applyNumberFormat="1" applyFont="1" applyFill="1" applyBorder="1" applyAlignment="1">
      <alignment horizontal="right" vertical="center"/>
      <protection/>
    </xf>
    <xf numFmtId="183" fontId="3" fillId="36" borderId="10" xfId="59" applyNumberFormat="1" applyFont="1" applyFill="1" applyBorder="1" applyAlignment="1">
      <alignment horizontal="right" vertical="center"/>
      <protection/>
    </xf>
    <xf numFmtId="186" fontId="60" fillId="0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61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6" fontId="11" fillId="34" borderId="0" xfId="0" applyNumberFormat="1" applyFont="1" applyFill="1" applyAlignment="1">
      <alignment/>
    </xf>
    <xf numFmtId="0" fontId="63" fillId="34" borderId="10" xfId="60" applyFont="1" applyFill="1" applyBorder="1" applyAlignment="1">
      <alignment vertical="center" wrapText="1"/>
      <protection/>
    </xf>
    <xf numFmtId="181" fontId="64" fillId="35" borderId="1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182" fontId="18" fillId="36" borderId="10" xfId="0" applyNumberFormat="1" applyFont="1" applyFill="1" applyBorder="1" applyAlignment="1">
      <alignment horizontal="center" vertical="center" wrapText="1"/>
    </xf>
    <xf numFmtId="182" fontId="11" fillId="34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61" applyNumberFormat="1" applyFont="1" applyFill="1" applyBorder="1" applyAlignment="1">
      <alignment horizontal="right" vertical="center"/>
      <protection/>
    </xf>
    <xf numFmtId="181" fontId="2" fillId="0" borderId="10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81" fontId="2" fillId="34" borderId="10" xfId="68" applyNumberFormat="1" applyFont="1" applyFill="1" applyBorder="1" applyAlignment="1">
      <alignment horizontal="right" vertical="center"/>
    </xf>
    <xf numFmtId="181" fontId="64" fillId="35" borderId="10" xfId="0" applyNumberFormat="1" applyFont="1" applyFill="1" applyBorder="1" applyAlignment="1" applyProtection="1">
      <alignment vertical="center" wrapText="1"/>
      <protection locked="0"/>
    </xf>
    <xf numFmtId="181" fontId="64" fillId="34" borderId="10" xfId="0" applyNumberFormat="1" applyFont="1" applyFill="1" applyBorder="1" applyAlignment="1" applyProtection="1">
      <alignment vertical="center" wrapText="1"/>
      <protection locked="0"/>
    </xf>
    <xf numFmtId="188" fontId="61" fillId="36" borderId="0" xfId="0" applyNumberFormat="1" applyFont="1" applyFill="1" applyAlignment="1">
      <alignment/>
    </xf>
    <xf numFmtId="188" fontId="62" fillId="34" borderId="0" xfId="0" applyNumberFormat="1" applyFont="1" applyFill="1" applyAlignment="1">
      <alignment/>
    </xf>
    <xf numFmtId="186" fontId="65" fillId="36" borderId="0" xfId="0" applyNumberFormat="1" applyFont="1" applyFill="1" applyAlignment="1">
      <alignment/>
    </xf>
    <xf numFmtId="190" fontId="2" fillId="0" borderId="10" xfId="61" applyNumberFormat="1" applyFont="1" applyBorder="1" applyAlignment="1">
      <alignment horizontal="right" vertical="center"/>
      <protection/>
    </xf>
    <xf numFmtId="181" fontId="16" fillId="36" borderId="10" xfId="0" applyNumberFormat="1" applyFont="1" applyFill="1" applyBorder="1" applyAlignment="1">
      <alignment vertical="center" wrapText="1"/>
    </xf>
    <xf numFmtId="181" fontId="2" fillId="0" borderId="10" xfId="59" applyNumberFormat="1" applyFont="1" applyBorder="1" applyAlignment="1">
      <alignment horizontal="right" vertical="center"/>
      <protection/>
    </xf>
    <xf numFmtId="181" fontId="2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/>
      <protection/>
    </xf>
    <xf numFmtId="181" fontId="2" fillId="0" borderId="10" xfId="56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 vertical="center"/>
      <protection/>
    </xf>
    <xf numFmtId="181" fontId="3" fillId="33" borderId="10" xfId="55" applyNumberFormat="1" applyFont="1" applyFill="1" applyBorder="1" applyAlignment="1">
      <alignment horizontal="right" vertical="top" shrinkToFit="1"/>
      <protection/>
    </xf>
    <xf numFmtId="181" fontId="2" fillId="0" borderId="10" xfId="68" applyNumberFormat="1" applyFont="1" applyBorder="1" applyAlignment="1">
      <alignment horizontal="right" vertical="center"/>
    </xf>
    <xf numFmtId="181" fontId="2" fillId="0" borderId="10" xfId="59" applyNumberFormat="1" applyFont="1" applyBorder="1" applyAlignment="1">
      <alignment horizontal="right"/>
      <protection/>
    </xf>
    <xf numFmtId="181" fontId="11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right" vertical="center"/>
    </xf>
    <xf numFmtId="180" fontId="3" fillId="37" borderId="10" xfId="0" applyNumberFormat="1" applyFont="1" applyFill="1" applyBorder="1" applyAlignment="1">
      <alignment horizontal="right" vertical="center"/>
    </xf>
    <xf numFmtId="182" fontId="2" fillId="34" borderId="10" xfId="68" applyNumberFormat="1" applyFont="1" applyFill="1" applyBorder="1" applyAlignment="1">
      <alignment horizontal="right" vertical="center"/>
    </xf>
    <xf numFmtId="182" fontId="2" fillId="0" borderId="10" xfId="61" applyNumberFormat="1" applyFont="1" applyBorder="1" applyAlignment="1">
      <alignment horizontal="right" vertical="center"/>
      <protection/>
    </xf>
    <xf numFmtId="189" fontId="2" fillId="34" borderId="10" xfId="68" applyNumberFormat="1" applyFont="1" applyFill="1" applyBorder="1" applyAlignment="1">
      <alignment horizontal="right" vertical="center"/>
    </xf>
    <xf numFmtId="186" fontId="2" fillId="34" borderId="10" xfId="68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right" vertical="center"/>
    </xf>
    <xf numFmtId="192" fontId="2" fillId="0" borderId="10" xfId="59" applyNumberFormat="1" applyFont="1" applyBorder="1" applyAlignment="1">
      <alignment horizontal="right" vertical="center"/>
      <protection/>
    </xf>
    <xf numFmtId="190" fontId="3" fillId="0" borderId="10" xfId="61" applyNumberFormat="1" applyFont="1" applyBorder="1" applyAlignment="1">
      <alignment horizontal="right" vertical="center"/>
      <protection/>
    </xf>
    <xf numFmtId="182" fontId="3" fillId="0" borderId="10" xfId="61" applyNumberFormat="1" applyFont="1" applyBorder="1" applyAlignment="1">
      <alignment horizontal="right" vertical="center"/>
      <protection/>
    </xf>
    <xf numFmtId="187" fontId="2" fillId="0" borderId="10" xfId="61" applyNumberFormat="1" applyFont="1" applyBorder="1" applyAlignment="1">
      <alignment horizontal="right" vertical="center"/>
      <protection/>
    </xf>
    <xf numFmtId="186" fontId="2" fillId="0" borderId="10" xfId="61" applyNumberFormat="1" applyFont="1" applyBorder="1" applyAlignment="1">
      <alignment horizontal="right" vertical="center"/>
      <protection/>
    </xf>
    <xf numFmtId="191" fontId="2" fillId="0" borderId="10" xfId="61" applyNumberFormat="1" applyFont="1" applyBorder="1" applyAlignment="1">
      <alignment horizontal="right" vertical="center"/>
      <protection/>
    </xf>
    <xf numFmtId="191" fontId="3" fillId="0" borderId="10" xfId="61" applyNumberFormat="1" applyFont="1" applyBorder="1" applyAlignment="1">
      <alignment horizontal="right" vertical="center"/>
      <protection/>
    </xf>
    <xf numFmtId="180" fontId="3" fillId="36" borderId="10" xfId="0" applyNumberFormat="1" applyFont="1" applyFill="1" applyBorder="1" applyAlignment="1">
      <alignment horizontal="right" vertical="center"/>
    </xf>
    <xf numFmtId="181" fontId="66" fillId="0" borderId="10" xfId="0" applyNumberFormat="1" applyFont="1" applyFill="1" applyBorder="1" applyAlignment="1">
      <alignment vertical="center" wrapText="1"/>
    </xf>
    <xf numFmtId="181" fontId="6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Normal="80" zoomScaleSheetLayoutView="70" zoomScalePageLayoutView="0" workbookViewId="0" topLeftCell="A13">
      <selection activeCell="I52" sqref="I52"/>
    </sheetView>
  </sheetViews>
  <sheetFormatPr defaultColWidth="9.140625" defaultRowHeight="12.75"/>
  <cols>
    <col min="1" max="1" width="41.28125" style="167" customWidth="1"/>
    <col min="2" max="2" width="11.140625" style="168" customWidth="1"/>
    <col min="3" max="3" width="23.140625" style="154" customWidth="1"/>
    <col min="4" max="4" width="19.140625" style="154" customWidth="1"/>
    <col min="5" max="5" width="12.00390625" style="154" customWidth="1"/>
    <col min="6" max="6" width="14.8515625" style="154" customWidth="1"/>
    <col min="7" max="7" width="14.28125" style="154" customWidth="1"/>
    <col min="8" max="8" width="12.421875" style="154" customWidth="1"/>
    <col min="9" max="9" width="14.57421875" style="154" customWidth="1"/>
    <col min="10" max="10" width="13.57421875" style="154" customWidth="1"/>
    <col min="11" max="11" width="10.421875" style="154" customWidth="1"/>
    <col min="12" max="12" width="19.140625" style="154" customWidth="1"/>
    <col min="13" max="16384" width="9.140625" style="154" customWidth="1"/>
  </cols>
  <sheetData>
    <row r="1" spans="1:11" ht="26.25" customHeight="1">
      <c r="A1" s="252" t="s">
        <v>326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3.25" customHeight="1">
      <c r="A2" s="253" t="s">
        <v>214</v>
      </c>
      <c r="B2" s="254" t="s">
        <v>215</v>
      </c>
      <c r="C2" s="255" t="s">
        <v>216</v>
      </c>
      <c r="D2" s="255"/>
      <c r="E2" s="255"/>
      <c r="F2" s="255" t="s">
        <v>217</v>
      </c>
      <c r="G2" s="255"/>
      <c r="H2" s="255"/>
      <c r="I2" s="255" t="s">
        <v>218</v>
      </c>
      <c r="J2" s="255"/>
      <c r="K2" s="255"/>
    </row>
    <row r="3" spans="1:11" ht="24" customHeight="1">
      <c r="A3" s="253"/>
      <c r="B3" s="254"/>
      <c r="C3" s="157" t="s">
        <v>290</v>
      </c>
      <c r="D3" s="157" t="s">
        <v>219</v>
      </c>
      <c r="E3" s="157" t="s">
        <v>220</v>
      </c>
      <c r="F3" s="157" t="s">
        <v>290</v>
      </c>
      <c r="G3" s="157" t="s">
        <v>219</v>
      </c>
      <c r="H3" s="157" t="s">
        <v>220</v>
      </c>
      <c r="I3" s="157" t="s">
        <v>290</v>
      </c>
      <c r="J3" s="157" t="s">
        <v>219</v>
      </c>
      <c r="K3" s="157" t="s">
        <v>220</v>
      </c>
    </row>
    <row r="4" spans="1:11" s="160" customFormat="1" ht="30.75" customHeight="1">
      <c r="A4" s="158" t="s">
        <v>5</v>
      </c>
      <c r="B4" s="155"/>
      <c r="C4" s="159">
        <f>SUM(C5:C11)</f>
        <v>123989.29999999999</v>
      </c>
      <c r="D4" s="159">
        <f>SUM(D5:D11)</f>
        <v>131731.43908999997</v>
      </c>
      <c r="E4" s="159">
        <f>D4/C4*100</f>
        <v>106.24419937042953</v>
      </c>
      <c r="F4" s="159">
        <f>SUM(F5:F11)</f>
        <v>104603.2</v>
      </c>
      <c r="G4" s="159">
        <f>SUM(G5:G11)</f>
        <v>109613.12238</v>
      </c>
      <c r="H4" s="159">
        <f>G4/F4*100</f>
        <v>104.78945422319777</v>
      </c>
      <c r="I4" s="159">
        <f>I5+I6+I7+I8+I9+I10+I11</f>
        <v>19386.1</v>
      </c>
      <c r="J4" s="159">
        <f>J5+J6+J7+J8+J9+J10+J11</f>
        <v>22118.31671</v>
      </c>
      <c r="K4" s="159">
        <f>J4/I4*100</f>
        <v>114.0936893444272</v>
      </c>
    </row>
    <row r="5" spans="1:11" ht="19.5" customHeight="1">
      <c r="A5" s="161" t="s">
        <v>221</v>
      </c>
      <c r="B5" s="156">
        <v>10102</v>
      </c>
      <c r="C5" s="162">
        <f aca="true" t="shared" si="0" ref="C5:D21">F5+I5</f>
        <v>106065.59999999999</v>
      </c>
      <c r="D5" s="162">
        <f t="shared" si="0"/>
        <v>113371.87122999999</v>
      </c>
      <c r="E5" s="159">
        <f aca="true" t="shared" si="1" ref="E5:E10">D5/C5*100</f>
        <v>106.88844566947249</v>
      </c>
      <c r="F5" s="162">
        <f>район!C5</f>
        <v>93643.2</v>
      </c>
      <c r="G5" s="162">
        <f>район!D5</f>
        <v>98306.50902</v>
      </c>
      <c r="H5" s="163">
        <f aca="true" t="shared" si="2" ref="H5:H38">G5/F5*100</f>
        <v>104.97986935516941</v>
      </c>
      <c r="I5" s="162">
        <f>Справка!I30</f>
        <v>12422.4</v>
      </c>
      <c r="J5" s="162">
        <f>Справка!J30</f>
        <v>15065.36221</v>
      </c>
      <c r="K5" s="163">
        <f aca="true" t="shared" si="3" ref="K5:K10">J5/I5*100</f>
        <v>121.27577770801132</v>
      </c>
    </row>
    <row r="6" spans="1:11" ht="19.5" customHeight="1">
      <c r="A6" s="161" t="s">
        <v>222</v>
      </c>
      <c r="B6" s="156">
        <v>10500</v>
      </c>
      <c r="C6" s="162">
        <f t="shared" si="0"/>
        <v>10150</v>
      </c>
      <c r="D6" s="162">
        <f t="shared" si="0"/>
        <v>10399.857730000002</v>
      </c>
      <c r="E6" s="159">
        <f t="shared" si="1"/>
        <v>102.4616525123153</v>
      </c>
      <c r="F6" s="162">
        <f>район!C7</f>
        <v>9800</v>
      </c>
      <c r="G6" s="162">
        <f>район!D7</f>
        <v>10135.391880000001</v>
      </c>
      <c r="H6" s="163">
        <f t="shared" si="2"/>
        <v>103.42236612244899</v>
      </c>
      <c r="I6" s="162">
        <f>Справка!L30</f>
        <v>350</v>
      </c>
      <c r="J6" s="162">
        <f>Справка!M30</f>
        <v>264.46584999999993</v>
      </c>
      <c r="K6" s="163">
        <f t="shared" si="3"/>
        <v>75.56167142857142</v>
      </c>
    </row>
    <row r="7" spans="1:11" ht="19.5" customHeight="1">
      <c r="A7" s="161" t="s">
        <v>223</v>
      </c>
      <c r="B7" s="156">
        <v>10601</v>
      </c>
      <c r="C7" s="162">
        <f t="shared" si="0"/>
        <v>1503</v>
      </c>
      <c r="D7" s="162">
        <f t="shared" si="0"/>
        <v>1166.75084</v>
      </c>
      <c r="E7" s="159">
        <f t="shared" si="1"/>
        <v>77.62813306719893</v>
      </c>
      <c r="F7" s="162"/>
      <c r="G7" s="162"/>
      <c r="H7" s="163">
        <v>0</v>
      </c>
      <c r="I7" s="162">
        <f>Справка!O30</f>
        <v>1503</v>
      </c>
      <c r="J7" s="162">
        <f>Справка!P30</f>
        <v>1166.75084</v>
      </c>
      <c r="K7" s="163">
        <f t="shared" si="3"/>
        <v>77.62813306719893</v>
      </c>
    </row>
    <row r="8" spans="1:11" ht="19.5" customHeight="1">
      <c r="A8" s="161" t="s">
        <v>224</v>
      </c>
      <c r="B8" s="156">
        <v>10606</v>
      </c>
      <c r="C8" s="162">
        <f t="shared" si="0"/>
        <v>4960.7</v>
      </c>
      <c r="D8" s="162">
        <f t="shared" si="0"/>
        <v>5380.076870000001</v>
      </c>
      <c r="E8" s="159">
        <f t="shared" si="1"/>
        <v>108.45398572782071</v>
      </c>
      <c r="F8" s="162"/>
      <c r="G8" s="162"/>
      <c r="H8" s="163">
        <v>0</v>
      </c>
      <c r="I8" s="162">
        <f>Справка!R30</f>
        <v>4960.7</v>
      </c>
      <c r="J8" s="162">
        <f>Справка!S30</f>
        <v>5380.076870000001</v>
      </c>
      <c r="K8" s="163">
        <f t="shared" si="3"/>
        <v>108.45398572782071</v>
      </c>
    </row>
    <row r="9" spans="1:11" ht="33.75" customHeight="1">
      <c r="A9" s="161" t="s">
        <v>225</v>
      </c>
      <c r="B9" s="156">
        <v>10701</v>
      </c>
      <c r="C9" s="162">
        <f t="shared" si="0"/>
        <v>160</v>
      </c>
      <c r="D9" s="162">
        <f t="shared" si="0"/>
        <v>184.011</v>
      </c>
      <c r="E9" s="159">
        <f t="shared" si="1"/>
        <v>115.006875</v>
      </c>
      <c r="F9" s="162">
        <f>район!C14</f>
        <v>160</v>
      </c>
      <c r="G9" s="162">
        <f>район!D14</f>
        <v>184.011</v>
      </c>
      <c r="H9" s="163">
        <f t="shared" si="2"/>
        <v>115.006875</v>
      </c>
      <c r="I9" s="162">
        <f>Справка!R31</f>
        <v>0</v>
      </c>
      <c r="J9" s="162">
        <f>Справка!S31</f>
        <v>0</v>
      </c>
      <c r="K9" s="163">
        <v>0</v>
      </c>
    </row>
    <row r="10" spans="1:11" ht="19.5" customHeight="1">
      <c r="A10" s="161" t="s">
        <v>226</v>
      </c>
      <c r="B10" s="156">
        <v>10800</v>
      </c>
      <c r="C10" s="162">
        <f t="shared" si="0"/>
        <v>1150</v>
      </c>
      <c r="D10" s="162">
        <f t="shared" si="0"/>
        <v>1074.82765</v>
      </c>
      <c r="E10" s="159">
        <f t="shared" si="1"/>
        <v>93.46327391304348</v>
      </c>
      <c r="F10" s="162">
        <f>район!C16</f>
        <v>1000</v>
      </c>
      <c r="G10" s="162">
        <f>район!D16</f>
        <v>886.90265</v>
      </c>
      <c r="H10" s="163">
        <f t="shared" si="2"/>
        <v>88.690265</v>
      </c>
      <c r="I10" s="162">
        <f>Справка!U30</f>
        <v>150</v>
      </c>
      <c r="J10" s="162">
        <f>Справка!V30</f>
        <v>187.92499999999998</v>
      </c>
      <c r="K10" s="163">
        <f t="shared" si="3"/>
        <v>125.28333333333333</v>
      </c>
    </row>
    <row r="11" spans="1:11" ht="19.5" customHeight="1">
      <c r="A11" s="161" t="s">
        <v>227</v>
      </c>
      <c r="B11" s="156">
        <v>10900</v>
      </c>
      <c r="C11" s="162">
        <f t="shared" si="0"/>
        <v>0</v>
      </c>
      <c r="D11" s="162">
        <f t="shared" si="0"/>
        <v>154.04377</v>
      </c>
      <c r="E11" s="159"/>
      <c r="F11" s="162">
        <f>район!C20</f>
        <v>0</v>
      </c>
      <c r="G11" s="162">
        <f>район!D20</f>
        <v>100.30783</v>
      </c>
      <c r="H11" s="163" t="e">
        <f t="shared" si="2"/>
        <v>#DIV/0!</v>
      </c>
      <c r="I11" s="162">
        <f>Справка!X30</f>
        <v>0</v>
      </c>
      <c r="J11" s="162">
        <f>Справка!Y30</f>
        <v>53.73594</v>
      </c>
      <c r="K11" s="163"/>
    </row>
    <row r="12" spans="1:11" s="160" customFormat="1" ht="27" customHeight="1">
      <c r="A12" s="158" t="s">
        <v>16</v>
      </c>
      <c r="B12" s="155"/>
      <c r="C12" s="159">
        <f>SUM(C13:C19)</f>
        <v>15798.422999999999</v>
      </c>
      <c r="D12" s="159">
        <f>SUM(D13:D19)</f>
        <v>16842.06262</v>
      </c>
      <c r="E12" s="159">
        <f aca="true" t="shared" si="4" ref="E12:E37">D12/C12*100</f>
        <v>106.60597339367355</v>
      </c>
      <c r="F12" s="159">
        <f>F13+F14+F15+F16+F18+F19+F17</f>
        <v>10134.765</v>
      </c>
      <c r="G12" s="159">
        <f>G13+G14+G15+G16+G18+G19+G17</f>
        <v>10106.190489999999</v>
      </c>
      <c r="H12" s="159">
        <f t="shared" si="2"/>
        <v>99.7180545380184</v>
      </c>
      <c r="I12" s="164">
        <f>I13+I14+I15+I16+I19+I20</f>
        <v>5663.657999999999</v>
      </c>
      <c r="J12" s="164">
        <f>J13+J14+J15+J16+J18+J19+J20</f>
        <v>6735.872130000001</v>
      </c>
      <c r="K12" s="159">
        <f>J12/I12*100</f>
        <v>118.93147732437237</v>
      </c>
    </row>
    <row r="13" spans="1:11" ht="52.5" customHeight="1">
      <c r="A13" s="161" t="s">
        <v>228</v>
      </c>
      <c r="B13" s="156">
        <v>11100</v>
      </c>
      <c r="C13" s="162">
        <f aca="true" t="shared" si="5" ref="C13:C21">F13+I13</f>
        <v>6230</v>
      </c>
      <c r="D13" s="162">
        <f t="shared" si="0"/>
        <v>5567.0559</v>
      </c>
      <c r="E13" s="162">
        <f t="shared" si="4"/>
        <v>89.35884269662921</v>
      </c>
      <c r="F13" s="162">
        <f>район!C26</f>
        <v>2930</v>
      </c>
      <c r="G13" s="162">
        <f>район!D26</f>
        <v>2916.8617</v>
      </c>
      <c r="H13" s="162">
        <f t="shared" si="2"/>
        <v>99.55159385665529</v>
      </c>
      <c r="I13" s="162">
        <f>Справка!AA30+Справка!AG30</f>
        <v>3300</v>
      </c>
      <c r="J13" s="162">
        <f>Справка!AB30+Справка!AH30</f>
        <v>2650.1942000000004</v>
      </c>
      <c r="K13" s="163">
        <f>J13/I13*100</f>
        <v>80.30891515151517</v>
      </c>
    </row>
    <row r="14" spans="1:11" ht="33" customHeight="1">
      <c r="A14" s="161" t="s">
        <v>229</v>
      </c>
      <c r="B14" s="156">
        <v>11200</v>
      </c>
      <c r="C14" s="162">
        <f t="shared" si="5"/>
        <v>670</v>
      </c>
      <c r="D14" s="162">
        <f t="shared" si="0"/>
        <v>696.26922</v>
      </c>
      <c r="E14" s="162">
        <f t="shared" si="4"/>
        <v>103.92077910447762</v>
      </c>
      <c r="F14" s="162">
        <f>район!C31</f>
        <v>670</v>
      </c>
      <c r="G14" s="162">
        <f>район!D31</f>
        <v>696.26922</v>
      </c>
      <c r="H14" s="162">
        <f t="shared" si="2"/>
        <v>103.92077910447762</v>
      </c>
      <c r="I14" s="162">
        <f>Справка!AA31+Справка!AG31</f>
        <v>0</v>
      </c>
      <c r="J14" s="162">
        <f>Справка!AB31+Справка!AH31</f>
        <v>0</v>
      </c>
      <c r="K14" s="163" t="e">
        <f>J14/I14*100</f>
        <v>#DIV/0!</v>
      </c>
    </row>
    <row r="15" spans="1:11" ht="33" customHeight="1">
      <c r="A15" s="161" t="s">
        <v>230</v>
      </c>
      <c r="B15" s="156">
        <v>11300</v>
      </c>
      <c r="C15" s="162">
        <f t="shared" si="5"/>
        <v>331.758</v>
      </c>
      <c r="D15" s="162">
        <f>G15+J15</f>
        <v>445.25508</v>
      </c>
      <c r="E15" s="162">
        <f>D15/C15*100</f>
        <v>134.2108042609372</v>
      </c>
      <c r="F15" s="162">
        <f>район!C33</f>
        <v>70</v>
      </c>
      <c r="G15" s="162">
        <f>район!D33</f>
        <v>72.00641</v>
      </c>
      <c r="H15" s="162">
        <f t="shared" si="2"/>
        <v>102.86630000000001</v>
      </c>
      <c r="I15" s="162">
        <f>Справка!AM30</f>
        <v>261.758</v>
      </c>
      <c r="J15" s="162">
        <f>Справка!AN30</f>
        <v>373.24867</v>
      </c>
      <c r="K15" s="163">
        <f>J15/I15*100</f>
        <v>142.59303249566395</v>
      </c>
    </row>
    <row r="16" spans="1:11" ht="33" customHeight="1">
      <c r="A16" s="161" t="s">
        <v>231</v>
      </c>
      <c r="B16" s="156">
        <v>11400</v>
      </c>
      <c r="C16" s="162">
        <f t="shared" si="5"/>
        <v>5958.700000000001</v>
      </c>
      <c r="D16" s="162">
        <f t="shared" si="0"/>
        <v>6758.98048</v>
      </c>
      <c r="E16" s="162">
        <f t="shared" si="4"/>
        <v>113.43045429372178</v>
      </c>
      <c r="F16" s="162">
        <f>район!C35</f>
        <v>3856.8</v>
      </c>
      <c r="G16" s="162">
        <f>район!D35</f>
        <v>3554.8032000000003</v>
      </c>
      <c r="H16" s="162">
        <f t="shared" si="2"/>
        <v>92.16975731176105</v>
      </c>
      <c r="I16" s="162">
        <f>Справка!AP30</f>
        <v>2101.9</v>
      </c>
      <c r="J16" s="162">
        <f>Справка!AQ30</f>
        <v>3204.1772800000003</v>
      </c>
      <c r="K16" s="163">
        <f>J16/I16*100</f>
        <v>152.44194681002904</v>
      </c>
    </row>
    <row r="17" spans="1:11" ht="23.25" customHeight="1">
      <c r="A17" s="161" t="s">
        <v>289</v>
      </c>
      <c r="B17" s="156">
        <v>11500</v>
      </c>
      <c r="C17" s="162">
        <f t="shared" si="5"/>
        <v>10</v>
      </c>
      <c r="D17" s="162">
        <f t="shared" si="0"/>
        <v>0</v>
      </c>
      <c r="E17" s="162">
        <f t="shared" si="4"/>
        <v>0</v>
      </c>
      <c r="F17" s="162">
        <f>район!C38</f>
        <v>10</v>
      </c>
      <c r="G17" s="162">
        <f>район!D38</f>
        <v>0</v>
      </c>
      <c r="H17" s="162">
        <f t="shared" si="2"/>
        <v>0</v>
      </c>
      <c r="I17" s="162"/>
      <c r="J17" s="162"/>
      <c r="K17" s="163"/>
    </row>
    <row r="18" spans="1:11" ht="22.5" customHeight="1">
      <c r="A18" s="161" t="s">
        <v>232</v>
      </c>
      <c r="B18" s="156">
        <v>11600</v>
      </c>
      <c r="C18" s="162">
        <f t="shared" si="5"/>
        <v>2568.7</v>
      </c>
      <c r="D18" s="162">
        <f t="shared" si="0"/>
        <v>2836.5875800000003</v>
      </c>
      <c r="E18" s="162">
        <f t="shared" si="4"/>
        <v>110.42891657258538</v>
      </c>
      <c r="F18" s="162">
        <f>район!C40</f>
        <v>2568.7</v>
      </c>
      <c r="G18" s="162">
        <f>район!D40</f>
        <v>2828.5875800000003</v>
      </c>
      <c r="H18" s="162">
        <f t="shared" si="2"/>
        <v>110.11747498734769</v>
      </c>
      <c r="I18" s="162">
        <f>Справка!AY30</f>
        <v>0</v>
      </c>
      <c r="J18" s="162">
        <f>Справка!AZ30</f>
        <v>8</v>
      </c>
      <c r="K18" s="163">
        <v>0</v>
      </c>
    </row>
    <row r="19" spans="1:11" ht="33.75" customHeight="1">
      <c r="A19" s="161" t="s">
        <v>233</v>
      </c>
      <c r="B19" s="156">
        <v>11700</v>
      </c>
      <c r="C19" s="162">
        <f t="shared" si="5"/>
        <v>29.265</v>
      </c>
      <c r="D19" s="162">
        <f>G19+J19</f>
        <v>537.91436</v>
      </c>
      <c r="E19" s="162">
        <f>D19/C19*100</f>
        <v>1838.080847428669</v>
      </c>
      <c r="F19" s="162">
        <f>район!C53</f>
        <v>29.265</v>
      </c>
      <c r="G19" s="162">
        <f>район!D53</f>
        <v>37.66238</v>
      </c>
      <c r="H19" s="162">
        <f>G19/F19*100</f>
        <v>128.69427643943277</v>
      </c>
      <c r="I19" s="162">
        <f>Справка!BB30</f>
        <v>0</v>
      </c>
      <c r="J19" s="162">
        <f>Справка!BC30</f>
        <v>500.25198</v>
      </c>
      <c r="K19" s="163">
        <v>0</v>
      </c>
    </row>
    <row r="20" spans="1:12" ht="30" customHeight="1">
      <c r="A20" s="158" t="s">
        <v>304</v>
      </c>
      <c r="B20" s="156">
        <v>21900</v>
      </c>
      <c r="C20" s="162">
        <f t="shared" si="5"/>
        <v>-676.44285</v>
      </c>
      <c r="D20" s="162">
        <f>G20+J20</f>
        <v>-676.44285</v>
      </c>
      <c r="E20" s="163"/>
      <c r="F20" s="163">
        <f>район!C64</f>
        <v>-676.44285</v>
      </c>
      <c r="G20" s="163">
        <f>район!D64</f>
        <v>-676.44285</v>
      </c>
      <c r="H20" s="163"/>
      <c r="I20" s="163">
        <f>'[1]Справка'!AY30</f>
        <v>0</v>
      </c>
      <c r="J20" s="163">
        <f>'[1]Справка'!AZ30</f>
        <v>0</v>
      </c>
      <c r="K20" s="163">
        <v>0</v>
      </c>
      <c r="L20" s="166"/>
    </row>
    <row r="21" spans="1:11" ht="45.75" customHeight="1">
      <c r="A21" s="158" t="s">
        <v>234</v>
      </c>
      <c r="B21" s="155">
        <v>30000</v>
      </c>
      <c r="C21" s="159">
        <f t="shared" si="5"/>
        <v>0</v>
      </c>
      <c r="D21" s="159">
        <f t="shared" si="0"/>
        <v>0</v>
      </c>
      <c r="E21" s="159"/>
      <c r="F21" s="159">
        <f>'[2]район'!C48</f>
        <v>0</v>
      </c>
      <c r="G21" s="159">
        <f>'[2]район'!D48</f>
        <v>0</v>
      </c>
      <c r="H21" s="159"/>
      <c r="I21" s="159">
        <v>0</v>
      </c>
      <c r="J21" s="159">
        <v>0</v>
      </c>
      <c r="K21" s="159"/>
    </row>
    <row r="22" spans="1:11" ht="36.75" customHeight="1">
      <c r="A22" s="158" t="s">
        <v>26</v>
      </c>
      <c r="B22" s="155">
        <v>10000</v>
      </c>
      <c r="C22" s="164">
        <f>SUM(C4,C12,C21,C20)</f>
        <v>139111.28015</v>
      </c>
      <c r="D22" s="164">
        <f>SUM(D4,D12,D21)</f>
        <v>148573.50170999998</v>
      </c>
      <c r="E22" s="159">
        <f t="shared" si="4"/>
        <v>106.80190819162696</v>
      </c>
      <c r="F22" s="164">
        <f>SUM(F4,F12,F21)</f>
        <v>114737.965</v>
      </c>
      <c r="G22" s="164">
        <f>SUM(G4,G12,G21)</f>
        <v>119719.31287</v>
      </c>
      <c r="H22" s="159">
        <f t="shared" si="2"/>
        <v>104.34149923262103</v>
      </c>
      <c r="I22" s="164">
        <f>I4+I12</f>
        <v>25049.757999999998</v>
      </c>
      <c r="J22" s="164">
        <f>J4+J12</f>
        <v>28854.18884</v>
      </c>
      <c r="K22" s="159">
        <f>J22/I22*100</f>
        <v>115.18749538418696</v>
      </c>
    </row>
    <row r="23" spans="1:11" ht="33" customHeight="1">
      <c r="A23" s="158" t="s">
        <v>235</v>
      </c>
      <c r="B23" s="155">
        <v>20000</v>
      </c>
      <c r="C23" s="164">
        <v>336968.28409999993</v>
      </c>
      <c r="D23" s="164">
        <v>329453.41681</v>
      </c>
      <c r="E23" s="164">
        <f t="shared" si="4"/>
        <v>97.76985916936628</v>
      </c>
      <c r="F23" s="164">
        <f>район!C57</f>
        <v>340582.39839999995</v>
      </c>
      <c r="G23" s="164">
        <f>район!D57</f>
        <v>333743.97396</v>
      </c>
      <c r="H23" s="159">
        <f t="shared" si="2"/>
        <v>97.99213803410693</v>
      </c>
      <c r="I23" s="164">
        <f>Справка!BK30</f>
        <v>94430.11999999998</v>
      </c>
      <c r="J23" s="164">
        <f>Справка!BL30</f>
        <v>92339.90069999998</v>
      </c>
      <c r="K23" s="159">
        <f aca="true" t="shared" si="6" ref="K23:K38">J23/I23*100</f>
        <v>97.78649089930205</v>
      </c>
    </row>
    <row r="24" spans="1:12" ht="29.25" customHeight="1">
      <c r="A24" s="155" t="s">
        <v>236</v>
      </c>
      <c r="B24" s="155"/>
      <c r="C24" s="164">
        <f>C23+C22+C20</f>
        <v>475403.12139999995</v>
      </c>
      <c r="D24" s="164">
        <f>D23+D22+D20</f>
        <v>477350.47567</v>
      </c>
      <c r="E24" s="164">
        <f t="shared" si="4"/>
        <v>100.4096216836493</v>
      </c>
      <c r="F24" s="164">
        <f>F23+F22</f>
        <v>455320.3633999999</v>
      </c>
      <c r="G24" s="164">
        <f>G23+G22</f>
        <v>453463.28683</v>
      </c>
      <c r="H24" s="159">
        <f t="shared" si="2"/>
        <v>99.59213847671283</v>
      </c>
      <c r="I24" s="164">
        <f>I23+I22</f>
        <v>119479.87799999998</v>
      </c>
      <c r="J24" s="164">
        <f>J23+J22</f>
        <v>121194.08953999999</v>
      </c>
      <c r="K24" s="159">
        <f t="shared" si="6"/>
        <v>101.43472823097459</v>
      </c>
      <c r="L24" s="187"/>
    </row>
    <row r="25" spans="1:12" ht="29.25" customHeight="1">
      <c r="A25" s="155" t="s">
        <v>237</v>
      </c>
      <c r="B25" s="155"/>
      <c r="C25" s="164">
        <f>C26+C27+C28+C29+C30+C31+C32+C33+C34+C38+C35+C36+C37</f>
        <v>488934.7504</v>
      </c>
      <c r="D25" s="164">
        <f>D26+D27+D28+D29+D30+D31+D32+D33+D34+D38+D35+D36+D37</f>
        <v>472316.54225999996</v>
      </c>
      <c r="E25" s="164">
        <f t="shared" si="4"/>
        <v>96.6011399013049</v>
      </c>
      <c r="F25" s="164">
        <f>SUM(F26:F38)</f>
        <v>460925.8274</v>
      </c>
      <c r="G25" s="164">
        <f>SUM(G26:G38)</f>
        <v>449337.7994999999</v>
      </c>
      <c r="H25" s="159">
        <f t="shared" si="2"/>
        <v>97.48592350197296</v>
      </c>
      <c r="I25" s="159">
        <f>I26+I27+I28+I29+I30+I31+I32+I33+I34+I35+I36+I37+I38</f>
        <v>127406.04299999999</v>
      </c>
      <c r="J25" s="159">
        <f>J26+J27+J28+J29+J30+J31+J32+J33+J34+J35+J36+J37+J38</f>
        <v>120285.64346</v>
      </c>
      <c r="K25" s="159">
        <f t="shared" si="6"/>
        <v>94.41125446459398</v>
      </c>
      <c r="L25" s="187"/>
    </row>
    <row r="26" spans="1:11" ht="30.75" customHeight="1">
      <c r="A26" s="161" t="s">
        <v>238</v>
      </c>
      <c r="B26" s="165" t="s">
        <v>38</v>
      </c>
      <c r="C26" s="162">
        <v>40405.3014</v>
      </c>
      <c r="D26" s="162">
        <v>38491.92552</v>
      </c>
      <c r="E26" s="162">
        <f t="shared" si="4"/>
        <v>95.2645424889715</v>
      </c>
      <c r="F26" s="162">
        <f>район!C71</f>
        <v>26291.074</v>
      </c>
      <c r="G26" s="162">
        <f>район!D71</f>
        <v>25372.629249999998</v>
      </c>
      <c r="H26" s="163">
        <f t="shared" si="2"/>
        <v>96.50662901789406</v>
      </c>
      <c r="I26" s="163">
        <f>Справка!CL30</f>
        <v>14117.427399999999</v>
      </c>
      <c r="J26" s="163">
        <f>Справка!CM30</f>
        <v>13122.496269999998</v>
      </c>
      <c r="K26" s="159">
        <f t="shared" si="6"/>
        <v>92.95246150867402</v>
      </c>
    </row>
    <row r="27" spans="1:11" ht="30.75" customHeight="1">
      <c r="A27" s="161" t="s">
        <v>239</v>
      </c>
      <c r="B27" s="165" t="s">
        <v>54</v>
      </c>
      <c r="C27" s="162">
        <f>I27</f>
        <v>1496.3000000000002</v>
      </c>
      <c r="D27" s="162">
        <f>J27</f>
        <v>1496.3000000000002</v>
      </c>
      <c r="E27" s="162">
        <f t="shared" si="4"/>
        <v>100</v>
      </c>
      <c r="F27" s="162">
        <f>район!C79</f>
        <v>1496.3</v>
      </c>
      <c r="G27" s="162">
        <f>район!D79</f>
        <v>1496.3</v>
      </c>
      <c r="H27" s="163">
        <f t="shared" si="2"/>
        <v>100</v>
      </c>
      <c r="I27" s="163">
        <f>Справка!DA30</f>
        <v>1496.3000000000002</v>
      </c>
      <c r="J27" s="163">
        <f>Справка!DB30</f>
        <v>1496.3000000000002</v>
      </c>
      <c r="K27" s="159">
        <f t="shared" si="6"/>
        <v>100</v>
      </c>
    </row>
    <row r="28" spans="1:11" ht="33" customHeight="1">
      <c r="A28" s="161" t="s">
        <v>240</v>
      </c>
      <c r="B28" s="165" t="s">
        <v>58</v>
      </c>
      <c r="C28" s="162">
        <f>F28+I28</f>
        <v>2390.47718</v>
      </c>
      <c r="D28" s="162">
        <f>G28+J28</f>
        <v>2089.4814899999997</v>
      </c>
      <c r="E28" s="162">
        <f t="shared" si="4"/>
        <v>87.40855204482646</v>
      </c>
      <c r="F28" s="162">
        <f>район!C81</f>
        <v>1790.673</v>
      </c>
      <c r="G28" s="162">
        <f>район!D81</f>
        <v>1759.93769</v>
      </c>
      <c r="H28" s="163">
        <f t="shared" si="2"/>
        <v>98.28358890763417</v>
      </c>
      <c r="I28" s="163">
        <f>Справка!DD30</f>
        <v>599.8041799999999</v>
      </c>
      <c r="J28" s="163">
        <f>Справка!DE30</f>
        <v>329.54379999999986</v>
      </c>
      <c r="K28" s="159">
        <f t="shared" si="6"/>
        <v>54.94189787073507</v>
      </c>
    </row>
    <row r="29" spans="1:11" ht="30" customHeight="1">
      <c r="A29" s="161" t="s">
        <v>241</v>
      </c>
      <c r="B29" s="165" t="s">
        <v>66</v>
      </c>
      <c r="C29" s="162">
        <v>62602.76383</v>
      </c>
      <c r="D29" s="162">
        <v>60480.81223</v>
      </c>
      <c r="E29" s="162">
        <f t="shared" si="4"/>
        <v>96.6104506092379</v>
      </c>
      <c r="F29" s="162">
        <f>район!C85</f>
        <v>50156.242399999996</v>
      </c>
      <c r="G29" s="162">
        <f>район!D85</f>
        <v>49765.543000000005</v>
      </c>
      <c r="H29" s="163">
        <f t="shared" si="2"/>
        <v>99.22103534614071</v>
      </c>
      <c r="I29" s="163">
        <f>Справка!DG30</f>
        <v>24077.42143</v>
      </c>
      <c r="J29" s="163">
        <f>Справка!DH30</f>
        <v>22346.169230000003</v>
      </c>
      <c r="K29" s="159">
        <f t="shared" si="6"/>
        <v>92.80964448359536</v>
      </c>
    </row>
    <row r="30" spans="1:11" ht="30" customHeight="1">
      <c r="A30" s="161" t="s">
        <v>242</v>
      </c>
      <c r="B30" s="165" t="s">
        <v>76</v>
      </c>
      <c r="C30" s="162">
        <v>23688.65749</v>
      </c>
      <c r="D30" s="162">
        <v>20982.90978</v>
      </c>
      <c r="E30" s="162">
        <f t="shared" si="4"/>
        <v>88.57787651688488</v>
      </c>
      <c r="F30" s="162">
        <f>район!C90</f>
        <v>13537.8</v>
      </c>
      <c r="G30" s="162">
        <f>район!D90</f>
        <v>12086.17</v>
      </c>
      <c r="H30" s="163">
        <f t="shared" si="2"/>
        <v>89.27720899998523</v>
      </c>
      <c r="I30" s="163">
        <f>Справка!DJ30</f>
        <v>23688.657489999998</v>
      </c>
      <c r="J30" s="163">
        <f>Справка!DK30</f>
        <v>20982.909779999994</v>
      </c>
      <c r="K30" s="159">
        <f t="shared" si="6"/>
        <v>88.57787651688486</v>
      </c>
    </row>
    <row r="31" spans="1:11" ht="30" customHeight="1">
      <c r="A31" s="161" t="s">
        <v>243</v>
      </c>
      <c r="B31" s="165" t="s">
        <v>84</v>
      </c>
      <c r="C31" s="162">
        <f>F31</f>
        <v>111.5</v>
      </c>
      <c r="D31" s="162">
        <f>G31</f>
        <v>60.5</v>
      </c>
      <c r="E31" s="162">
        <f t="shared" si="4"/>
        <v>54.26008968609865</v>
      </c>
      <c r="F31" s="162">
        <f>район!C94</f>
        <v>111.5</v>
      </c>
      <c r="G31" s="162">
        <f>район!D94</f>
        <v>60.5</v>
      </c>
      <c r="H31" s="163">
        <f t="shared" si="2"/>
        <v>54.26008968609865</v>
      </c>
      <c r="I31" s="162"/>
      <c r="J31" s="162"/>
      <c r="K31" s="163">
        <v>0</v>
      </c>
    </row>
    <row r="32" spans="1:11" ht="30" customHeight="1">
      <c r="A32" s="161" t="s">
        <v>244</v>
      </c>
      <c r="B32" s="165" t="s">
        <v>88</v>
      </c>
      <c r="C32" s="162">
        <f>F32</f>
        <v>283970.022</v>
      </c>
      <c r="D32" s="162">
        <f>G32</f>
        <v>276521.08494</v>
      </c>
      <c r="E32" s="162">
        <f t="shared" si="4"/>
        <v>97.3768579487591</v>
      </c>
      <c r="F32" s="162">
        <f>район!C96</f>
        <v>283970.022</v>
      </c>
      <c r="G32" s="162">
        <f>район!D96</f>
        <v>276521.08494</v>
      </c>
      <c r="H32" s="163">
        <f t="shared" si="2"/>
        <v>97.3768579487591</v>
      </c>
      <c r="I32" s="162"/>
      <c r="J32" s="162"/>
      <c r="K32" s="163">
        <v>0</v>
      </c>
    </row>
    <row r="33" spans="1:12" ht="30" customHeight="1">
      <c r="A33" s="161" t="s">
        <v>245</v>
      </c>
      <c r="B33" s="165" t="s">
        <v>94</v>
      </c>
      <c r="C33" s="162">
        <v>49893.7185</v>
      </c>
      <c r="D33" s="162">
        <v>48722.31572</v>
      </c>
      <c r="E33" s="162">
        <f t="shared" si="4"/>
        <v>97.65220389416355</v>
      </c>
      <c r="F33" s="162">
        <f>район!C101</f>
        <v>22664.056</v>
      </c>
      <c r="G33" s="162">
        <f>район!D101</f>
        <v>22479.55604</v>
      </c>
      <c r="H33" s="163">
        <f t="shared" si="2"/>
        <v>99.18593582719704</v>
      </c>
      <c r="I33" s="163">
        <f>Справка!DM30</f>
        <v>44202.66249999999</v>
      </c>
      <c r="J33" s="163">
        <f>Справка!DN30</f>
        <v>43215.75968</v>
      </c>
      <c r="K33" s="163">
        <f t="shared" si="6"/>
        <v>97.76732268107156</v>
      </c>
      <c r="L33" s="166"/>
    </row>
    <row r="34" spans="1:11" ht="30" customHeight="1">
      <c r="A34" s="161" t="s">
        <v>246</v>
      </c>
      <c r="B34" s="165" t="s">
        <v>247</v>
      </c>
      <c r="C34" s="162">
        <v>19633.32</v>
      </c>
      <c r="D34" s="162">
        <v>18818.48978</v>
      </c>
      <c r="E34" s="162">
        <f t="shared" si="4"/>
        <v>95.84975836995476</v>
      </c>
      <c r="F34" s="162">
        <f>район!C103</f>
        <v>19633.32</v>
      </c>
      <c r="G34" s="162">
        <f>район!D103</f>
        <v>18818.48978</v>
      </c>
      <c r="H34" s="163">
        <f t="shared" si="2"/>
        <v>95.84975836995476</v>
      </c>
      <c r="I34" s="163">
        <f>Справка!DP30</f>
        <v>14065.720000000001</v>
      </c>
      <c r="J34" s="163">
        <f>Справка!DQ30</f>
        <v>13663.578700000002</v>
      </c>
      <c r="K34" s="163">
        <f t="shared" si="6"/>
        <v>97.14098318465034</v>
      </c>
    </row>
    <row r="35" spans="1:11" ht="30" customHeight="1">
      <c r="A35" s="161" t="s">
        <v>248</v>
      </c>
      <c r="B35" s="165" t="s">
        <v>104</v>
      </c>
      <c r="C35" s="162">
        <v>4592.69</v>
      </c>
      <c r="D35" s="162">
        <v>4544.4505</v>
      </c>
      <c r="E35" s="162">
        <f t="shared" si="4"/>
        <v>98.94964606799066</v>
      </c>
      <c r="F35" s="162">
        <f>район!C108</f>
        <v>4401.64</v>
      </c>
      <c r="G35" s="162">
        <f>район!D108</f>
        <v>4382.5645</v>
      </c>
      <c r="H35" s="163">
        <f t="shared" si="2"/>
        <v>99.56662743886369</v>
      </c>
      <c r="I35" s="163">
        <f>Справка!DS30</f>
        <v>191.05</v>
      </c>
      <c r="J35" s="163">
        <f>Справка!DT30</f>
        <v>161.886</v>
      </c>
      <c r="K35" s="163">
        <f t="shared" si="6"/>
        <v>84.73488615545668</v>
      </c>
    </row>
    <row r="36" spans="1:11" ht="30" customHeight="1">
      <c r="A36" s="161" t="s">
        <v>249</v>
      </c>
      <c r="B36" s="165" t="s">
        <v>116</v>
      </c>
      <c r="C36" s="162">
        <f>F36</f>
        <v>150</v>
      </c>
      <c r="D36" s="162">
        <f>G36</f>
        <v>108.2723</v>
      </c>
      <c r="E36" s="162">
        <f t="shared" si="4"/>
        <v>72.18153333333333</v>
      </c>
      <c r="F36" s="162">
        <f>район!C114</f>
        <v>150</v>
      </c>
      <c r="G36" s="162">
        <f>район!D114</f>
        <v>108.2723</v>
      </c>
      <c r="H36" s="163">
        <f t="shared" si="2"/>
        <v>72.18153333333333</v>
      </c>
      <c r="I36" s="163"/>
      <c r="J36" s="163"/>
      <c r="K36" s="163">
        <v>0</v>
      </c>
    </row>
    <row r="37" spans="1:11" ht="34.5" customHeight="1">
      <c r="A37" s="161" t="s">
        <v>250</v>
      </c>
      <c r="B37" s="165" t="s">
        <v>120</v>
      </c>
      <c r="C37" s="162">
        <f>F37</f>
        <v>0</v>
      </c>
      <c r="D37" s="162">
        <f>G37</f>
        <v>0</v>
      </c>
      <c r="E37" s="162" t="e">
        <f t="shared" si="4"/>
        <v>#DIV/0!</v>
      </c>
      <c r="F37" s="162">
        <f>район!C116</f>
        <v>0</v>
      </c>
      <c r="G37" s="162">
        <f>район!D116</f>
        <v>0</v>
      </c>
      <c r="H37" s="163">
        <v>0</v>
      </c>
      <c r="I37" s="163"/>
      <c r="J37" s="163"/>
      <c r="K37" s="163">
        <v>0</v>
      </c>
    </row>
    <row r="38" spans="1:11" ht="30" customHeight="1">
      <c r="A38" s="161" t="s">
        <v>251</v>
      </c>
      <c r="B38" s="165" t="s">
        <v>252</v>
      </c>
      <c r="C38" s="208"/>
      <c r="D38" s="208"/>
      <c r="E38" s="162">
        <v>0</v>
      </c>
      <c r="F38" s="162">
        <f>район!C118</f>
        <v>36723.2</v>
      </c>
      <c r="G38" s="162">
        <f>район!D118</f>
        <v>36486.752</v>
      </c>
      <c r="H38" s="163">
        <f t="shared" si="2"/>
        <v>99.35613454165215</v>
      </c>
      <c r="I38" s="163">
        <f>Справка!DV30</f>
        <v>4967</v>
      </c>
      <c r="J38" s="163">
        <f>Справка!DW30</f>
        <v>4967</v>
      </c>
      <c r="K38" s="163">
        <f t="shared" si="6"/>
        <v>100</v>
      </c>
    </row>
    <row r="39" spans="3:11" ht="15.75">
      <c r="C39" s="169"/>
      <c r="D39" s="169"/>
      <c r="E39" s="169"/>
      <c r="F39" s="169"/>
      <c r="G39" s="169"/>
      <c r="H39" s="169"/>
      <c r="I39" s="169"/>
      <c r="J39" s="169"/>
      <c r="K39" s="169"/>
    </row>
    <row r="42" ht="15.75">
      <c r="A42" s="167" t="s">
        <v>129</v>
      </c>
    </row>
    <row r="43" spans="1:3" ht="15.75">
      <c r="A43" s="167" t="s">
        <v>253</v>
      </c>
      <c r="C43" s="154" t="s">
        <v>254</v>
      </c>
    </row>
    <row r="46" spans="3:7" ht="15.75">
      <c r="C46" s="213"/>
      <c r="D46" s="166"/>
      <c r="F46" s="166"/>
      <c r="G46" s="166"/>
    </row>
    <row r="47" spans="3:4" ht="15.75">
      <c r="C47" s="213"/>
      <c r="D47" s="166"/>
    </row>
    <row r="48" spans="3:11" ht="15.75">
      <c r="C48" s="169"/>
      <c r="D48" s="169"/>
      <c r="E48" s="169"/>
      <c r="F48" s="169"/>
      <c r="G48" s="169"/>
      <c r="H48" s="169"/>
      <c r="I48" s="169"/>
      <c r="J48" s="169"/>
      <c r="K48" s="169"/>
    </row>
    <row r="49" spans="3:11" ht="15.75">
      <c r="C49" s="169"/>
      <c r="D49" s="169"/>
      <c r="E49" s="169"/>
      <c r="F49" s="169"/>
      <c r="G49" s="169"/>
      <c r="H49" s="169"/>
      <c r="I49" s="169"/>
      <c r="J49" s="169"/>
      <c r="K49" s="169"/>
    </row>
    <row r="50" spans="3:7" ht="15.75">
      <c r="C50" s="214"/>
      <c r="D50" s="214"/>
      <c r="E50" s="166"/>
      <c r="F50" s="166"/>
      <c r="G50" s="169"/>
    </row>
    <row r="51" spans="3:7" ht="15.75">
      <c r="C51" s="170"/>
      <c r="D51" s="251"/>
      <c r="E51" s="251"/>
      <c r="F51" s="175"/>
      <c r="G51" s="166"/>
    </row>
    <row r="52" spans="3:7" ht="15.75">
      <c r="C52" s="169"/>
      <c r="D52" s="169"/>
      <c r="F52" s="166"/>
      <c r="G52" s="166"/>
    </row>
    <row r="53" spans="3:10" ht="15.75">
      <c r="C53" s="175"/>
      <c r="D53" s="175"/>
      <c r="F53" s="166"/>
      <c r="G53" s="166"/>
      <c r="I53" s="166"/>
      <c r="J53" s="166"/>
    </row>
  </sheetData>
  <sheetProtection/>
  <mergeCells count="7">
    <mergeCell ref="D51:E5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29">
      <selection activeCell="C34" sqref="C34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00390625" style="70" customWidth="1"/>
    <col min="5" max="5" width="10.8515625" style="70" customWidth="1"/>
    <col min="6" max="6" width="10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317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6.75" customHeight="1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1122.9</v>
      </c>
      <c r="D4" s="5">
        <f>D5+D7+D9+D12</f>
        <v>1131.1181</v>
      </c>
      <c r="E4" s="5">
        <f>SUM(D4/C4*100)</f>
        <v>100.7318639237688</v>
      </c>
      <c r="F4" s="5">
        <f>SUM(D4-C4)</f>
        <v>8.218099999999822</v>
      </c>
    </row>
    <row r="5" spans="1:6" s="6" customFormat="1" ht="15.75">
      <c r="A5" s="76">
        <v>1010000000</v>
      </c>
      <c r="B5" s="75" t="s">
        <v>6</v>
      </c>
      <c r="C5" s="5">
        <f>C6</f>
        <v>632.4</v>
      </c>
      <c r="D5" s="5">
        <f>D6</f>
        <v>599.55178</v>
      </c>
      <c r="E5" s="5">
        <f aca="true" t="shared" si="0" ref="E5:E42">SUM(D5/C5*100)</f>
        <v>94.8057843137255</v>
      </c>
      <c r="F5" s="5">
        <f aca="true" t="shared" si="1" ref="F5:F42">SUM(D5-C5)</f>
        <v>-32.84821999999997</v>
      </c>
    </row>
    <row r="6" spans="1:6" ht="15.75">
      <c r="A6" s="7">
        <v>1010200001</v>
      </c>
      <c r="B6" s="8" t="s">
        <v>7</v>
      </c>
      <c r="C6" s="9">
        <v>632.4</v>
      </c>
      <c r="D6" s="10">
        <v>599.55178</v>
      </c>
      <c r="E6" s="9">
        <f>SUM(D6/C6*100)</f>
        <v>94.8057843137255</v>
      </c>
      <c r="F6" s="9">
        <f t="shared" si="1"/>
        <v>-32.84821999999997</v>
      </c>
    </row>
    <row r="7" spans="1:6" s="6" customFormat="1" ht="15.75">
      <c r="A7" s="76">
        <v>1050000000</v>
      </c>
      <c r="B7" s="75" t="s">
        <v>8</v>
      </c>
      <c r="C7" s="5">
        <f>SUM(C8:C8)</f>
        <v>73</v>
      </c>
      <c r="D7" s="5">
        <f>SUM(D8:D8)</f>
        <v>79.50377</v>
      </c>
      <c r="E7" s="5">
        <f t="shared" si="0"/>
        <v>108.90927397260275</v>
      </c>
      <c r="F7" s="5">
        <f t="shared" si="1"/>
        <v>6.503770000000003</v>
      </c>
    </row>
    <row r="8" spans="1:6" ht="15.75" customHeight="1">
      <c r="A8" s="7">
        <v>1050300000</v>
      </c>
      <c r="B8" s="11" t="s">
        <v>9</v>
      </c>
      <c r="C8" s="12">
        <v>73</v>
      </c>
      <c r="D8" s="10">
        <v>79.50377</v>
      </c>
      <c r="E8" s="9">
        <f t="shared" si="0"/>
        <v>108.90927397260275</v>
      </c>
      <c r="F8" s="9">
        <f t="shared" si="1"/>
        <v>6.503770000000003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407.5</v>
      </c>
      <c r="D9" s="5">
        <f>D10+D11</f>
        <v>436.51255</v>
      </c>
      <c r="E9" s="5">
        <f t="shared" si="0"/>
        <v>107.11964417177913</v>
      </c>
      <c r="F9" s="5">
        <f t="shared" si="1"/>
        <v>29.012549999999976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74.421</v>
      </c>
      <c r="E10" s="9">
        <f t="shared" si="0"/>
        <v>66.44732142857144</v>
      </c>
      <c r="F10" s="9">
        <f>SUM(D10-C10)</f>
        <v>-37.57899999999999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362.09155</v>
      </c>
      <c r="E11" s="9">
        <f t="shared" si="0"/>
        <v>122.53521150592218</v>
      </c>
      <c r="F11" s="9">
        <f t="shared" si="1"/>
        <v>66.59154999999998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15.55</v>
      </c>
      <c r="E12" s="5">
        <f t="shared" si="0"/>
        <v>155.50000000000003</v>
      </c>
      <c r="F12" s="5">
        <f t="shared" si="1"/>
        <v>5.550000000000001</v>
      </c>
    </row>
    <row r="13" spans="1:6" ht="15.75">
      <c r="A13" s="7">
        <v>1080400001</v>
      </c>
      <c r="B13" s="8" t="s">
        <v>14</v>
      </c>
      <c r="C13" s="9">
        <v>10</v>
      </c>
      <c r="D13" s="9">
        <v>15.55</v>
      </c>
      <c r="E13" s="9">
        <f t="shared" si="0"/>
        <v>155.50000000000003</v>
      </c>
      <c r="F13" s="9">
        <f t="shared" si="1"/>
        <v>5.550000000000001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556.758</v>
      </c>
      <c r="D20" s="5">
        <f>D21+D24+D26+D29</f>
        <v>595.43329</v>
      </c>
      <c r="E20" s="5">
        <f t="shared" si="0"/>
        <v>106.94651715826267</v>
      </c>
      <c r="F20" s="5">
        <f t="shared" si="1"/>
        <v>38.67529000000002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195</v>
      </c>
      <c r="D21" s="5">
        <f>D22+D23</f>
        <v>226.37722</v>
      </c>
      <c r="E21" s="5">
        <f t="shared" si="0"/>
        <v>116.09088205128204</v>
      </c>
      <c r="F21" s="5">
        <f t="shared" si="1"/>
        <v>31.377219999999994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226.37722</v>
      </c>
      <c r="E22" s="9">
        <f t="shared" si="0"/>
        <v>116.09088205128204</v>
      </c>
      <c r="F22" s="9">
        <f t="shared" si="1"/>
        <v>31.377219999999994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6">
        <v>1130000000</v>
      </c>
      <c r="B24" s="77" t="s">
        <v>140</v>
      </c>
      <c r="C24" s="5">
        <f>C25</f>
        <v>261.758</v>
      </c>
      <c r="D24" s="5">
        <f>D25</f>
        <v>230.31707</v>
      </c>
      <c r="E24" s="5">
        <f t="shared" si="0"/>
        <v>87.98855049320366</v>
      </c>
      <c r="F24" s="5">
        <f t="shared" si="1"/>
        <v>-31.44092999999998</v>
      </c>
    </row>
    <row r="25" spans="1:6" ht="15" customHeight="1">
      <c r="A25" s="7">
        <v>1130305005</v>
      </c>
      <c r="B25" s="8" t="s">
        <v>19</v>
      </c>
      <c r="C25" s="9">
        <v>261.758</v>
      </c>
      <c r="D25" s="10">
        <v>230.31707</v>
      </c>
      <c r="E25" s="9">
        <f t="shared" si="0"/>
        <v>87.98855049320366</v>
      </c>
      <c r="F25" s="9">
        <f t="shared" si="1"/>
        <v>-31.44092999999998</v>
      </c>
    </row>
    <row r="26" spans="1:6" ht="15" customHeight="1">
      <c r="A26" s="78">
        <v>1140000000</v>
      </c>
      <c r="B26" s="79" t="s">
        <v>141</v>
      </c>
      <c r="C26" s="5">
        <f>C27+C28</f>
        <v>100</v>
      </c>
      <c r="D26" s="5">
        <f>D27+D28</f>
        <v>138.739</v>
      </c>
      <c r="E26" s="5">
        <f t="shared" si="0"/>
        <v>138.739</v>
      </c>
      <c r="F26" s="5">
        <f t="shared" si="1"/>
        <v>38.739000000000004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138.739</v>
      </c>
      <c r="E28" s="9">
        <f t="shared" si="0"/>
        <v>138.739</v>
      </c>
      <c r="F28" s="9">
        <f t="shared" si="1"/>
        <v>38.739000000000004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1679.6580000000001</v>
      </c>
      <c r="D32" s="20">
        <f>SUM(D4,D20)</f>
        <v>1726.55139</v>
      </c>
      <c r="E32" s="5">
        <f t="shared" si="0"/>
        <v>102.79184155345908</v>
      </c>
      <c r="F32" s="5">
        <f t="shared" si="1"/>
        <v>46.893389999999954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3828.5745</v>
      </c>
      <c r="D33" s="5">
        <f>D34+D36+D37+D38+D39+D40</f>
        <v>3828.5755</v>
      </c>
      <c r="E33" s="5">
        <f t="shared" si="0"/>
        <v>100.00002611938203</v>
      </c>
      <c r="F33" s="5">
        <f t="shared" si="1"/>
        <v>0.0009999999997489795</v>
      </c>
      <c r="G33" s="21"/>
    </row>
    <row r="34" spans="1:6" ht="15.75">
      <c r="A34" s="17">
        <v>2020100000</v>
      </c>
      <c r="B34" s="18" t="s">
        <v>28</v>
      </c>
      <c r="C34" s="240">
        <v>2342</v>
      </c>
      <c r="D34" s="22">
        <v>2342</v>
      </c>
      <c r="E34" s="9">
        <f t="shared" si="0"/>
        <v>100</v>
      </c>
      <c r="F34" s="9">
        <f t="shared" si="1"/>
        <v>0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1370.5735</v>
      </c>
      <c r="D36" s="10">
        <v>1370.5735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116.002</v>
      </c>
      <c r="E37" s="9">
        <f t="shared" si="0"/>
        <v>100.00086206153394</v>
      </c>
      <c r="F37" s="9">
        <f t="shared" si="1"/>
        <v>0.000999999999990564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5508.2325</v>
      </c>
      <c r="D42" s="236">
        <f>D32+D33</f>
        <v>5555.12689</v>
      </c>
      <c r="E42" s="5">
        <f t="shared" si="0"/>
        <v>100.85135095513851</v>
      </c>
      <c r="F42" s="5">
        <f t="shared" si="1"/>
        <v>46.894389999999476</v>
      </c>
    </row>
    <row r="43" spans="1:6" s="6" customFormat="1" ht="15.75">
      <c r="A43" s="3"/>
      <c r="B43" s="27" t="s">
        <v>36</v>
      </c>
      <c r="C43" s="5">
        <f>C88-C42</f>
        <v>166.21000000000004</v>
      </c>
      <c r="D43" s="5">
        <f>D88-D42</f>
        <v>-65.2546999999995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5.25" customHeight="1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1011.5880000000001</v>
      </c>
      <c r="D47" s="40">
        <f>D48+D49+D50+D51+D52+D54+D53</f>
        <v>850.16039</v>
      </c>
      <c r="E47" s="41">
        <f>SUM(D47/C47*100)</f>
        <v>84.04215846767656</v>
      </c>
      <c r="F47" s="41">
        <f>SUM(D47-C47)</f>
        <v>-161.42761000000007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868.471</v>
      </c>
      <c r="D49" s="44">
        <v>850.16039</v>
      </c>
      <c r="E49" s="45">
        <f aca="true" t="shared" si="2" ref="E49:E88">SUM(D49/C49*100)</f>
        <v>97.8916267785568</v>
      </c>
      <c r="F49" s="45">
        <f aca="true" t="shared" si="3" ref="F49:F88">SUM(D49-C49)</f>
        <v>-18.310609999999997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7.25" customHeight="1">
      <c r="A53" s="42" t="s">
        <v>50</v>
      </c>
      <c r="B53" s="46" t="s">
        <v>51</v>
      </c>
      <c r="C53" s="47">
        <v>13.017</v>
      </c>
      <c r="D53" s="47">
        <v>0</v>
      </c>
      <c r="E53" s="45">
        <f t="shared" si="2"/>
        <v>0</v>
      </c>
      <c r="F53" s="45">
        <f t="shared" si="3"/>
        <v>-13.017</v>
      </c>
    </row>
    <row r="54" spans="1:6" ht="14.25" customHeight="1">
      <c r="A54" s="42" t="s">
        <v>52</v>
      </c>
      <c r="B54" s="46" t="s">
        <v>53</v>
      </c>
      <c r="C54" s="44">
        <v>130.1</v>
      </c>
      <c r="D54" s="44">
        <v>0</v>
      </c>
      <c r="E54" s="45">
        <f t="shared" si="2"/>
        <v>0</v>
      </c>
      <c r="F54" s="45">
        <f t="shared" si="3"/>
        <v>-130.1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115.794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115.794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C61+C60+C59+C58</f>
        <v>7.608890000000001</v>
      </c>
      <c r="D57" s="39">
        <f>D61+D60+D59+D58</f>
        <v>4.702999999999999</v>
      </c>
      <c r="E57" s="41">
        <f t="shared" si="2"/>
        <v>61.80927835728994</v>
      </c>
      <c r="F57" s="41">
        <f t="shared" si="3"/>
        <v>-2.905890000000001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2.403</v>
      </c>
      <c r="D60" s="44">
        <v>2.403</v>
      </c>
      <c r="E60" s="45">
        <f t="shared" si="2"/>
        <v>100</v>
      </c>
      <c r="F60" s="45">
        <f t="shared" si="3"/>
        <v>0</v>
      </c>
    </row>
    <row r="61" spans="1:6" ht="15.75">
      <c r="A61" s="53" t="s">
        <v>255</v>
      </c>
      <c r="B61" s="54" t="s">
        <v>256</v>
      </c>
      <c r="C61" s="44">
        <v>5.20589</v>
      </c>
      <c r="D61" s="44">
        <v>2.3</v>
      </c>
      <c r="E61" s="45">
        <f>SUM(D61/C61*100)</f>
        <v>44.180726062210304</v>
      </c>
      <c r="F61" s="45">
        <f>SUM(D61-C61)</f>
        <v>-2.9058900000000003</v>
      </c>
    </row>
    <row r="62" spans="1:6" s="6" customFormat="1" ht="15.75">
      <c r="A62" s="37" t="s">
        <v>66</v>
      </c>
      <c r="B62" s="38" t="s">
        <v>67</v>
      </c>
      <c r="C62" s="55">
        <f>SUM(C63:C66)</f>
        <v>1013.79411</v>
      </c>
      <c r="D62" s="55">
        <f>SUM(D63:D66)</f>
        <v>1013.2775700000001</v>
      </c>
      <c r="E62" s="41">
        <f t="shared" si="2"/>
        <v>99.94904882609744</v>
      </c>
      <c r="F62" s="41">
        <f t="shared" si="3"/>
        <v>-0.5165399999999636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895.79411</v>
      </c>
      <c r="D65" s="44">
        <v>895.79411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118</v>
      </c>
      <c r="D66" s="44">
        <v>117.48346</v>
      </c>
      <c r="E66" s="45">
        <f t="shared" si="2"/>
        <v>99.56225423728813</v>
      </c>
      <c r="F66" s="45">
        <f t="shared" si="3"/>
        <v>-0.5165400000000062</v>
      </c>
    </row>
    <row r="67" spans="1:6" s="6" customFormat="1" ht="15.75">
      <c r="A67" s="37" t="s">
        <v>76</v>
      </c>
      <c r="B67" s="38" t="s">
        <v>77</v>
      </c>
      <c r="C67" s="39">
        <f>SUM(C68:C70)</f>
        <v>599.784</v>
      </c>
      <c r="D67" s="39">
        <f>SUM(D68:D70)</f>
        <v>580.2</v>
      </c>
      <c r="E67" s="41">
        <f t="shared" si="2"/>
        <v>96.73482453683326</v>
      </c>
      <c r="F67" s="41">
        <f t="shared" si="3"/>
        <v>-19.583999999999946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599.784</v>
      </c>
      <c r="D70" s="44">
        <v>580.2</v>
      </c>
      <c r="E70" s="45">
        <f t="shared" si="2"/>
        <v>96.73482453683326</v>
      </c>
      <c r="F70" s="45">
        <f t="shared" si="3"/>
        <v>-19.583999999999946</v>
      </c>
    </row>
    <row r="71" spans="1:6" s="6" customFormat="1" ht="15.75">
      <c r="A71" s="37" t="s">
        <v>94</v>
      </c>
      <c r="B71" s="38" t="s">
        <v>95</v>
      </c>
      <c r="C71" s="39">
        <f>C72</f>
        <v>1927.2</v>
      </c>
      <c r="D71" s="39">
        <f>SUM(D72)</f>
        <v>1927.06373</v>
      </c>
      <c r="E71" s="41">
        <f t="shared" si="2"/>
        <v>99.99292911996679</v>
      </c>
      <c r="F71" s="41">
        <f t="shared" si="3"/>
        <v>-0.1362699999999677</v>
      </c>
    </row>
    <row r="72" spans="1:6" ht="15.75" customHeight="1">
      <c r="A72" s="42" t="s">
        <v>96</v>
      </c>
      <c r="B72" s="46" t="s">
        <v>270</v>
      </c>
      <c r="C72" s="44">
        <v>1927.2</v>
      </c>
      <c r="D72" s="44">
        <v>1927.06373</v>
      </c>
      <c r="E72" s="45">
        <f t="shared" si="2"/>
        <v>99.99292911996679</v>
      </c>
      <c r="F72" s="45">
        <f t="shared" si="3"/>
        <v>-0.1362699999999677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796.9735</v>
      </c>
      <c r="D73" s="39">
        <f>SUM(D74:D77)</f>
        <v>796.9735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796.9735</v>
      </c>
      <c r="D75" s="44">
        <v>796.9735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13</v>
      </c>
      <c r="E78" s="45">
        <f t="shared" si="2"/>
        <v>100</v>
      </c>
      <c r="F78" s="28">
        <f>F79+F80+F81+F82+F83</f>
        <v>0</v>
      </c>
    </row>
    <row r="79" spans="1:6" ht="15" customHeight="1">
      <c r="A79" s="42" t="s">
        <v>106</v>
      </c>
      <c r="B79" s="46" t="s">
        <v>107</v>
      </c>
      <c r="C79" s="44">
        <v>13</v>
      </c>
      <c r="D79" s="44">
        <v>13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4" t="s">
        <v>124</v>
      </c>
      <c r="C84" s="55">
        <f>C85+C86+C87</f>
        <v>188.7</v>
      </c>
      <c r="D84" s="55">
        <f>SUM(D85:D87)</f>
        <v>188.7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188.7</v>
      </c>
      <c r="D87" s="44">
        <v>188.7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C47+C55+C57+C62+C67+C71+C73+C78+C84</f>
        <v>5674.4425</v>
      </c>
      <c r="D88" s="40">
        <f>D47+D55+D57+D62+D67+D71+D73+D78+D84</f>
        <v>5489.87219</v>
      </c>
      <c r="E88" s="41">
        <f t="shared" si="2"/>
        <v>96.74734020126206</v>
      </c>
      <c r="F88" s="41">
        <f t="shared" si="3"/>
        <v>-184.57031000000006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2" sqref="C42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8515625" style="70" customWidth="1"/>
    <col min="4" max="4" width="16.00390625" style="70" customWidth="1"/>
    <col min="5" max="5" width="10.8515625" style="70" customWidth="1"/>
    <col min="6" max="6" width="12.5742187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316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971.564</v>
      </c>
      <c r="E4" s="5">
        <f>SUM(D4/C4*100)</f>
        <v>95.66404096100827</v>
      </c>
      <c r="F4" s="5">
        <f>SUM(D4-C4)</f>
        <v>-44.03600000000006</v>
      </c>
    </row>
    <row r="5" spans="1:6" s="6" customFormat="1" ht="15.75">
      <c r="A5" s="76">
        <v>1010000000</v>
      </c>
      <c r="B5" s="75" t="s">
        <v>6</v>
      </c>
      <c r="C5" s="5">
        <f>C6</f>
        <v>487.2</v>
      </c>
      <c r="D5" s="5">
        <f>D6</f>
        <v>441.14003</v>
      </c>
      <c r="E5" s="5">
        <f aca="true" t="shared" si="0" ref="E5:E42">SUM(D5/C5*100)</f>
        <v>90.54598316912973</v>
      </c>
      <c r="F5" s="5">
        <f aca="true" t="shared" si="1" ref="F5:F42">SUM(D5-C5)</f>
        <v>-46.059969999999964</v>
      </c>
    </row>
    <row r="6" spans="1:6" ht="15.75">
      <c r="A6" s="7">
        <v>1010200001</v>
      </c>
      <c r="B6" s="8" t="s">
        <v>7</v>
      </c>
      <c r="C6" s="9">
        <v>487.2</v>
      </c>
      <c r="D6" s="10">
        <v>441.14003</v>
      </c>
      <c r="E6" s="9">
        <f>SUM(D6/C6*100)</f>
        <v>90.54598316912973</v>
      </c>
      <c r="F6" s="9">
        <f t="shared" si="1"/>
        <v>-46.059969999999964</v>
      </c>
    </row>
    <row r="7" spans="1:6" s="6" customFormat="1" ht="15.75">
      <c r="A7" s="76">
        <v>1050000000</v>
      </c>
      <c r="B7" s="75" t="s">
        <v>8</v>
      </c>
      <c r="C7" s="5">
        <f>SUM(C8:C8)</f>
        <v>28</v>
      </c>
      <c r="D7" s="5">
        <f>SUM(D8:D8)</f>
        <v>23.37703</v>
      </c>
      <c r="E7" s="5">
        <f t="shared" si="0"/>
        <v>83.48939285714286</v>
      </c>
      <c r="F7" s="5">
        <f t="shared" si="1"/>
        <v>-4.622969999999999</v>
      </c>
    </row>
    <row r="8" spans="1:6" ht="15.75" customHeight="1">
      <c r="A8" s="7">
        <v>1050300000</v>
      </c>
      <c r="B8" s="11" t="s">
        <v>266</v>
      </c>
      <c r="C8" s="12">
        <v>28</v>
      </c>
      <c r="D8" s="10">
        <v>23.37703</v>
      </c>
      <c r="E8" s="9">
        <f t="shared" si="0"/>
        <v>83.48939285714286</v>
      </c>
      <c r="F8" s="9">
        <f t="shared" si="1"/>
        <v>-4.622969999999999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490.4</v>
      </c>
      <c r="D9" s="5">
        <f>D10+D11</f>
        <v>490.52851</v>
      </c>
      <c r="E9" s="5">
        <f t="shared" si="0"/>
        <v>100.02620513866232</v>
      </c>
      <c r="F9" s="5">
        <f t="shared" si="1"/>
        <v>0.12851000000000568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70.99501</v>
      </c>
      <c r="E10" s="9">
        <f t="shared" si="0"/>
        <v>77.16848913043478</v>
      </c>
      <c r="F10" s="9">
        <f>SUM(D10-C10)</f>
        <v>-21.004990000000006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419.5335</v>
      </c>
      <c r="E11" s="9">
        <f t="shared" si="0"/>
        <v>105.30459337349399</v>
      </c>
      <c r="F11" s="9">
        <f t="shared" si="1"/>
        <v>21.133500000000026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8.425</v>
      </c>
      <c r="E12" s="5">
        <f t="shared" si="0"/>
        <v>84.25</v>
      </c>
      <c r="F12" s="5">
        <f t="shared" si="1"/>
        <v>-1.5749999999999993</v>
      </c>
    </row>
    <row r="13" spans="1:6" ht="14.25" customHeight="1">
      <c r="A13" s="7">
        <v>1080400001</v>
      </c>
      <c r="B13" s="8" t="s">
        <v>264</v>
      </c>
      <c r="C13" s="9">
        <v>10</v>
      </c>
      <c r="D13" s="10">
        <v>8.425</v>
      </c>
      <c r="E13" s="9">
        <f t="shared" si="0"/>
        <v>84.25</v>
      </c>
      <c r="F13" s="9">
        <f t="shared" si="1"/>
        <v>-1.5749999999999993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8.09343</v>
      </c>
      <c r="E15" s="5" t="e">
        <f t="shared" si="0"/>
        <v>#DIV/0!</v>
      </c>
      <c r="F15" s="5">
        <f t="shared" si="1"/>
        <v>8.09343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8.09343</v>
      </c>
      <c r="E19" s="9" t="e">
        <f t="shared" si="0"/>
        <v>#DIV/0!</v>
      </c>
      <c r="F19" s="9">
        <f t="shared" si="1"/>
        <v>8.09343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49.05904</v>
      </c>
      <c r="E20" s="5">
        <f t="shared" si="0"/>
        <v>30.28335802469136</v>
      </c>
      <c r="F20" s="5">
        <f t="shared" si="1"/>
        <v>-112.94095999999999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72</v>
      </c>
      <c r="D21" s="5">
        <f>D22+D23</f>
        <v>48.93169</v>
      </c>
      <c r="E21" s="5">
        <f t="shared" si="0"/>
        <v>67.96068055555557</v>
      </c>
      <c r="F21" s="5">
        <f t="shared" si="1"/>
        <v>-23.068309999999997</v>
      </c>
    </row>
    <row r="22" spans="1:6" ht="15.75">
      <c r="A22" s="17">
        <v>1110501101</v>
      </c>
      <c r="B22" s="18" t="s">
        <v>262</v>
      </c>
      <c r="C22" s="12">
        <v>57</v>
      </c>
      <c r="D22" s="10">
        <v>42.72241</v>
      </c>
      <c r="E22" s="9">
        <f t="shared" si="0"/>
        <v>74.95159649122807</v>
      </c>
      <c r="F22" s="9">
        <f t="shared" si="1"/>
        <v>-14.277589999999996</v>
      </c>
    </row>
    <row r="23" spans="1:6" ht="15" customHeight="1">
      <c r="A23" s="7">
        <v>1110503505</v>
      </c>
      <c r="B23" s="11" t="s">
        <v>261</v>
      </c>
      <c r="C23" s="12">
        <v>15</v>
      </c>
      <c r="D23" s="10">
        <v>6.20928</v>
      </c>
      <c r="E23" s="9">
        <f t="shared" si="0"/>
        <v>41.395199999999996</v>
      </c>
      <c r="F23" s="9">
        <f t="shared" si="1"/>
        <v>-8.79072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0.12735</v>
      </c>
      <c r="E29" s="5" t="e">
        <f t="shared" si="0"/>
        <v>#DIV/0!</v>
      </c>
      <c r="F29" s="5">
        <f t="shared" si="1"/>
        <v>0.12735</v>
      </c>
    </row>
    <row r="30" spans="1:6" ht="12.75" customHeight="1">
      <c r="A30" s="7">
        <v>1170105005</v>
      </c>
      <c r="B30" s="8" t="s">
        <v>24</v>
      </c>
      <c r="C30" s="9">
        <f>C31</f>
        <v>0</v>
      </c>
      <c r="D30" s="9">
        <v>0.12735</v>
      </c>
      <c r="E30" s="9" t="e">
        <f t="shared" si="0"/>
        <v>#DIV/0!</v>
      </c>
      <c r="F30" s="9">
        <f t="shared" si="1"/>
        <v>0.12735</v>
      </c>
    </row>
    <row r="31" spans="1:6" ht="19.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1020.62304</v>
      </c>
      <c r="E32" s="5">
        <f t="shared" si="0"/>
        <v>86.66975543478262</v>
      </c>
      <c r="F32" s="5">
        <f t="shared" si="1"/>
        <v>-156.97695999999996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6067.865</v>
      </c>
      <c r="D33" s="5">
        <f>D34+D36+D37+D38+D39+D40</f>
        <v>5860.889</v>
      </c>
      <c r="E33" s="5">
        <f t="shared" si="0"/>
        <v>96.58898146217821</v>
      </c>
      <c r="F33" s="5">
        <f t="shared" si="1"/>
        <v>-206.97599999999966</v>
      </c>
      <c r="G33" s="21"/>
    </row>
    <row r="34" spans="1:6" ht="15.75">
      <c r="A34" s="17">
        <v>2020100000</v>
      </c>
      <c r="B34" s="18" t="s">
        <v>28</v>
      </c>
      <c r="C34" s="13">
        <v>3104.2</v>
      </c>
      <c r="D34" s="22">
        <v>3104.2</v>
      </c>
      <c r="E34" s="9">
        <f t="shared" si="0"/>
        <v>100</v>
      </c>
      <c r="F34" s="9">
        <f t="shared" si="1"/>
        <v>0</v>
      </c>
    </row>
    <row r="35" spans="1:6" ht="16.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2847.64</v>
      </c>
      <c r="D36" s="10">
        <v>2640.665</v>
      </c>
      <c r="E36" s="9">
        <f t="shared" si="0"/>
        <v>92.73170063631639</v>
      </c>
      <c r="F36" s="9">
        <f t="shared" si="1"/>
        <v>-206.9749999999999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116.024</v>
      </c>
      <c r="E37" s="9">
        <f t="shared" si="0"/>
        <v>99.99913811678518</v>
      </c>
      <c r="F37" s="9">
        <f t="shared" si="1"/>
        <v>-0.0010000000000047748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7245.465</v>
      </c>
      <c r="D42" s="237">
        <f>SUM(D32,D33,D41)</f>
        <v>6881.51204</v>
      </c>
      <c r="E42" s="5">
        <f t="shared" si="0"/>
        <v>94.97681708489378</v>
      </c>
      <c r="F42" s="5">
        <f t="shared" si="1"/>
        <v>-363.95296000000053</v>
      </c>
    </row>
    <row r="43" spans="1:6" s="6" customFormat="1" ht="15.75">
      <c r="A43" s="3"/>
      <c r="B43" s="27" t="s">
        <v>36</v>
      </c>
      <c r="C43" s="246">
        <f>C88-C42</f>
        <v>324.40000000000055</v>
      </c>
      <c r="D43" s="5">
        <f>D88-D42</f>
        <v>-287.9713699999993</v>
      </c>
      <c r="E43" s="28"/>
      <c r="F43" s="28"/>
    </row>
    <row r="44" spans="1:6" ht="15.75">
      <c r="A44" s="29"/>
      <c r="B44" s="30"/>
      <c r="C44" s="31"/>
      <c r="D44" s="31"/>
      <c r="E44" s="32"/>
      <c r="F44" s="179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844.5505</v>
      </c>
      <c r="D47" s="40">
        <f>D48+D49+D50+D51+D52+D54+D53</f>
        <v>773.67033</v>
      </c>
      <c r="E47" s="41">
        <f>SUM(D47/C47*100)</f>
        <v>91.60734970851358</v>
      </c>
      <c r="F47" s="41">
        <f>SUM(D47-C47)</f>
        <v>-70.88017000000002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828.8505</v>
      </c>
      <c r="D49" s="44">
        <v>773.67033</v>
      </c>
      <c r="E49" s="45">
        <f aca="true" t="shared" si="2" ref="E49:E88">SUM(D49/C49*100)</f>
        <v>93.34256660278302</v>
      </c>
      <c r="F49" s="45">
        <f aca="true" t="shared" si="3" ref="F49:F88">SUM(D49-C49)</f>
        <v>-55.180169999999976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15.7</v>
      </c>
      <c r="D53" s="47">
        <v>0</v>
      </c>
      <c r="E53" s="45">
        <f t="shared" si="2"/>
        <v>0</v>
      </c>
      <c r="F53" s="45">
        <f t="shared" si="3"/>
        <v>-15.7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115.784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115.784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71.657</v>
      </c>
      <c r="E57" s="41">
        <f t="shared" si="2"/>
        <v>85.91966426858512</v>
      </c>
      <c r="F57" s="41">
        <f t="shared" si="3"/>
        <v>-11.74300000000001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71.657</v>
      </c>
      <c r="E60" s="45">
        <f t="shared" si="2"/>
        <v>85.91966426858512</v>
      </c>
      <c r="F60" s="45">
        <f t="shared" si="3"/>
        <v>-11.74300000000001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1608.9</v>
      </c>
      <c r="D62" s="55">
        <f>SUM(D63:D66)</f>
        <v>1328.9</v>
      </c>
      <c r="E62" s="41">
        <f t="shared" si="2"/>
        <v>82.59680527068183</v>
      </c>
      <c r="F62" s="41">
        <f t="shared" si="3"/>
        <v>-280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1112.5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296.4</v>
      </c>
      <c r="D66" s="44">
        <v>216.4</v>
      </c>
      <c r="E66" s="45">
        <f t="shared" si="2"/>
        <v>73.00944669365722</v>
      </c>
      <c r="F66" s="45">
        <f t="shared" si="3"/>
        <v>-79.99999999999997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484.1905</v>
      </c>
      <c r="D67" s="39">
        <f>SUM(D68:D70)</f>
        <v>114.70811</v>
      </c>
      <c r="E67" s="41">
        <f t="shared" si="2"/>
        <v>23.69069818594128</v>
      </c>
      <c r="F67" s="41">
        <f t="shared" si="3"/>
        <v>-369.48239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484.1905</v>
      </c>
      <c r="D70" s="44">
        <v>114.70811</v>
      </c>
      <c r="E70" s="45">
        <f t="shared" si="2"/>
        <v>23.69069818594128</v>
      </c>
      <c r="F70" s="45">
        <f t="shared" si="3"/>
        <v>-369.48239</v>
      </c>
    </row>
    <row r="71" spans="1:6" s="6" customFormat="1" ht="15.75">
      <c r="A71" s="37" t="s">
        <v>94</v>
      </c>
      <c r="B71" s="38" t="s">
        <v>95</v>
      </c>
      <c r="C71" s="39">
        <f>C72</f>
        <v>1756.1</v>
      </c>
      <c r="D71" s="39">
        <f>SUM(D72)</f>
        <v>1718.90623</v>
      </c>
      <c r="E71" s="41">
        <f t="shared" si="2"/>
        <v>97.88202437218838</v>
      </c>
      <c r="F71" s="41">
        <f t="shared" si="3"/>
        <v>-37.19376999999986</v>
      </c>
    </row>
    <row r="72" spans="1:6" ht="15.75">
      <c r="A72" s="42" t="s">
        <v>96</v>
      </c>
      <c r="B72" s="46" t="s">
        <v>270</v>
      </c>
      <c r="C72" s="44">
        <v>1756.1</v>
      </c>
      <c r="D72" s="44">
        <v>1718.90623</v>
      </c>
      <c r="E72" s="45">
        <f t="shared" si="2"/>
        <v>97.88202437218838</v>
      </c>
      <c r="F72" s="45">
        <f t="shared" si="3"/>
        <v>-37.19376999999986</v>
      </c>
    </row>
    <row r="73" spans="1:6" s="6" customFormat="1" ht="15.75">
      <c r="A73" s="60">
        <v>1000</v>
      </c>
      <c r="B73" s="38" t="s">
        <v>98</v>
      </c>
      <c r="C73" s="39">
        <f>SUM(C74:C77)</f>
        <v>2179.64</v>
      </c>
      <c r="D73" s="39">
        <f>SUM(D74:D77)</f>
        <v>1972.665</v>
      </c>
      <c r="E73" s="41">
        <f t="shared" si="2"/>
        <v>90.50416582554918</v>
      </c>
      <c r="F73" s="41">
        <f t="shared" si="3"/>
        <v>-206.9749999999999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2179.64</v>
      </c>
      <c r="D75" s="44">
        <v>1972.665</v>
      </c>
      <c r="E75" s="45">
        <f t="shared" si="2"/>
        <v>90.50416582554918</v>
      </c>
      <c r="F75" s="45">
        <f t="shared" si="3"/>
        <v>-206.9749999999999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15</v>
      </c>
      <c r="D78" s="39">
        <f>D79+D80+D81+D82+D83</f>
        <v>14.95</v>
      </c>
      <c r="E78" s="45">
        <f t="shared" si="2"/>
        <v>99.66666666666666</v>
      </c>
      <c r="F78" s="28">
        <f>F79+F80+F81+F82+F83</f>
        <v>-0.05000000000000071</v>
      </c>
    </row>
    <row r="79" spans="1:6" ht="15.75" customHeight="1">
      <c r="A79" s="42" t="s">
        <v>106</v>
      </c>
      <c r="B79" s="46" t="s">
        <v>107</v>
      </c>
      <c r="C79" s="44">
        <v>15</v>
      </c>
      <c r="D79" s="44">
        <v>14.95</v>
      </c>
      <c r="E79" s="45">
        <f t="shared" si="2"/>
        <v>99.66666666666666</v>
      </c>
      <c r="F79" s="45">
        <f>SUM(D79-C79)</f>
        <v>-0.05000000000000071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6.5" customHeight="1">
      <c r="A84" s="60">
        <v>1400</v>
      </c>
      <c r="B84" s="64" t="s">
        <v>124</v>
      </c>
      <c r="C84" s="55">
        <f>C85+C86+C87</f>
        <v>482.3</v>
      </c>
      <c r="D84" s="55">
        <f>SUM(D85:D87)</f>
        <v>482.3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482.3</v>
      </c>
      <c r="D87" s="44">
        <v>482.3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7569.865000000001</v>
      </c>
      <c r="D88" s="40">
        <f>D47+D55+D57+D62+D67+D71+D73+D78+D84</f>
        <v>6593.54067</v>
      </c>
      <c r="E88" s="41">
        <f t="shared" si="2"/>
        <v>87.10248690036083</v>
      </c>
      <c r="F88" s="41">
        <f t="shared" si="3"/>
        <v>-976.3243300000004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">
      <selection activeCell="C37" sqref="C37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00390625" style="70" customWidth="1"/>
    <col min="4" max="4" width="15.00390625" style="70" customWidth="1"/>
    <col min="5" max="5" width="10.28125" style="70" customWidth="1"/>
    <col min="6" max="6" width="12.14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315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D5+D7+D9+D12+D15</f>
        <v>745.7758</v>
      </c>
      <c r="E4" s="5">
        <f>SUM(D4/C4*100)</f>
        <v>109.88298217179901</v>
      </c>
      <c r="F4" s="5">
        <f>SUM(D4-C4)</f>
        <v>67.07579999999996</v>
      </c>
    </row>
    <row r="5" spans="1:6" s="6" customFormat="1" ht="15.75">
      <c r="A5" s="76">
        <v>1010000000</v>
      </c>
      <c r="B5" s="75" t="s">
        <v>6</v>
      </c>
      <c r="C5" s="5">
        <f>C6</f>
        <v>304.8</v>
      </c>
      <c r="D5" s="5">
        <f>D6</f>
        <v>323.44696</v>
      </c>
      <c r="E5" s="5">
        <f aca="true" t="shared" si="0" ref="E5:E42">SUM(D5/C5*100)</f>
        <v>106.11776902887138</v>
      </c>
      <c r="F5" s="5">
        <f aca="true" t="shared" si="1" ref="F5:F42">SUM(D5-C5)</f>
        <v>18.64695999999998</v>
      </c>
    </row>
    <row r="6" spans="1:6" ht="15.75">
      <c r="A6" s="7">
        <v>1010200001</v>
      </c>
      <c r="B6" s="8" t="s">
        <v>7</v>
      </c>
      <c r="C6" s="9">
        <v>304.8</v>
      </c>
      <c r="D6" s="10">
        <v>323.44696</v>
      </c>
      <c r="E6" s="9">
        <f>SUM(D6/C6*100)</f>
        <v>106.11776902887138</v>
      </c>
      <c r="F6" s="9">
        <f t="shared" si="1"/>
        <v>18.64695999999998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63.08488</v>
      </c>
      <c r="E7" s="5">
        <f t="shared" si="0"/>
        <v>2102.8293333333336</v>
      </c>
      <c r="F7" s="5">
        <f t="shared" si="1"/>
        <v>60.08488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63.08488</v>
      </c>
      <c r="E8" s="9">
        <f t="shared" si="0"/>
        <v>2102.8293333333336</v>
      </c>
      <c r="F8" s="9">
        <f t="shared" si="1"/>
        <v>60.08488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360.9</v>
      </c>
      <c r="D9" s="5">
        <f>D10+D11</f>
        <v>350.78027000000003</v>
      </c>
      <c r="E9" s="5">
        <f t="shared" si="0"/>
        <v>97.19597395400389</v>
      </c>
      <c r="F9" s="5">
        <f t="shared" si="1"/>
        <v>-10.119729999999947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62.65138</v>
      </c>
      <c r="E10" s="9">
        <f t="shared" si="0"/>
        <v>71.19475000000001</v>
      </c>
      <c r="F10" s="9">
        <f>SUM(D10-C10)</f>
        <v>-25.348619999999997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288.12889</v>
      </c>
      <c r="E11" s="9">
        <f t="shared" si="0"/>
        <v>105.58039208501285</v>
      </c>
      <c r="F11" s="9">
        <f t="shared" si="1"/>
        <v>15.228890000000035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5.4</v>
      </c>
      <c r="E12" s="5">
        <f t="shared" si="0"/>
        <v>54</v>
      </c>
      <c r="F12" s="5">
        <f t="shared" si="1"/>
        <v>-4.6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5.4</v>
      </c>
      <c r="E13" s="9">
        <f t="shared" si="0"/>
        <v>54</v>
      </c>
      <c r="F13" s="9">
        <f t="shared" si="1"/>
        <v>-4.6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6">
        <v>1090000000</v>
      </c>
      <c r="B15" s="77" t="s">
        <v>133</v>
      </c>
      <c r="C15" s="5">
        <f>C16+C17+C18+C19</f>
        <v>0</v>
      </c>
      <c r="D15" s="5">
        <f>D16+D17+D18+D19</f>
        <v>3.06369</v>
      </c>
      <c r="E15" s="5" t="e">
        <f t="shared" si="0"/>
        <v>#DIV/0!</v>
      </c>
      <c r="F15" s="5">
        <f t="shared" si="1"/>
        <v>3.06369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269</v>
      </c>
      <c r="C17" s="5"/>
      <c r="D17" s="10">
        <v>3.06369</v>
      </c>
      <c r="E17" s="9" t="e">
        <f t="shared" si="0"/>
        <v>#DIV/0!</v>
      </c>
      <c r="F17" s="9">
        <f t="shared" si="1"/>
        <v>3.06369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140.8</v>
      </c>
      <c r="D20" s="5">
        <f>D21+D24+D26+D29</f>
        <v>68.72400999999999</v>
      </c>
      <c r="E20" s="5">
        <f t="shared" si="0"/>
        <v>48.80966619318181</v>
      </c>
      <c r="F20" s="5">
        <f t="shared" si="1"/>
        <v>-72.07599000000002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90.8</v>
      </c>
      <c r="D21" s="5">
        <f>D22+D23</f>
        <v>63.86421</v>
      </c>
      <c r="E21" s="5">
        <f t="shared" si="0"/>
        <v>70.33503303964757</v>
      </c>
      <c r="F21" s="5">
        <f t="shared" si="1"/>
        <v>-26.935789999999997</v>
      </c>
    </row>
    <row r="22" spans="1:6" ht="15.75">
      <c r="A22" s="17">
        <v>1110501101</v>
      </c>
      <c r="B22" s="18" t="s">
        <v>17</v>
      </c>
      <c r="C22" s="12">
        <v>80</v>
      </c>
      <c r="D22" s="10">
        <v>57.88736</v>
      </c>
      <c r="E22" s="9">
        <f t="shared" si="0"/>
        <v>72.3592</v>
      </c>
      <c r="F22" s="9">
        <f t="shared" si="1"/>
        <v>-22.11264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5.97685</v>
      </c>
      <c r="E23" s="9">
        <f t="shared" si="0"/>
        <v>55.3412037037037</v>
      </c>
      <c r="F23" s="9">
        <f t="shared" si="1"/>
        <v>-4.823150000000001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814.49981</v>
      </c>
      <c r="E32" s="5">
        <f t="shared" si="0"/>
        <v>99.38984868822452</v>
      </c>
      <c r="F32" s="5">
        <f t="shared" si="1"/>
        <v>-5.000189999999975</v>
      </c>
    </row>
    <row r="33" spans="1:7" s="6" customFormat="1" ht="15.75">
      <c r="A33" s="3">
        <v>2000000000</v>
      </c>
      <c r="B33" s="4" t="s">
        <v>27</v>
      </c>
      <c r="C33" s="5">
        <f>C34+C35+C36+C37</f>
        <v>4096.0072</v>
      </c>
      <c r="D33" s="5">
        <f>D34+D35+D36+D37</f>
        <v>4096.0052</v>
      </c>
      <c r="E33" s="5">
        <f t="shared" si="0"/>
        <v>99.99995117196082</v>
      </c>
      <c r="F33" s="5">
        <f t="shared" si="1"/>
        <v>-0.0020000000004074536</v>
      </c>
      <c r="G33" s="21"/>
    </row>
    <row r="34" spans="1:6" ht="15.75">
      <c r="A34" s="17">
        <v>2020100000</v>
      </c>
      <c r="B34" s="18" t="s">
        <v>28</v>
      </c>
      <c r="C34" s="234">
        <v>2204.1</v>
      </c>
      <c r="D34" s="22">
        <v>2204.1</v>
      </c>
      <c r="E34" s="9">
        <f t="shared" si="0"/>
        <v>100</v>
      </c>
      <c r="F34" s="9">
        <f t="shared" si="1"/>
        <v>0</v>
      </c>
    </row>
    <row r="35" spans="1:6" ht="15.75">
      <c r="A35" s="17">
        <v>2020100310</v>
      </c>
      <c r="B35" s="18" t="s">
        <v>268</v>
      </c>
      <c r="C35" s="13">
        <v>466.5</v>
      </c>
      <c r="D35" s="22">
        <v>466.5</v>
      </c>
      <c r="E35" s="9">
        <f>SUM(D35/C35*100)</f>
        <v>100</v>
      </c>
      <c r="F35" s="9">
        <f>SUM(D35-C35)</f>
        <v>0</v>
      </c>
    </row>
    <row r="36" spans="1:6" ht="15.75">
      <c r="A36" s="17">
        <v>2020200000</v>
      </c>
      <c r="B36" s="18" t="s">
        <v>29</v>
      </c>
      <c r="C36" s="235">
        <v>1309.4532</v>
      </c>
      <c r="D36" s="10">
        <v>1309.4532</v>
      </c>
      <c r="E36" s="9">
        <f t="shared" si="0"/>
        <v>100</v>
      </c>
      <c r="F36" s="247">
        <f t="shared" si="1"/>
        <v>0</v>
      </c>
    </row>
    <row r="37" spans="1:6" ht="17.25" customHeight="1">
      <c r="A37" s="17">
        <v>2020300000</v>
      </c>
      <c r="B37" s="18" t="s">
        <v>30</v>
      </c>
      <c r="C37" s="12">
        <v>115.954</v>
      </c>
      <c r="D37" s="23">
        <v>115.952</v>
      </c>
      <c r="E37" s="9">
        <f t="shared" si="0"/>
        <v>99.99827517808787</v>
      </c>
      <c r="F37" s="9">
        <f t="shared" si="1"/>
        <v>-0.001999999999995339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4915.5072</v>
      </c>
      <c r="D42" s="236">
        <f>D32+D33</f>
        <v>4910.50501</v>
      </c>
      <c r="E42" s="5">
        <f t="shared" si="0"/>
        <v>99.89823654413526</v>
      </c>
      <c r="F42" s="5">
        <f t="shared" si="1"/>
        <v>-5.002190000000155</v>
      </c>
    </row>
    <row r="43" spans="1:6" s="6" customFormat="1" ht="15.75">
      <c r="A43" s="3"/>
      <c r="B43" s="27" t="s">
        <v>36</v>
      </c>
      <c r="C43" s="221">
        <f>C88-C42</f>
        <v>156.9999999999991</v>
      </c>
      <c r="D43" s="5">
        <f>D88-D42</f>
        <v>-189.46460000000025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733.47</v>
      </c>
      <c r="D47" s="40">
        <f>D48+D49+D50+D51+D52+D54+D53</f>
        <v>647.41975</v>
      </c>
      <c r="E47" s="41">
        <f>SUM(D47/C47*100)</f>
        <v>88.26806140673783</v>
      </c>
      <c r="F47" s="41">
        <f>SUM(D47-C47)</f>
        <v>-86.05025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731.57</v>
      </c>
      <c r="D49" s="44">
        <v>647.41975</v>
      </c>
      <c r="E49" s="45">
        <f aca="true" t="shared" si="2" ref="E49:E88">SUM(D49/C49*100)</f>
        <v>88.4973071613106</v>
      </c>
      <c r="F49" s="45">
        <f aca="true" t="shared" si="3" ref="F49:F88">SUM(D49-C49)</f>
        <v>-84.15025000000003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1.9</v>
      </c>
      <c r="D53" s="47">
        <v>0</v>
      </c>
      <c r="E53" s="45">
        <f t="shared" si="2"/>
        <v>0</v>
      </c>
      <c r="F53" s="45">
        <f t="shared" si="3"/>
        <v>-1.9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115.784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115.784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33</v>
      </c>
      <c r="D57" s="39">
        <f>SUM(D58:D60)</f>
        <v>1.683</v>
      </c>
      <c r="E57" s="41">
        <f t="shared" si="2"/>
        <v>5.1000000000000005</v>
      </c>
      <c r="F57" s="41">
        <f t="shared" si="3"/>
        <v>-31.317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33</v>
      </c>
      <c r="D60" s="44">
        <v>1.683</v>
      </c>
      <c r="E60" s="45">
        <f t="shared" si="2"/>
        <v>5.1000000000000005</v>
      </c>
      <c r="F60" s="45">
        <f t="shared" si="3"/>
        <v>-31.317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899.5999999999999</v>
      </c>
      <c r="D62" s="55">
        <f>SUM(D63:D66)</f>
        <v>742.819</v>
      </c>
      <c r="E62" s="41">
        <f t="shared" si="2"/>
        <v>82.57214317474434</v>
      </c>
      <c r="F62" s="41">
        <f t="shared" si="3"/>
        <v>-156.78099999999995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17</v>
      </c>
      <c r="D64" s="44">
        <v>17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684.319</v>
      </c>
      <c r="E65" s="45">
        <f t="shared" si="2"/>
        <v>87.30785914774177</v>
      </c>
      <c r="F65" s="45">
        <f t="shared" si="3"/>
        <v>-99.481</v>
      </c>
    </row>
    <row r="66" spans="1:6" ht="15.75">
      <c r="A66" s="42" t="s">
        <v>74</v>
      </c>
      <c r="B66" s="46" t="s">
        <v>75</v>
      </c>
      <c r="C66" s="56">
        <v>98.8</v>
      </c>
      <c r="D66" s="44">
        <v>41.5</v>
      </c>
      <c r="E66" s="45">
        <f t="shared" si="2"/>
        <v>42.00404858299595</v>
      </c>
      <c r="F66" s="45">
        <f t="shared" si="3"/>
        <v>-57.3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205.09555</v>
      </c>
      <c r="E67" s="41">
        <f t="shared" si="2"/>
        <v>75.90508882309402</v>
      </c>
      <c r="F67" s="41">
        <f t="shared" si="3"/>
        <v>-65.10444999999999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205.09555</v>
      </c>
      <c r="E70" s="45">
        <f t="shared" si="2"/>
        <v>75.90508882309402</v>
      </c>
      <c r="F70" s="45">
        <f t="shared" si="3"/>
        <v>-65.10444999999999</v>
      </c>
    </row>
    <row r="71" spans="1:6" s="6" customFormat="1" ht="15.75">
      <c r="A71" s="37" t="s">
        <v>94</v>
      </c>
      <c r="B71" s="38" t="s">
        <v>95</v>
      </c>
      <c r="C71" s="39">
        <f>C72</f>
        <v>2170.7</v>
      </c>
      <c r="D71" s="39">
        <f>SUM(D72)</f>
        <v>2170.48591</v>
      </c>
      <c r="E71" s="41">
        <f t="shared" si="2"/>
        <v>99.99013728290413</v>
      </c>
      <c r="F71" s="41">
        <f t="shared" si="3"/>
        <v>-0.21408999999994194</v>
      </c>
    </row>
    <row r="72" spans="1:6" ht="16.5" customHeight="1">
      <c r="A72" s="42" t="s">
        <v>96</v>
      </c>
      <c r="B72" s="46" t="s">
        <v>270</v>
      </c>
      <c r="C72" s="44">
        <v>2170.7</v>
      </c>
      <c r="D72" s="44">
        <v>2170.48591</v>
      </c>
      <c r="E72" s="45">
        <f t="shared" si="2"/>
        <v>99.99013728290413</v>
      </c>
      <c r="F72" s="45">
        <f t="shared" si="3"/>
        <v>-0.21408999999994194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837.7532</v>
      </c>
      <c r="D73" s="39">
        <f>SUM(D74:D77)</f>
        <v>837.7532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837.7532</v>
      </c>
      <c r="D75" s="44">
        <v>837.7532</v>
      </c>
      <c r="E75" s="45">
        <f t="shared" si="2"/>
        <v>100</v>
      </c>
      <c r="F75" s="45">
        <f t="shared" si="3"/>
        <v>0</v>
      </c>
    </row>
    <row r="76" spans="1:6" ht="0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106</v>
      </c>
      <c r="B79" s="46" t="s">
        <v>107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</f>
        <v>5072.507199999999</v>
      </c>
      <c r="D88" s="40">
        <f>D47+D55+D57+D62+D67+D71+D78+D73</f>
        <v>4721.04041</v>
      </c>
      <c r="E88" s="41">
        <f t="shared" si="2"/>
        <v>93.0711426097138</v>
      </c>
      <c r="F88" s="41">
        <f t="shared" si="3"/>
        <v>-351.4667899999995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0">
      <selection activeCell="C34" sqref="C34:C36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57421875" style="70" customWidth="1"/>
    <col min="4" max="4" width="16.00390625" style="70" customWidth="1"/>
    <col min="5" max="5" width="10.28125" style="70" customWidth="1"/>
    <col min="6" max="6" width="9.42187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314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362.65417</v>
      </c>
      <c r="E4" s="5">
        <f>SUM(D4/C4*100)</f>
        <v>86.22305515929625</v>
      </c>
      <c r="F4" s="5">
        <f>SUM(D4-C4)</f>
        <v>-57.94583</v>
      </c>
    </row>
    <row r="5" spans="1:6" s="6" customFormat="1" ht="15.75">
      <c r="A5" s="76">
        <v>1010000000</v>
      </c>
      <c r="B5" s="75" t="s">
        <v>6</v>
      </c>
      <c r="C5" s="5">
        <f>C6</f>
        <v>182.4</v>
      </c>
      <c r="D5" s="5">
        <f>D6</f>
        <v>184.40781</v>
      </c>
      <c r="E5" s="5">
        <f aca="true" t="shared" si="0" ref="E5:E42">SUM(D5/C5*100)</f>
        <v>101.10077302631579</v>
      </c>
      <c r="F5" s="5">
        <f aca="true" t="shared" si="1" ref="F5:F42">SUM(D5-C5)</f>
        <v>2.0078100000000063</v>
      </c>
    </row>
    <row r="6" spans="1:6" ht="15.75">
      <c r="A6" s="7">
        <v>1010200001</v>
      </c>
      <c r="B6" s="8" t="s">
        <v>7</v>
      </c>
      <c r="C6" s="9">
        <v>182.4</v>
      </c>
      <c r="D6" s="10">
        <v>184.40781</v>
      </c>
      <c r="E6" s="9">
        <f>SUM(D6/C6*100)</f>
        <v>101.10077302631579</v>
      </c>
      <c r="F6" s="9">
        <f t="shared" si="1"/>
        <v>2.0078100000000063</v>
      </c>
    </row>
    <row r="7" spans="1:6" s="6" customFormat="1" ht="15.75">
      <c r="A7" s="76">
        <v>1050000000</v>
      </c>
      <c r="B7" s="75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183.2</v>
      </c>
      <c r="D9" s="5">
        <f>D10+D11</f>
        <v>167.36275</v>
      </c>
      <c r="E9" s="5">
        <f t="shared" si="0"/>
        <v>91.35521288209608</v>
      </c>
      <c r="F9" s="5">
        <f t="shared" si="1"/>
        <v>-15.837249999999983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33.23169</v>
      </c>
      <c r="E10" s="9">
        <f t="shared" si="0"/>
        <v>67.81977551020408</v>
      </c>
      <c r="F10" s="9">
        <f>SUM(D10-C10)</f>
        <v>-15.76831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134.13106</v>
      </c>
      <c r="E11" s="9">
        <f t="shared" si="0"/>
        <v>99.94862891207154</v>
      </c>
      <c r="F11" s="9">
        <f t="shared" si="1"/>
        <v>-0.06893999999999778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8.8</v>
      </c>
      <c r="E12" s="5">
        <f t="shared" si="0"/>
        <v>88.00000000000001</v>
      </c>
      <c r="F12" s="5">
        <f t="shared" si="1"/>
        <v>-1.1999999999999993</v>
      </c>
    </row>
    <row r="13" spans="1:6" ht="18" customHeight="1">
      <c r="A13" s="7">
        <v>1080400001</v>
      </c>
      <c r="B13" s="8" t="s">
        <v>14</v>
      </c>
      <c r="C13" s="9">
        <v>10</v>
      </c>
      <c r="D13" s="10">
        <v>8.8</v>
      </c>
      <c r="E13" s="9">
        <f t="shared" si="0"/>
        <v>88.00000000000001</v>
      </c>
      <c r="F13" s="9">
        <f t="shared" si="1"/>
        <v>-1.1999999999999993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0.2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21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24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59.66072</v>
      </c>
      <c r="E20" s="5">
        <f t="shared" si="0"/>
        <v>62.80075789473683</v>
      </c>
      <c r="F20" s="5">
        <f t="shared" si="1"/>
        <v>-35.33928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55</v>
      </c>
      <c r="D21" s="5">
        <f>D22+D23</f>
        <v>59.66072</v>
      </c>
      <c r="E21" s="5">
        <f t="shared" si="0"/>
        <v>108.47403636363634</v>
      </c>
      <c r="F21" s="5">
        <f t="shared" si="1"/>
        <v>4.660719999999998</v>
      </c>
    </row>
    <row r="22" spans="1:6" ht="15.75">
      <c r="A22" s="17">
        <v>1110501101</v>
      </c>
      <c r="B22" s="18" t="s">
        <v>17</v>
      </c>
      <c r="C22" s="12">
        <v>35</v>
      </c>
      <c r="D22" s="10">
        <v>16.58472</v>
      </c>
      <c r="E22" s="9">
        <f t="shared" si="0"/>
        <v>47.38491428571429</v>
      </c>
      <c r="F22" s="9">
        <f t="shared" si="1"/>
        <v>-18.41528</v>
      </c>
    </row>
    <row r="23" spans="1:6" ht="15.75">
      <c r="A23" s="7">
        <v>1110503505</v>
      </c>
      <c r="B23" s="11" t="s">
        <v>18</v>
      </c>
      <c r="C23" s="12">
        <v>20</v>
      </c>
      <c r="D23" s="10">
        <v>43.076</v>
      </c>
      <c r="E23" s="9">
        <f t="shared" si="0"/>
        <v>215.38</v>
      </c>
      <c r="F23" s="9">
        <f t="shared" si="1"/>
        <v>23.076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 customHeight="1" hidden="1">
      <c r="A31" s="7">
        <v>1170505005</v>
      </c>
      <c r="B31" s="11" t="s">
        <v>257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515.6</v>
      </c>
      <c r="D32" s="20">
        <f>D4+D20</f>
        <v>422.31489</v>
      </c>
      <c r="E32" s="5">
        <f t="shared" si="0"/>
        <v>81.90746508921644</v>
      </c>
      <c r="F32" s="5">
        <f t="shared" si="1"/>
        <v>-93.28511000000003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3042.9442</v>
      </c>
      <c r="D33" s="5">
        <f>D34+D36+D37+D38+D39+D40</f>
        <v>3042.9442</v>
      </c>
      <c r="E33" s="5">
        <f t="shared" si="0"/>
        <v>100</v>
      </c>
      <c r="F33" s="5">
        <f t="shared" si="1"/>
        <v>0</v>
      </c>
      <c r="G33" s="21"/>
    </row>
    <row r="34" spans="1:6" ht="15.75">
      <c r="A34" s="17">
        <v>2020100000</v>
      </c>
      <c r="B34" s="18" t="s">
        <v>28</v>
      </c>
      <c r="C34" s="240">
        <v>1471.6</v>
      </c>
      <c r="D34" s="22">
        <v>1471.6</v>
      </c>
      <c r="E34" s="9">
        <f t="shared" si="0"/>
        <v>100</v>
      </c>
      <c r="F34" s="9">
        <f t="shared" si="1"/>
        <v>0</v>
      </c>
    </row>
    <row r="35" spans="1:6" ht="15.75" hidden="1">
      <c r="A35" s="17">
        <v>2020100310</v>
      </c>
      <c r="B35" s="18" t="s">
        <v>268</v>
      </c>
      <c r="C35" s="240"/>
      <c r="D35" s="22"/>
      <c r="E35" s="9"/>
      <c r="F35" s="9"/>
    </row>
    <row r="36" spans="1:6" ht="15.75">
      <c r="A36" s="17">
        <v>2020200000</v>
      </c>
      <c r="B36" s="18" t="s">
        <v>29</v>
      </c>
      <c r="C36" s="248">
        <v>1515.5762</v>
      </c>
      <c r="D36" s="10">
        <v>1515.5762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55.768</v>
      </c>
      <c r="E37" s="9">
        <f t="shared" si="0"/>
        <v>100</v>
      </c>
      <c r="F37" s="9">
        <f t="shared" si="1"/>
        <v>0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3558.5442</v>
      </c>
      <c r="D42" s="26">
        <f>D32+D33</f>
        <v>3465.25909</v>
      </c>
      <c r="E42" s="5">
        <f t="shared" si="0"/>
        <v>97.37855974923679</v>
      </c>
      <c r="F42" s="5">
        <f t="shared" si="1"/>
        <v>-93.2851099999998</v>
      </c>
    </row>
    <row r="43" spans="1:6" s="6" customFormat="1" ht="15.75">
      <c r="A43" s="3"/>
      <c r="B43" s="27" t="s">
        <v>36</v>
      </c>
      <c r="C43" s="5">
        <f>C88-C42</f>
        <v>338.6999999999998</v>
      </c>
      <c r="D43" s="5">
        <f>D88-D42</f>
        <v>313.3628199999994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723.3190000000001</v>
      </c>
      <c r="D47" s="40">
        <f>D48+D49+D50+D51+D52+D54+D53</f>
        <v>685.69476</v>
      </c>
      <c r="E47" s="41">
        <f>SUM(D47/C47*100)</f>
        <v>94.79838909250275</v>
      </c>
      <c r="F47" s="41">
        <f>SUM(D47-C47)</f>
        <v>-37.6242400000001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722.302</v>
      </c>
      <c r="D49" s="44">
        <v>685.69476</v>
      </c>
      <c r="E49" s="45">
        <f>SUM(D49/C49*100)</f>
        <v>94.93186506475129</v>
      </c>
      <c r="F49" s="45">
        <f aca="true" t="shared" si="2" ref="F49:F88">SUM(D49-C49)</f>
        <v>-36.60724000000005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2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aca="true" t="shared" si="3" ref="E51:E88">SUM(D51/C51*100)</f>
        <v>#DIV/0!</v>
      </c>
      <c r="F51" s="45">
        <f t="shared" si="2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3"/>
        <v>#DIV/0!</v>
      </c>
      <c r="F52" s="45">
        <f t="shared" si="2"/>
        <v>0</v>
      </c>
    </row>
    <row r="53" spans="1:6" ht="15.75" customHeight="1">
      <c r="A53" s="42" t="s">
        <v>50</v>
      </c>
      <c r="B53" s="46" t="s">
        <v>51</v>
      </c>
      <c r="C53" s="47">
        <v>1.017</v>
      </c>
      <c r="D53" s="47">
        <v>0</v>
      </c>
      <c r="E53" s="45">
        <f t="shared" si="3"/>
        <v>0</v>
      </c>
      <c r="F53" s="45">
        <f t="shared" si="2"/>
        <v>-1.017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3"/>
        <v>#DIV/0!</v>
      </c>
      <c r="F54" s="45">
        <f t="shared" si="2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55.656</v>
      </c>
      <c r="E55" s="41">
        <f t="shared" si="3"/>
        <v>100</v>
      </c>
      <c r="F55" s="41">
        <f t="shared" si="2"/>
        <v>0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55.656</v>
      </c>
      <c r="E56" s="45">
        <f t="shared" si="3"/>
        <v>100</v>
      </c>
      <c r="F56" s="45">
        <f t="shared" si="2"/>
        <v>0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20.383</v>
      </c>
      <c r="D57" s="39">
        <f>SUM(D58:D60)</f>
        <v>20.313</v>
      </c>
      <c r="E57" s="41">
        <f t="shared" si="3"/>
        <v>99.65657655889711</v>
      </c>
      <c r="F57" s="41">
        <f t="shared" si="2"/>
        <v>-0.07000000000000028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3"/>
        <v>#DIV/0!</v>
      </c>
      <c r="F58" s="45">
        <f t="shared" si="2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3"/>
        <v>#DIV/0!</v>
      </c>
      <c r="F59" s="45">
        <f t="shared" si="2"/>
        <v>0</v>
      </c>
    </row>
    <row r="60" spans="1:6" ht="17.25" customHeight="1">
      <c r="A60" s="53" t="s">
        <v>64</v>
      </c>
      <c r="B60" s="54" t="s">
        <v>65</v>
      </c>
      <c r="C60" s="44">
        <v>20.383</v>
      </c>
      <c r="D60" s="44">
        <v>20.313</v>
      </c>
      <c r="E60" s="45">
        <f t="shared" si="3"/>
        <v>99.65657655889711</v>
      </c>
      <c r="F60" s="45">
        <f t="shared" si="2"/>
        <v>-0.07000000000000028</v>
      </c>
    </row>
    <row r="61" spans="1:6" ht="17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565.602</v>
      </c>
      <c r="D62" s="55">
        <f>SUM(D63:D66)</f>
        <v>565.602</v>
      </c>
      <c r="E62" s="41">
        <f t="shared" si="3"/>
        <v>100</v>
      </c>
      <c r="F62" s="41">
        <f t="shared" si="2"/>
        <v>0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3"/>
        <v>#DIV/0!</v>
      </c>
      <c r="F63" s="45">
        <f t="shared" si="2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3"/>
        <v>#DIV/0!</v>
      </c>
      <c r="F64" s="45">
        <f t="shared" si="2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518.3</v>
      </c>
      <c r="E65" s="45">
        <f t="shared" si="3"/>
        <v>100</v>
      </c>
      <c r="F65" s="45">
        <f t="shared" si="2"/>
        <v>0</v>
      </c>
    </row>
    <row r="66" spans="1:6" ht="15.75" customHeight="1">
      <c r="A66" s="42" t="s">
        <v>74</v>
      </c>
      <c r="B66" s="46" t="s">
        <v>75</v>
      </c>
      <c r="C66" s="56">
        <v>47.302</v>
      </c>
      <c r="D66" s="44">
        <v>47.302</v>
      </c>
      <c r="E66" s="45">
        <f t="shared" si="3"/>
        <v>100</v>
      </c>
      <c r="F66" s="45">
        <f t="shared" si="2"/>
        <v>0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237.408</v>
      </c>
      <c r="D67" s="39">
        <f>SUM(D68:D70)</f>
        <v>209.97995</v>
      </c>
      <c r="E67" s="41">
        <f t="shared" si="3"/>
        <v>88.44687205148942</v>
      </c>
      <c r="F67" s="41">
        <f t="shared" si="2"/>
        <v>-27.428049999999985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3"/>
        <v>#DIV/0!</v>
      </c>
      <c r="F68" s="45">
        <f t="shared" si="2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3"/>
        <v>#DIV/0!</v>
      </c>
      <c r="F69" s="45">
        <f t="shared" si="2"/>
        <v>0</v>
      </c>
    </row>
    <row r="70" spans="1:6" ht="17.25" customHeight="1">
      <c r="A70" s="42" t="s">
        <v>82</v>
      </c>
      <c r="B70" s="46" t="s">
        <v>83</v>
      </c>
      <c r="C70" s="44">
        <v>237.408</v>
      </c>
      <c r="D70" s="44">
        <v>209.97995</v>
      </c>
      <c r="E70" s="45">
        <f t="shared" si="3"/>
        <v>88.44687205148942</v>
      </c>
      <c r="F70" s="45">
        <f t="shared" si="2"/>
        <v>-27.428049999999985</v>
      </c>
    </row>
    <row r="71" spans="1:6" s="6" customFormat="1" ht="17.25" customHeight="1">
      <c r="A71" s="37" t="s">
        <v>94</v>
      </c>
      <c r="B71" s="38" t="s">
        <v>95</v>
      </c>
      <c r="C71" s="39">
        <f>C72</f>
        <v>980.3</v>
      </c>
      <c r="D71" s="39">
        <f>SUM(D72)</f>
        <v>926.8</v>
      </c>
      <c r="E71" s="41">
        <f t="shared" si="3"/>
        <v>94.54248699377742</v>
      </c>
      <c r="F71" s="41">
        <f t="shared" si="2"/>
        <v>-53.5</v>
      </c>
    </row>
    <row r="72" spans="1:6" ht="17.25" customHeight="1">
      <c r="A72" s="42" t="s">
        <v>96</v>
      </c>
      <c r="B72" s="46" t="s">
        <v>97</v>
      </c>
      <c r="C72" s="44">
        <v>980.3</v>
      </c>
      <c r="D72" s="44">
        <v>926.8</v>
      </c>
      <c r="E72" s="45">
        <f t="shared" si="3"/>
        <v>94.54248699377742</v>
      </c>
      <c r="F72" s="45">
        <f t="shared" si="2"/>
        <v>-53.5</v>
      </c>
    </row>
    <row r="73" spans="1:6" s="6" customFormat="1" ht="17.25" customHeight="1">
      <c r="A73" s="60">
        <v>1000</v>
      </c>
      <c r="B73" s="38" t="s">
        <v>98</v>
      </c>
      <c r="C73" s="39">
        <f>SUM(C74:C77)</f>
        <v>1205.4762</v>
      </c>
      <c r="D73" s="39">
        <f>SUM(D74:D77)</f>
        <v>1205.4762</v>
      </c>
      <c r="E73" s="41">
        <f t="shared" si="3"/>
        <v>100</v>
      </c>
      <c r="F73" s="41">
        <f t="shared" si="2"/>
        <v>0</v>
      </c>
    </row>
    <row r="74" spans="1:6" ht="17.25" customHeight="1" hidden="1">
      <c r="A74" s="61">
        <v>1001</v>
      </c>
      <c r="B74" s="62" t="s">
        <v>99</v>
      </c>
      <c r="C74" s="44"/>
      <c r="D74" s="44"/>
      <c r="E74" s="45" t="e">
        <f t="shared" si="3"/>
        <v>#DIV/0!</v>
      </c>
      <c r="F74" s="45">
        <f t="shared" si="2"/>
        <v>0</v>
      </c>
    </row>
    <row r="75" spans="1:6" ht="17.25" customHeight="1">
      <c r="A75" s="61">
        <v>1003</v>
      </c>
      <c r="B75" s="62" t="s">
        <v>100</v>
      </c>
      <c r="C75" s="44">
        <v>1205.4762</v>
      </c>
      <c r="D75" s="44">
        <v>1205.4762</v>
      </c>
      <c r="E75" s="45">
        <f t="shared" si="3"/>
        <v>100</v>
      </c>
      <c r="F75" s="45">
        <f t="shared" si="2"/>
        <v>0</v>
      </c>
    </row>
    <row r="76" spans="1:6" ht="17.25" customHeight="1" hidden="1">
      <c r="A76" s="61">
        <v>1004</v>
      </c>
      <c r="B76" s="62" t="s">
        <v>101</v>
      </c>
      <c r="C76" s="44"/>
      <c r="D76" s="63"/>
      <c r="E76" s="45" t="e">
        <f t="shared" si="3"/>
        <v>#DIV/0!</v>
      </c>
      <c r="F76" s="45">
        <f t="shared" si="2"/>
        <v>0</v>
      </c>
    </row>
    <row r="77" spans="1:6" ht="17.2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2"/>
        <v>0</v>
      </c>
    </row>
    <row r="78" spans="1:6" ht="17.25" customHeight="1">
      <c r="A78" s="37" t="s">
        <v>104</v>
      </c>
      <c r="B78" s="38" t="s">
        <v>105</v>
      </c>
      <c r="C78" s="39">
        <f>C79+C80+C81+C82+C83</f>
        <v>7.1</v>
      </c>
      <c r="D78" s="39">
        <f>D79+D80+D81+D82+D83</f>
        <v>7.1</v>
      </c>
      <c r="E78" s="45">
        <f t="shared" si="3"/>
        <v>100</v>
      </c>
      <c r="F78" s="28">
        <f>F79+F80+F81+F82+F83</f>
        <v>0</v>
      </c>
    </row>
    <row r="79" spans="1:6" ht="15.75" customHeight="1">
      <c r="A79" s="42" t="s">
        <v>106</v>
      </c>
      <c r="B79" s="46" t="s">
        <v>107</v>
      </c>
      <c r="C79" s="44">
        <v>7.1</v>
      </c>
      <c r="D79" s="44">
        <v>7.1</v>
      </c>
      <c r="E79" s="45">
        <f t="shared" si="3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3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3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3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3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102</v>
      </c>
      <c r="D84" s="55">
        <f>SUM(D85:D87)</f>
        <v>102</v>
      </c>
      <c r="E84" s="41">
        <f t="shared" si="3"/>
        <v>100</v>
      </c>
      <c r="F84" s="41">
        <f t="shared" si="2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3"/>
        <v>#DIV/0!</v>
      </c>
      <c r="F85" s="45">
        <f t="shared" si="2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3"/>
        <v>#DIV/0!</v>
      </c>
      <c r="F86" s="45">
        <f t="shared" si="2"/>
        <v>0</v>
      </c>
    </row>
    <row r="87" spans="1:6" ht="15.75" customHeight="1">
      <c r="A87" s="61">
        <v>1403</v>
      </c>
      <c r="B87" s="62" t="s">
        <v>127</v>
      </c>
      <c r="C87" s="56">
        <v>102</v>
      </c>
      <c r="D87" s="44">
        <v>102</v>
      </c>
      <c r="E87" s="45">
        <f t="shared" si="3"/>
        <v>100</v>
      </c>
      <c r="F87" s="45">
        <f t="shared" si="2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3897.2441999999996</v>
      </c>
      <c r="D88" s="40">
        <f>D47+D55+D57+D62+D67+D71+D73+D78+D84</f>
        <v>3778.6219099999994</v>
      </c>
      <c r="E88" s="41">
        <f t="shared" si="3"/>
        <v>96.9562520613925</v>
      </c>
      <c r="F88" s="41">
        <f t="shared" si="2"/>
        <v>-118.62229000000025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4" s="73" customFormat="1" ht="12.75">
      <c r="A91" s="74" t="s">
        <v>130</v>
      </c>
      <c r="B91" s="74"/>
      <c r="C91" s="73" t="s">
        <v>131</v>
      </c>
      <c r="D91" s="18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0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28125" style="70" customWidth="1"/>
    <col min="5" max="5" width="10.57421875" style="70" customWidth="1"/>
    <col min="6" max="6" width="9.8515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313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597.71167</v>
      </c>
      <c r="E4" s="5">
        <f>SUM(D4/C4*100)</f>
        <v>99.60201133144476</v>
      </c>
      <c r="F4" s="5">
        <f>SUM(D4-C4)</f>
        <v>-2.3883299999999963</v>
      </c>
    </row>
    <row r="5" spans="1:6" s="6" customFormat="1" ht="15.75">
      <c r="A5" s="76">
        <v>1010000000</v>
      </c>
      <c r="B5" s="75" t="s">
        <v>6</v>
      </c>
      <c r="C5" s="5">
        <f>C6</f>
        <v>234</v>
      </c>
      <c r="D5" s="5">
        <f>D6</f>
        <v>215.77327</v>
      </c>
      <c r="E5" s="5">
        <f aca="true" t="shared" si="0" ref="E5:E42">SUM(D5/C5*100)</f>
        <v>92.21079914529915</v>
      </c>
      <c r="F5" s="5">
        <f aca="true" t="shared" si="1" ref="F5:F42">SUM(D5-C5)</f>
        <v>-18.226730000000003</v>
      </c>
    </row>
    <row r="6" spans="1:6" ht="15.75">
      <c r="A6" s="7">
        <v>1010200001</v>
      </c>
      <c r="B6" s="8" t="s">
        <v>7</v>
      </c>
      <c r="C6" s="9">
        <v>234</v>
      </c>
      <c r="D6" s="10">
        <v>215.77327</v>
      </c>
      <c r="E6" s="9">
        <f>SUM(D6/C6*100)</f>
        <v>92.21079914529915</v>
      </c>
      <c r="F6" s="9">
        <f t="shared" si="1"/>
        <v>-18.226730000000003</v>
      </c>
    </row>
    <row r="7" spans="1:6" s="6" customFormat="1" ht="15.75">
      <c r="A7" s="76">
        <v>1050000000</v>
      </c>
      <c r="B7" s="75" t="s">
        <v>8</v>
      </c>
      <c r="C7" s="5">
        <f>SUM(C8:C8)</f>
        <v>46</v>
      </c>
      <c r="D7" s="5">
        <f>SUM(D8:D8)</f>
        <v>42.00888</v>
      </c>
      <c r="E7" s="5">
        <f t="shared" si="0"/>
        <v>91.32365217391303</v>
      </c>
      <c r="F7" s="5">
        <f t="shared" si="1"/>
        <v>-3.991120000000002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42.00888</v>
      </c>
      <c r="E8" s="9">
        <f t="shared" si="0"/>
        <v>91.32365217391303</v>
      </c>
      <c r="F8" s="9">
        <f t="shared" si="1"/>
        <v>-3.991120000000002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310.1</v>
      </c>
      <c r="D9" s="5">
        <f>D10+D11</f>
        <v>306.33164</v>
      </c>
      <c r="E9" s="5">
        <f t="shared" si="0"/>
        <v>98.7847920025798</v>
      </c>
      <c r="F9" s="5">
        <f t="shared" si="1"/>
        <v>-3.7683600000000297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60.99392</v>
      </c>
      <c r="E10" s="9">
        <f t="shared" si="0"/>
        <v>91.03570149253731</v>
      </c>
      <c r="F10" s="9">
        <f>SUM(D10-C10)</f>
        <v>-6.006079999999997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245.33772</v>
      </c>
      <c r="E11" s="9">
        <f t="shared" si="0"/>
        <v>100.92049362402304</v>
      </c>
      <c r="F11" s="9">
        <f t="shared" si="1"/>
        <v>2.237719999999996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9.88</v>
      </c>
      <c r="E12" s="5">
        <f t="shared" si="0"/>
        <v>98.80000000000001</v>
      </c>
      <c r="F12" s="5">
        <f t="shared" si="1"/>
        <v>-0.11999999999999922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9.88</v>
      </c>
      <c r="E13" s="9">
        <f t="shared" si="0"/>
        <v>98.80000000000001</v>
      </c>
      <c r="F13" s="9">
        <f t="shared" si="1"/>
        <v>-0.11999999999999922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31.5" customHeight="1">
      <c r="A15" s="76">
        <v>1090000000</v>
      </c>
      <c r="B15" s="77" t="s">
        <v>133</v>
      </c>
      <c r="C15" s="5">
        <f>C16+C17+C18+C19</f>
        <v>0</v>
      </c>
      <c r="D15" s="5">
        <f>D16+D17+D18+D19</f>
        <v>23.71788</v>
      </c>
      <c r="E15" s="5" t="e">
        <f t="shared" si="0"/>
        <v>#DIV/0!</v>
      </c>
      <c r="F15" s="5">
        <f t="shared" si="1"/>
        <v>23.71788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269</v>
      </c>
      <c r="C17" s="5"/>
      <c r="D17" s="10">
        <v>23.71788</v>
      </c>
      <c r="E17" s="9" t="e">
        <f t="shared" si="0"/>
        <v>#DIV/0!</v>
      </c>
      <c r="F17" s="9">
        <f t="shared" si="1"/>
        <v>23.71788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50.306259999999995</v>
      </c>
      <c r="E20" s="5">
        <f t="shared" si="0"/>
        <v>33.53750666666666</v>
      </c>
      <c r="F20" s="5">
        <f t="shared" si="1"/>
        <v>-99.69374</v>
      </c>
    </row>
    <row r="21" spans="1:6" s="6" customFormat="1" ht="15.75" customHeight="1">
      <c r="A21" s="76">
        <v>1110000000</v>
      </c>
      <c r="B21" s="77" t="s">
        <v>138</v>
      </c>
      <c r="C21" s="5">
        <f>C22+C23</f>
        <v>60</v>
      </c>
      <c r="D21" s="5">
        <f>D22+D23</f>
        <v>27.53963</v>
      </c>
      <c r="E21" s="5">
        <f t="shared" si="0"/>
        <v>45.89938333333333</v>
      </c>
      <c r="F21" s="5">
        <f t="shared" si="1"/>
        <v>-32.46037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27.53963</v>
      </c>
      <c r="E22" s="9">
        <f t="shared" si="0"/>
        <v>45.89938333333333</v>
      </c>
      <c r="F22" s="9">
        <f t="shared" si="1"/>
        <v>-32.46037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90</v>
      </c>
      <c r="D26" s="5">
        <f>D27+D28</f>
        <v>22.76663</v>
      </c>
      <c r="E26" s="5">
        <f t="shared" si="0"/>
        <v>25.296255555555554</v>
      </c>
      <c r="F26" s="5">
        <f t="shared" si="1"/>
        <v>-67.23337000000001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>
        <v>22.76663</v>
      </c>
      <c r="E28" s="9">
        <f t="shared" si="0"/>
        <v>25.296255555555554</v>
      </c>
      <c r="F28" s="9">
        <f t="shared" si="1"/>
        <v>-67.23337000000001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9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648.01793</v>
      </c>
      <c r="E32" s="5">
        <f t="shared" si="0"/>
        <v>86.39087188374883</v>
      </c>
      <c r="F32" s="5">
        <f t="shared" si="1"/>
        <v>-102.08207000000004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3777.1459999999997</v>
      </c>
      <c r="D33" s="5">
        <f>D34+D36+D37+D38+D39+D40</f>
        <v>3777.1479999999997</v>
      </c>
      <c r="E33" s="5">
        <f t="shared" si="0"/>
        <v>100.00005295003159</v>
      </c>
      <c r="F33" s="5">
        <f t="shared" si="1"/>
        <v>0.0019999999999527063</v>
      </c>
      <c r="G33" s="21"/>
    </row>
    <row r="34" spans="1:6" ht="15.75">
      <c r="A34" s="17">
        <v>2020100000</v>
      </c>
      <c r="B34" s="18" t="s">
        <v>28</v>
      </c>
      <c r="C34" s="13">
        <v>2134.5</v>
      </c>
      <c r="D34" s="22">
        <v>2134.5</v>
      </c>
      <c r="E34" s="9">
        <f t="shared" si="0"/>
        <v>100</v>
      </c>
      <c r="F34" s="9">
        <f t="shared" si="1"/>
        <v>0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1526.7</v>
      </c>
      <c r="D36" s="10">
        <v>1526.7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115.948</v>
      </c>
      <c r="E37" s="9">
        <f t="shared" si="0"/>
        <v>100.00172494092077</v>
      </c>
      <c r="F37" s="9">
        <f t="shared" si="1"/>
        <v>0.001999999999995339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4527.246</v>
      </c>
      <c r="D42" s="236">
        <f>D32+D33</f>
        <v>4425.165929999999</v>
      </c>
      <c r="E42" s="5">
        <f t="shared" si="0"/>
        <v>97.74520602591508</v>
      </c>
      <c r="F42" s="5">
        <f t="shared" si="1"/>
        <v>-102.08007000000089</v>
      </c>
    </row>
    <row r="43" spans="1:6" s="6" customFormat="1" ht="15.75">
      <c r="A43" s="3"/>
      <c r="B43" s="27" t="s">
        <v>36</v>
      </c>
      <c r="C43" s="5">
        <f>C88-C42</f>
        <v>442.58999999999924</v>
      </c>
      <c r="D43" s="5">
        <f>D88-D42</f>
        <v>330.28250000000025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743.5690000000001</v>
      </c>
      <c r="D47" s="40">
        <f>D48+D49+D50+D51+D52+D54+D53</f>
        <v>665.00585</v>
      </c>
      <c r="E47" s="41">
        <f>SUM(D47/C47*100)</f>
        <v>89.43431611592199</v>
      </c>
      <c r="F47" s="41">
        <f>SUM(D47-C47)</f>
        <v>-78.56315000000006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610.00585</v>
      </c>
      <c r="E49" s="45">
        <f aca="true" t="shared" si="2" ref="E49:E88">SUM(D49/C49*100)</f>
        <v>89.24059179111464</v>
      </c>
      <c r="F49" s="45">
        <f aca="true" t="shared" si="3" ref="F49:F88">SUM(D49-C49)</f>
        <v>-73.54615000000001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>
      <c r="A52" s="42" t="s">
        <v>48</v>
      </c>
      <c r="B52" s="46" t="s">
        <v>49</v>
      </c>
      <c r="C52" s="44">
        <v>55</v>
      </c>
      <c r="D52" s="44">
        <v>55</v>
      </c>
      <c r="E52" s="45">
        <f t="shared" si="2"/>
        <v>100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5.017</v>
      </c>
      <c r="D53" s="47">
        <v>0</v>
      </c>
      <c r="E53" s="45">
        <f t="shared" si="2"/>
        <v>0</v>
      </c>
      <c r="F53" s="45">
        <f t="shared" si="3"/>
        <v>-5.017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115.784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115.784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73.483</v>
      </c>
      <c r="D57" s="39">
        <f>SUM(D58:D60)</f>
        <v>17.6198</v>
      </c>
      <c r="E57" s="41">
        <f t="shared" si="2"/>
        <v>23.978062953336146</v>
      </c>
      <c r="F57" s="41">
        <f t="shared" si="3"/>
        <v>-55.863200000000006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194">
        <v>73.483</v>
      </c>
      <c r="D60" s="44">
        <v>17.6198</v>
      </c>
      <c r="E60" s="45">
        <f t="shared" si="2"/>
        <v>23.978062953336146</v>
      </c>
      <c r="F60" s="45">
        <f t="shared" si="3"/>
        <v>-55.863200000000006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1143.3999999999999</v>
      </c>
      <c r="D62" s="55">
        <f>SUM(D63:D66)</f>
        <v>1108.56712</v>
      </c>
      <c r="E62" s="41">
        <f t="shared" si="2"/>
        <v>96.95357005422424</v>
      </c>
      <c r="F62" s="41">
        <f t="shared" si="3"/>
        <v>-34.83287999999993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192.9</v>
      </c>
      <c r="D64" s="44">
        <v>185.43091</v>
      </c>
      <c r="E64" s="45">
        <f t="shared" si="2"/>
        <v>96.12799896319338</v>
      </c>
      <c r="F64" s="45">
        <f t="shared" si="3"/>
        <v>-7.469089999999994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727.9</v>
      </c>
      <c r="E65" s="45">
        <f t="shared" si="2"/>
        <v>100</v>
      </c>
      <c r="F65" s="45">
        <f t="shared" si="3"/>
        <v>0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>
        <v>195.23621</v>
      </c>
      <c r="E66" s="45">
        <f t="shared" si="2"/>
        <v>87.70719227313568</v>
      </c>
      <c r="F66" s="45">
        <f t="shared" si="3"/>
        <v>-27.363789999999995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375.56829</v>
      </c>
      <c r="E67" s="41">
        <f t="shared" si="2"/>
        <v>94.36389195979899</v>
      </c>
      <c r="F67" s="41">
        <f t="shared" si="3"/>
        <v>-22.43171000000001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375.56829</v>
      </c>
      <c r="E70" s="45">
        <f t="shared" si="2"/>
        <v>94.36389195979899</v>
      </c>
      <c r="F70" s="45">
        <f t="shared" si="3"/>
        <v>-22.43171000000001</v>
      </c>
    </row>
    <row r="71" spans="1:6" s="6" customFormat="1" ht="15.75">
      <c r="A71" s="37" t="s">
        <v>94</v>
      </c>
      <c r="B71" s="38" t="s">
        <v>95</v>
      </c>
      <c r="C71" s="39">
        <f>C72</f>
        <v>1106.7</v>
      </c>
      <c r="D71" s="39">
        <f>SUM(D72)</f>
        <v>1084.00337</v>
      </c>
      <c r="E71" s="41">
        <f t="shared" si="2"/>
        <v>97.94916147104001</v>
      </c>
      <c r="F71" s="41">
        <f t="shared" si="3"/>
        <v>-22.69663000000014</v>
      </c>
    </row>
    <row r="72" spans="1:6" ht="15.75">
      <c r="A72" s="42" t="s">
        <v>96</v>
      </c>
      <c r="B72" s="46" t="s">
        <v>270</v>
      </c>
      <c r="C72" s="44">
        <v>1106.7</v>
      </c>
      <c r="D72" s="44">
        <v>1084.00337</v>
      </c>
      <c r="E72" s="45">
        <f t="shared" si="2"/>
        <v>97.94916147104001</v>
      </c>
      <c r="F72" s="45">
        <f t="shared" si="3"/>
        <v>-22.69663000000014</v>
      </c>
    </row>
    <row r="73" spans="1:6" s="6" customFormat="1" ht="15.75">
      <c r="A73" s="60">
        <v>1000</v>
      </c>
      <c r="B73" s="38" t="s">
        <v>98</v>
      </c>
      <c r="C73" s="39">
        <f>SUM(C74:C77)</f>
        <v>1076.7</v>
      </c>
      <c r="D73" s="39">
        <f>SUM(D74:D77)</f>
        <v>1076.7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1076.7</v>
      </c>
      <c r="D75" s="44">
        <v>1076.7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8.9</v>
      </c>
      <c r="D78" s="39">
        <f>D79+D80+D81+D82+D83</f>
        <v>8.9</v>
      </c>
      <c r="E78" s="45">
        <f t="shared" si="2"/>
        <v>100</v>
      </c>
      <c r="F78" s="28">
        <f>F79+F80+F81+F82+F83</f>
        <v>0</v>
      </c>
    </row>
    <row r="79" spans="1:6" ht="15.75" customHeight="1">
      <c r="A79" s="42" t="s">
        <v>106</v>
      </c>
      <c r="B79" s="46" t="s">
        <v>107</v>
      </c>
      <c r="C79" s="44">
        <v>8.9</v>
      </c>
      <c r="D79" s="44">
        <v>8.9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303.3</v>
      </c>
      <c r="D84" s="55">
        <f>SUM(D85:D87)</f>
        <v>303.3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303.3</v>
      </c>
      <c r="D87" s="44">
        <v>303.3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4969.835999999999</v>
      </c>
      <c r="D88" s="40">
        <f>D47+D55+D57+D62+D67+D71+D73+D78+D84</f>
        <v>4755.4484299999995</v>
      </c>
      <c r="E88" s="41">
        <f t="shared" si="2"/>
        <v>95.68622445489147</v>
      </c>
      <c r="F88" s="41">
        <f t="shared" si="3"/>
        <v>-214.38756999999987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7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00390625" style="70" customWidth="1"/>
    <col min="4" max="4" width="15.421875" style="70" customWidth="1"/>
    <col min="5" max="5" width="10.8515625" style="70" customWidth="1"/>
    <col min="6" max="6" width="12.57421875" style="70" customWidth="1"/>
    <col min="7" max="7" width="15.421875" style="1" bestFit="1" customWidth="1"/>
    <col min="8" max="16384" width="9.140625" style="1" customWidth="1"/>
  </cols>
  <sheetData>
    <row r="1" spans="1:6" ht="15.75">
      <c r="A1" s="291" t="s">
        <v>312</v>
      </c>
      <c r="B1" s="291"/>
      <c r="C1" s="291"/>
      <c r="D1" s="291"/>
      <c r="E1" s="291"/>
      <c r="F1" s="291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361.8</v>
      </c>
      <c r="D4" s="5">
        <f>D5+D7+D9+D12</f>
        <v>327.75033</v>
      </c>
      <c r="E4" s="5">
        <f>SUM(D4/C4*100)</f>
        <v>90.58881426202322</v>
      </c>
      <c r="F4" s="5">
        <f>SUM(D4-C4)</f>
        <v>-34.04966999999999</v>
      </c>
    </row>
    <row r="5" spans="1:6" s="6" customFormat="1" ht="15.75">
      <c r="A5" s="76">
        <v>1010000000</v>
      </c>
      <c r="B5" s="75" t="s">
        <v>6</v>
      </c>
      <c r="C5" s="5">
        <f>C6</f>
        <v>93.2</v>
      </c>
      <c r="D5" s="5">
        <f>D6</f>
        <v>101.76805</v>
      </c>
      <c r="E5" s="5">
        <f aca="true" t="shared" si="0" ref="E5:E42">SUM(D5/C5*100)</f>
        <v>109.19318669527898</v>
      </c>
      <c r="F5" s="5">
        <f aca="true" t="shared" si="1" ref="F5:F42">SUM(D5-C5)</f>
        <v>8.56805</v>
      </c>
    </row>
    <row r="6" spans="1:6" ht="15.75">
      <c r="A6" s="7">
        <v>1010200001</v>
      </c>
      <c r="B6" s="8" t="s">
        <v>7</v>
      </c>
      <c r="C6" s="9">
        <v>93.2</v>
      </c>
      <c r="D6" s="10">
        <v>101.76805</v>
      </c>
      <c r="E6" s="9">
        <f>SUM(D6/C6*100)</f>
        <v>109.19318669527898</v>
      </c>
      <c r="F6" s="9">
        <f t="shared" si="1"/>
        <v>8.56805</v>
      </c>
    </row>
    <row r="7" spans="1:6" s="6" customFormat="1" ht="15.75">
      <c r="A7" s="76">
        <v>1050000000</v>
      </c>
      <c r="B7" s="75" t="s">
        <v>8</v>
      </c>
      <c r="C7" s="5">
        <f>SUM(C8:C8)</f>
        <v>19</v>
      </c>
      <c r="D7" s="5">
        <f>SUM(D8:D8)</f>
        <v>9.84007</v>
      </c>
      <c r="E7" s="5">
        <f t="shared" si="0"/>
        <v>51.78984210526316</v>
      </c>
      <c r="F7" s="5">
        <f t="shared" si="1"/>
        <v>-9.15993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9.84007</v>
      </c>
      <c r="E8" s="9">
        <f t="shared" si="0"/>
        <v>51.78984210526316</v>
      </c>
      <c r="F8" s="9">
        <f t="shared" si="1"/>
        <v>-9.15993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239.6</v>
      </c>
      <c r="D9" s="5">
        <f>D10+D11</f>
        <v>196.84221</v>
      </c>
      <c r="E9" s="5">
        <f t="shared" si="0"/>
        <v>82.15451168614358</v>
      </c>
      <c r="F9" s="5">
        <f t="shared" si="1"/>
        <v>-42.75779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38.11174</v>
      </c>
      <c r="E10" s="9">
        <f t="shared" si="0"/>
        <v>64.59616949152543</v>
      </c>
      <c r="F10" s="9">
        <f>SUM(D10-C10)</f>
        <v>-20.888260000000002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158.73047</v>
      </c>
      <c r="E11" s="9">
        <f t="shared" si="0"/>
        <v>87.89062569213732</v>
      </c>
      <c r="F11" s="9">
        <f t="shared" si="1"/>
        <v>-21.869529999999997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19.3</v>
      </c>
      <c r="E12" s="5">
        <f t="shared" si="0"/>
        <v>193.00000000000003</v>
      </c>
      <c r="F12" s="5">
        <f t="shared" si="1"/>
        <v>9.3</v>
      </c>
    </row>
    <row r="13" spans="1:6" ht="15.75">
      <c r="A13" s="7">
        <v>1080400001</v>
      </c>
      <c r="B13" s="8" t="s">
        <v>14</v>
      </c>
      <c r="C13" s="9">
        <v>10</v>
      </c>
      <c r="D13" s="10">
        <v>19.3</v>
      </c>
      <c r="E13" s="9">
        <f t="shared" si="0"/>
        <v>193.00000000000003</v>
      </c>
      <c r="F13" s="9">
        <f t="shared" si="1"/>
        <v>9.3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112.87301</v>
      </c>
      <c r="E20" s="5">
        <f t="shared" si="0"/>
        <v>110.65981372549018</v>
      </c>
      <c r="F20" s="5">
        <f t="shared" si="1"/>
        <v>10.873009999999994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62</v>
      </c>
      <c r="D21" s="5">
        <f>D22+D23</f>
        <v>64.16238</v>
      </c>
      <c r="E21" s="5">
        <f t="shared" si="0"/>
        <v>103.48770967741936</v>
      </c>
      <c r="F21" s="5">
        <f t="shared" si="1"/>
        <v>2.162379999999999</v>
      </c>
    </row>
    <row r="22" spans="1:6" ht="15.75">
      <c r="A22" s="17">
        <v>1110501101</v>
      </c>
      <c r="B22" s="18" t="s">
        <v>262</v>
      </c>
      <c r="C22" s="12">
        <v>35</v>
      </c>
      <c r="D22" s="10">
        <v>40.31878</v>
      </c>
      <c r="E22" s="9">
        <f t="shared" si="0"/>
        <v>115.19651428571427</v>
      </c>
      <c r="F22" s="9">
        <f t="shared" si="1"/>
        <v>5.318779999999997</v>
      </c>
    </row>
    <row r="23" spans="1:6" ht="15.75">
      <c r="A23" s="7">
        <v>1110503505</v>
      </c>
      <c r="B23" s="11" t="s">
        <v>261</v>
      </c>
      <c r="C23" s="12">
        <v>27</v>
      </c>
      <c r="D23" s="10">
        <v>23.8436</v>
      </c>
      <c r="E23" s="9">
        <f t="shared" si="0"/>
        <v>88.30962962962963</v>
      </c>
      <c r="F23" s="9">
        <f t="shared" si="1"/>
        <v>-3.1564000000000014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40</v>
      </c>
      <c r="D26" s="5">
        <f>D27+D28</f>
        <v>26.39385</v>
      </c>
      <c r="E26" s="5">
        <f t="shared" si="0"/>
        <v>65.984625</v>
      </c>
      <c r="F26" s="5">
        <f t="shared" si="1"/>
        <v>-13.60615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40</v>
      </c>
      <c r="D28" s="10">
        <v>26.39385</v>
      </c>
      <c r="E28" s="9">
        <f t="shared" si="0"/>
        <v>65.984625</v>
      </c>
      <c r="F28" s="9">
        <f t="shared" si="1"/>
        <v>-13.60615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22.31678</v>
      </c>
      <c r="E29" s="5" t="e">
        <f t="shared" si="0"/>
        <v>#DIV/0!</v>
      </c>
      <c r="F29" s="5">
        <f t="shared" si="1"/>
        <v>22.31678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10.31678</v>
      </c>
      <c r="E30" s="9" t="e">
        <f t="shared" si="0"/>
        <v>#DIV/0!</v>
      </c>
      <c r="F30" s="9">
        <f t="shared" si="1"/>
        <v>10.31678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463.8</v>
      </c>
      <c r="D32" s="20">
        <f>D4+D20</f>
        <v>440.62334</v>
      </c>
      <c r="E32" s="5">
        <f t="shared" si="0"/>
        <v>95.00287623975852</v>
      </c>
      <c r="F32" s="5">
        <f t="shared" si="1"/>
        <v>-23.176660000000027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1823.8639999999998</v>
      </c>
      <c r="D33" s="5">
        <f>D34+D36+D37+D38+D39</f>
        <v>1823.8639999999998</v>
      </c>
      <c r="E33" s="5">
        <f t="shared" si="0"/>
        <v>100</v>
      </c>
      <c r="F33" s="5">
        <f t="shared" si="1"/>
        <v>0</v>
      </c>
      <c r="G33" s="21"/>
    </row>
    <row r="34" spans="1:6" ht="14.25" customHeight="1">
      <c r="A34" s="17">
        <v>2020100000</v>
      </c>
      <c r="B34" s="18" t="s">
        <v>28</v>
      </c>
      <c r="C34" s="13">
        <v>1469.5</v>
      </c>
      <c r="D34" s="22">
        <v>1469.5</v>
      </c>
      <c r="E34" s="9">
        <f t="shared" si="0"/>
        <v>100</v>
      </c>
      <c r="F34" s="9">
        <f t="shared" si="1"/>
        <v>0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298.6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55.764</v>
      </c>
      <c r="E37" s="9">
        <f t="shared" si="0"/>
        <v>100</v>
      </c>
      <c r="F37" s="9">
        <f t="shared" si="1"/>
        <v>0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2287.6639999999998</v>
      </c>
      <c r="D42" s="236">
        <f>D32+D33</f>
        <v>2264.4873399999997</v>
      </c>
      <c r="E42" s="5">
        <f t="shared" si="0"/>
        <v>98.98688531182901</v>
      </c>
      <c r="F42" s="5">
        <f t="shared" si="1"/>
        <v>-23.176660000000084</v>
      </c>
      <c r="G42" s="185"/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172.8460700000005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702.308</v>
      </c>
      <c r="D47" s="40">
        <f>D48+D49+D50+D51+D52+D54+D53</f>
        <v>698.46152</v>
      </c>
      <c r="E47" s="41">
        <f>SUM(D47/C47*100)</f>
        <v>99.45230867368731</v>
      </c>
      <c r="F47" s="41">
        <f>SUM(D47-C47)</f>
        <v>-3.8464800000000423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702.308</v>
      </c>
      <c r="D49" s="44">
        <v>698.46152</v>
      </c>
      <c r="E49" s="45">
        <f aca="true" t="shared" si="2" ref="E49:E88">SUM(D49/C49*100)</f>
        <v>99.45230867368731</v>
      </c>
      <c r="F49" s="45">
        <f aca="true" t="shared" si="3" ref="F49:F88">SUM(D49-C49)</f>
        <v>-3.8464800000000423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0</v>
      </c>
      <c r="D53" s="47">
        <v>0</v>
      </c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55.656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55.656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14.84029</v>
      </c>
      <c r="D57" s="39">
        <f>SUM(D58:D60)</f>
        <v>6.518</v>
      </c>
      <c r="E57" s="41">
        <f t="shared" si="2"/>
        <v>43.920974590119194</v>
      </c>
      <c r="F57" s="41">
        <f t="shared" si="3"/>
        <v>-8.322289999999999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14.84029</v>
      </c>
      <c r="D60" s="44">
        <v>6.518</v>
      </c>
      <c r="E60" s="45">
        <f t="shared" si="2"/>
        <v>43.920974590119194</v>
      </c>
      <c r="F60" s="45">
        <f t="shared" si="3"/>
        <v>-8.322289999999999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605.2</v>
      </c>
      <c r="D62" s="55">
        <f>SUM(D63:D66)</f>
        <v>604.94163</v>
      </c>
      <c r="E62" s="41">
        <f t="shared" si="2"/>
        <v>99.95730832782552</v>
      </c>
      <c r="F62" s="41">
        <f t="shared" si="3"/>
        <v>-0.25837000000001353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501.2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104</v>
      </c>
      <c r="D66" s="44">
        <v>103.74163</v>
      </c>
      <c r="E66" s="45">
        <f t="shared" si="2"/>
        <v>99.75156730769231</v>
      </c>
      <c r="F66" s="45">
        <f t="shared" si="3"/>
        <v>-0.2583699999999993</v>
      </c>
    </row>
    <row r="67" spans="1:6" s="6" customFormat="1" ht="15.75">
      <c r="A67" s="37" t="s">
        <v>76</v>
      </c>
      <c r="B67" s="38" t="s">
        <v>77</v>
      </c>
      <c r="C67" s="39">
        <f>SUM(C68:C70)</f>
        <v>282.96892</v>
      </c>
      <c r="D67" s="39">
        <f>SUM(D68:D70)</f>
        <v>279.76547</v>
      </c>
      <c r="E67" s="41">
        <f t="shared" si="2"/>
        <v>98.86791453987243</v>
      </c>
      <c r="F67" s="41">
        <f t="shared" si="3"/>
        <v>-3.203450000000032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282.96892</v>
      </c>
      <c r="D70" s="44">
        <v>279.76547</v>
      </c>
      <c r="E70" s="45">
        <f t="shared" si="2"/>
        <v>98.86791453987243</v>
      </c>
      <c r="F70" s="45">
        <f t="shared" si="3"/>
        <v>-3.203450000000032</v>
      </c>
    </row>
    <row r="71" spans="1:6" s="6" customFormat="1" ht="15.75">
      <c r="A71" s="37" t="s">
        <v>94</v>
      </c>
      <c r="B71" s="38" t="s">
        <v>95</v>
      </c>
      <c r="C71" s="39">
        <f>C72</f>
        <v>785.19079</v>
      </c>
      <c r="D71" s="39">
        <f>SUM(D72)</f>
        <v>785.19079</v>
      </c>
      <c r="E71" s="41">
        <f t="shared" si="2"/>
        <v>100</v>
      </c>
      <c r="F71" s="41">
        <f t="shared" si="3"/>
        <v>0</v>
      </c>
    </row>
    <row r="72" spans="1:6" ht="15.75">
      <c r="A72" s="42" t="s">
        <v>96</v>
      </c>
      <c r="B72" s="46" t="s">
        <v>270</v>
      </c>
      <c r="C72" s="44">
        <v>785.19079</v>
      </c>
      <c r="D72" s="44">
        <v>785.19079</v>
      </c>
      <c r="E72" s="45">
        <f t="shared" si="2"/>
        <v>100</v>
      </c>
      <c r="F72" s="45">
        <f t="shared" si="3"/>
        <v>0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6.8</v>
      </c>
      <c r="D78" s="39">
        <f>D79+D80+D81+D82+D83</f>
        <v>6.8</v>
      </c>
      <c r="E78" s="45">
        <f t="shared" si="2"/>
        <v>100</v>
      </c>
      <c r="F78" s="28">
        <f>F79+F80+F81+F82+F83</f>
        <v>0</v>
      </c>
    </row>
    <row r="79" spans="1:6" ht="15.75">
      <c r="A79" s="42" t="s">
        <v>106</v>
      </c>
      <c r="B79" s="46" t="s">
        <v>107</v>
      </c>
      <c r="C79" s="44">
        <v>6.8</v>
      </c>
      <c r="D79" s="44">
        <v>6.8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C47+C55+C57+C62+C67+C71+C78</f>
        <v>2452.964</v>
      </c>
      <c r="D88" s="40">
        <f>D47+D55+D57+D62+D67+D71+D78</f>
        <v>2437.33341</v>
      </c>
      <c r="E88" s="41">
        <f t="shared" si="2"/>
        <v>99.36278763161629</v>
      </c>
      <c r="F88" s="41">
        <f t="shared" si="3"/>
        <v>-15.630589999999756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3" sqref="C4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140625" style="70" customWidth="1"/>
    <col min="4" max="4" width="15.57421875" style="70" customWidth="1"/>
    <col min="5" max="5" width="9.140625" style="70" customWidth="1"/>
    <col min="6" max="6" width="9.42187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311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973.1098900000001</v>
      </c>
      <c r="E4" s="5">
        <f>SUM(D4/C4*100)</f>
        <v>167.71973285074114</v>
      </c>
      <c r="F4" s="5">
        <f>SUM(D4-C4)</f>
        <v>392.90989</v>
      </c>
    </row>
    <row r="5" spans="1:6" s="6" customFormat="1" ht="15.75">
      <c r="A5" s="76">
        <v>1010000000</v>
      </c>
      <c r="B5" s="75" t="s">
        <v>6</v>
      </c>
      <c r="C5" s="5">
        <f>C6</f>
        <v>316.8</v>
      </c>
      <c r="D5" s="5">
        <f>D6</f>
        <v>425.25958</v>
      </c>
      <c r="E5" s="5">
        <f aca="true" t="shared" si="0" ref="E5:E42">SUM(D5/C5*100)</f>
        <v>134.23597853535355</v>
      </c>
      <c r="F5" s="5">
        <f aca="true" t="shared" si="1" ref="F5:F42">SUM(D5-C5)</f>
        <v>108.45958000000002</v>
      </c>
    </row>
    <row r="6" spans="1:6" ht="15.75">
      <c r="A6" s="7">
        <v>1010200001</v>
      </c>
      <c r="B6" s="8" t="s">
        <v>7</v>
      </c>
      <c r="C6" s="9">
        <v>316.8</v>
      </c>
      <c r="D6" s="10">
        <v>425.25958</v>
      </c>
      <c r="E6" s="9">
        <f>SUM(D6/C6*100)</f>
        <v>134.23597853535355</v>
      </c>
      <c r="F6" s="9">
        <f t="shared" si="1"/>
        <v>108.45958000000002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0.9789</v>
      </c>
      <c r="E7" s="5">
        <f t="shared" si="0"/>
        <v>32.629999999999995</v>
      </c>
      <c r="F7" s="5">
        <f t="shared" si="1"/>
        <v>-2.0211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0.9789</v>
      </c>
      <c r="E8" s="9">
        <f t="shared" si="0"/>
        <v>32.629999999999995</v>
      </c>
      <c r="F8" s="9">
        <f t="shared" si="1"/>
        <v>-2.0211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250.4</v>
      </c>
      <c r="D9" s="5">
        <f>D10+D11</f>
        <v>538.55141</v>
      </c>
      <c r="E9" s="5">
        <f t="shared" si="0"/>
        <v>215.07644169329075</v>
      </c>
      <c r="F9" s="5">
        <f t="shared" si="1"/>
        <v>288.15141000000006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62.40252</v>
      </c>
      <c r="E10" s="9">
        <f t="shared" si="0"/>
        <v>86.67016666666667</v>
      </c>
      <c r="F10" s="9">
        <f>SUM(D10-C10)</f>
        <v>-9.597479999999997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476.14889</v>
      </c>
      <c r="E11" s="9">
        <f t="shared" si="0"/>
        <v>266.8996020179372</v>
      </c>
      <c r="F11" s="9">
        <f t="shared" si="1"/>
        <v>297.74888999999996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8.32</v>
      </c>
      <c r="E12" s="5">
        <f t="shared" si="0"/>
        <v>83.2</v>
      </c>
      <c r="F12" s="5">
        <f t="shared" si="1"/>
        <v>-1.6799999999999997</v>
      </c>
    </row>
    <row r="13" spans="1:6" ht="15.75">
      <c r="A13" s="7">
        <v>1080400001</v>
      </c>
      <c r="B13" s="8" t="s">
        <v>14</v>
      </c>
      <c r="C13" s="9">
        <v>10</v>
      </c>
      <c r="D13" s="10">
        <v>8.32</v>
      </c>
      <c r="E13" s="9">
        <f t="shared" si="0"/>
        <v>83.2</v>
      </c>
      <c r="F13" s="9">
        <f t="shared" si="1"/>
        <v>-1.6799999999999997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595.12906</v>
      </c>
      <c r="E20" s="5">
        <f t="shared" si="0"/>
        <v>92.988915625</v>
      </c>
      <c r="F20" s="5">
        <f t="shared" si="1"/>
        <v>-44.87094000000002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590</v>
      </c>
      <c r="D21" s="5">
        <f>D22+D23</f>
        <v>184.5153</v>
      </c>
      <c r="E21" s="5">
        <f t="shared" si="0"/>
        <v>31.27377966101695</v>
      </c>
      <c r="F21" s="5">
        <f t="shared" si="1"/>
        <v>-405.4847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156.67051</v>
      </c>
      <c r="E22" s="9">
        <f t="shared" si="0"/>
        <v>28.485547272727274</v>
      </c>
      <c r="F22" s="9">
        <f t="shared" si="1"/>
        <v>-393.32948999999996</v>
      </c>
    </row>
    <row r="23" spans="1:6" ht="15.75">
      <c r="A23" s="7">
        <v>1110503505</v>
      </c>
      <c r="B23" s="11" t="s">
        <v>18</v>
      </c>
      <c r="C23" s="12">
        <v>40</v>
      </c>
      <c r="D23" s="10">
        <v>27.84479</v>
      </c>
      <c r="E23" s="9">
        <f t="shared" si="0"/>
        <v>69.611975</v>
      </c>
      <c r="F23" s="9">
        <f t="shared" si="1"/>
        <v>-12.15521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50</v>
      </c>
      <c r="D26" s="5">
        <f>D27+D28</f>
        <v>0.72576</v>
      </c>
      <c r="E26" s="5">
        <f t="shared" si="0"/>
        <v>1.45152</v>
      </c>
      <c r="F26" s="5">
        <f t="shared" si="1"/>
        <v>-49.27424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0.72576</v>
      </c>
      <c r="E28" s="9">
        <f t="shared" si="0"/>
        <v>1.45152</v>
      </c>
      <c r="F28" s="9">
        <f t="shared" si="1"/>
        <v>-49.27424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409.888</v>
      </c>
      <c r="E29" s="5"/>
      <c r="F29" s="5">
        <f t="shared" si="1"/>
        <v>409.888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409.888</v>
      </c>
      <c r="E31" s="9"/>
      <c r="F31" s="9">
        <f t="shared" si="1"/>
        <v>409.888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1568.23895</v>
      </c>
      <c r="E32" s="5">
        <f t="shared" si="0"/>
        <v>128.5231068677266</v>
      </c>
      <c r="F32" s="5">
        <f t="shared" si="1"/>
        <v>348.0389499999999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3976.812</v>
      </c>
      <c r="D33" s="5">
        <f>D34+D36+D37+D38+D39+D40</f>
        <v>2553.1639999999998</v>
      </c>
      <c r="E33" s="5">
        <f t="shared" si="0"/>
        <v>64.20127478995738</v>
      </c>
      <c r="F33" s="5">
        <f t="shared" si="1"/>
        <v>-1423.6480000000001</v>
      </c>
      <c r="G33" s="21"/>
    </row>
    <row r="34" spans="1:6" ht="15.75">
      <c r="A34" s="17">
        <v>2020100000</v>
      </c>
      <c r="B34" s="18" t="s">
        <v>28</v>
      </c>
      <c r="C34" s="13">
        <v>1944.1</v>
      </c>
      <c r="D34" s="22">
        <v>1944.1</v>
      </c>
      <c r="E34" s="9">
        <f t="shared" si="0"/>
        <v>100</v>
      </c>
      <c r="F34" s="9">
        <f t="shared" si="1"/>
        <v>0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493.1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115.964</v>
      </c>
      <c r="E37" s="9">
        <f t="shared" si="0"/>
        <v>7.5320275497982605</v>
      </c>
      <c r="F37" s="9">
        <f t="shared" si="1"/>
        <v>-1423.6480000000001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5197.012</v>
      </c>
      <c r="D42" s="238">
        <f>D32+D33</f>
        <v>4121.40295</v>
      </c>
      <c r="E42" s="5">
        <f t="shared" si="0"/>
        <v>79.30331794500378</v>
      </c>
      <c r="F42" s="5">
        <f t="shared" si="1"/>
        <v>-1075.60905</v>
      </c>
    </row>
    <row r="43" spans="1:6" s="6" customFormat="1" ht="15.75">
      <c r="A43" s="3"/>
      <c r="B43" s="27" t="s">
        <v>36</v>
      </c>
      <c r="C43" s="5">
        <f>C88-C42</f>
        <v>783.9650000000001</v>
      </c>
      <c r="D43" s="5">
        <f>D88-D42</f>
        <v>-483.2042699999988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910.2679999999999</v>
      </c>
      <c r="D47" s="40">
        <f>D48+D49+D50+D51+D52+D54+D53</f>
        <v>800.90009</v>
      </c>
      <c r="E47" s="41">
        <f>SUM(D47/C47*100)</f>
        <v>87.98508680959894</v>
      </c>
      <c r="F47" s="41">
        <f>SUM(D47-C47)</f>
        <v>-109.36790999999994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889.968</v>
      </c>
      <c r="D49" s="44">
        <v>800.90009</v>
      </c>
      <c r="E49" s="45">
        <f aca="true" t="shared" si="2" ref="E49:E88">SUM(D49/C49*100)</f>
        <v>89.99200982507236</v>
      </c>
      <c r="F49" s="45">
        <f aca="true" t="shared" si="3" ref="F49:F88">SUM(D49-C49)</f>
        <v>-89.06790999999998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20.3</v>
      </c>
      <c r="D53" s="47">
        <v>0</v>
      </c>
      <c r="E53" s="45">
        <f t="shared" si="2"/>
        <v>0</v>
      </c>
      <c r="F53" s="45">
        <f t="shared" si="3"/>
        <v>-20.3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115.784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115.784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24.395</v>
      </c>
      <c r="E57" s="41">
        <f t="shared" si="2"/>
        <v>20.278470490440565</v>
      </c>
      <c r="F57" s="41">
        <f t="shared" si="3"/>
        <v>-95.905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>
        <v>24.395</v>
      </c>
      <c r="E60" s="45">
        <f t="shared" si="2"/>
        <v>93.82692307692308</v>
      </c>
      <c r="F60" s="45">
        <f t="shared" si="3"/>
        <v>-1.6050000000000004</v>
      </c>
    </row>
    <row r="61" spans="1:6" ht="15.75">
      <c r="A61" s="53" t="s">
        <v>255</v>
      </c>
      <c r="B61" s="54" t="s">
        <v>256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1392.7820000000002</v>
      </c>
      <c r="D62" s="55">
        <f>SUM(D63:D66)</f>
        <v>973.5606100000001</v>
      </c>
      <c r="E62" s="41">
        <f t="shared" si="2"/>
        <v>69.90043021808151</v>
      </c>
      <c r="F62" s="41">
        <f t="shared" si="3"/>
        <v>-419.22139000000004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113.77187</v>
      </c>
      <c r="E64" s="45">
        <f t="shared" si="2"/>
        <v>28.36319601121845</v>
      </c>
      <c r="F64" s="45">
        <f t="shared" si="3"/>
        <v>-287.35312999999996</v>
      </c>
      <c r="G64" s="57"/>
    </row>
    <row r="65" spans="1:6" ht="15.75">
      <c r="A65" s="42" t="s">
        <v>72</v>
      </c>
      <c r="B65" s="46" t="s">
        <v>73</v>
      </c>
      <c r="C65" s="56">
        <v>811.657</v>
      </c>
      <c r="D65" s="44">
        <v>810.297</v>
      </c>
      <c r="E65" s="45">
        <f t="shared" si="2"/>
        <v>99.83244153626471</v>
      </c>
      <c r="F65" s="45">
        <f t="shared" si="3"/>
        <v>-1.3600000000000136</v>
      </c>
    </row>
    <row r="66" spans="1:6" ht="15.75">
      <c r="A66" s="42" t="s">
        <v>74</v>
      </c>
      <c r="B66" s="46" t="s">
        <v>75</v>
      </c>
      <c r="C66" s="56">
        <v>180</v>
      </c>
      <c r="D66" s="44">
        <v>49.49174</v>
      </c>
      <c r="E66" s="45">
        <f t="shared" si="2"/>
        <v>27.49541111111111</v>
      </c>
      <c r="F66" s="45">
        <f t="shared" si="3"/>
        <v>-130.50826</v>
      </c>
    </row>
    <row r="67" spans="1:6" s="6" customFormat="1" ht="15.75">
      <c r="A67" s="37" t="s">
        <v>76</v>
      </c>
      <c r="B67" s="38" t="s">
        <v>77</v>
      </c>
      <c r="C67" s="39">
        <f>SUM(C68:C70)</f>
        <v>2168.243</v>
      </c>
      <c r="D67" s="39">
        <f>SUM(D68:D70)</f>
        <v>489.49946</v>
      </c>
      <c r="E67" s="41">
        <f t="shared" si="2"/>
        <v>22.57585796425954</v>
      </c>
      <c r="F67" s="41">
        <f t="shared" si="3"/>
        <v>-1678.74354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744.593</v>
      </c>
      <c r="D70" s="44">
        <v>489.49946</v>
      </c>
      <c r="E70" s="45">
        <f t="shared" si="2"/>
        <v>65.7405401340061</v>
      </c>
      <c r="F70" s="45">
        <f t="shared" si="3"/>
        <v>-255.09353999999996</v>
      </c>
    </row>
    <row r="71" spans="1:6" s="6" customFormat="1" ht="15.75">
      <c r="A71" s="37" t="s">
        <v>94</v>
      </c>
      <c r="B71" s="38" t="s">
        <v>95</v>
      </c>
      <c r="C71" s="39">
        <f>C72</f>
        <v>1100.5</v>
      </c>
      <c r="D71" s="39">
        <f>SUM(D72)</f>
        <v>1060.95952</v>
      </c>
      <c r="E71" s="41">
        <f t="shared" si="2"/>
        <v>96.40704407087688</v>
      </c>
      <c r="F71" s="41">
        <f t="shared" si="3"/>
        <v>-39.54047999999989</v>
      </c>
    </row>
    <row r="72" spans="1:6" ht="15.75">
      <c r="A72" s="42" t="s">
        <v>96</v>
      </c>
      <c r="B72" s="46" t="s">
        <v>270</v>
      </c>
      <c r="C72" s="44">
        <v>1100.5</v>
      </c>
      <c r="D72" s="44">
        <v>1060.95952</v>
      </c>
      <c r="E72" s="45">
        <f t="shared" si="2"/>
        <v>96.40704407087688</v>
      </c>
      <c r="F72" s="45">
        <f t="shared" si="3"/>
        <v>-39.54047999999989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>
        <v>0</v>
      </c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10.8</v>
      </c>
      <c r="D78" s="39">
        <f>D79+D80+D81+D82+D83</f>
        <v>10.8</v>
      </c>
      <c r="E78" s="45">
        <f t="shared" si="2"/>
        <v>100</v>
      </c>
      <c r="F78" s="28">
        <f>F79+F80+F81+F82+F83</f>
        <v>0</v>
      </c>
    </row>
    <row r="79" spans="1:6" ht="15.75" customHeight="1">
      <c r="A79" s="42" t="s">
        <v>106</v>
      </c>
      <c r="B79" s="46" t="s">
        <v>107</v>
      </c>
      <c r="C79" s="44">
        <v>10.8</v>
      </c>
      <c r="D79" s="44">
        <v>10.8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162.3</v>
      </c>
      <c r="D84" s="55">
        <f>SUM(D85:D87)</f>
        <v>162.3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162.3</v>
      </c>
      <c r="D87" s="44">
        <v>162.3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C47+C55+C62+C67+C71+C73+C78+C57+C84</f>
        <v>5980.977</v>
      </c>
      <c r="D88" s="40">
        <f>D47+D55+D62+D67+D71+D73+D78+D57+D84</f>
        <v>3638.198680000001</v>
      </c>
      <c r="E88" s="41">
        <f t="shared" si="2"/>
        <v>60.829504611035965</v>
      </c>
      <c r="F88" s="41">
        <f t="shared" si="3"/>
        <v>-2342.778319999999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3">
      <selection activeCell="C36" sqref="C36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140625" style="70" customWidth="1"/>
    <col min="4" max="4" width="15.28125" style="70" customWidth="1"/>
    <col min="5" max="5" width="10.7109375" style="70" customWidth="1"/>
    <col min="6" max="6" width="9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310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861.14978</v>
      </c>
      <c r="E4" s="5">
        <f>SUM(D4/C4*100)</f>
        <v>89.29383865615927</v>
      </c>
      <c r="F4" s="5">
        <f>SUM(D4-C4)</f>
        <v>-103.25022000000001</v>
      </c>
    </row>
    <row r="5" spans="1:6" s="6" customFormat="1" ht="15.75">
      <c r="A5" s="76">
        <v>1010000000</v>
      </c>
      <c r="B5" s="75" t="s">
        <v>6</v>
      </c>
      <c r="C5" s="5">
        <f>C6</f>
        <v>470.4</v>
      </c>
      <c r="D5" s="5">
        <f>D6</f>
        <v>448.32265</v>
      </c>
      <c r="E5" s="5">
        <f aca="true" t="shared" si="0" ref="E5:E42">SUM(D5/C5*100)</f>
        <v>95.30668579931974</v>
      </c>
      <c r="F5" s="5">
        <f aca="true" t="shared" si="1" ref="F5:F42">SUM(D5-C5)</f>
        <v>-22.077349999999967</v>
      </c>
    </row>
    <row r="6" spans="1:6" ht="15.75">
      <c r="A6" s="7">
        <v>1010200001</v>
      </c>
      <c r="B6" s="8" t="s">
        <v>7</v>
      </c>
      <c r="C6" s="9">
        <v>470.4</v>
      </c>
      <c r="D6" s="10">
        <v>448.32265</v>
      </c>
      <c r="E6" s="9">
        <f>SUM(D6/C6*100)</f>
        <v>95.30668579931974</v>
      </c>
      <c r="F6" s="9">
        <f t="shared" si="1"/>
        <v>-22.077349999999967</v>
      </c>
    </row>
    <row r="7" spans="1:6" s="6" customFormat="1" ht="15.75">
      <c r="A7" s="76">
        <v>1050000000</v>
      </c>
      <c r="B7" s="75" t="s">
        <v>8</v>
      </c>
      <c r="C7" s="5">
        <f>SUM(C8:C8)</f>
        <v>8</v>
      </c>
      <c r="D7" s="5">
        <f>SUM(D8:D8)</f>
        <v>3.28139</v>
      </c>
      <c r="E7" s="5">
        <f t="shared" si="0"/>
        <v>41.017375</v>
      </c>
      <c r="F7" s="5">
        <f t="shared" si="1"/>
        <v>-4.71861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3.28139</v>
      </c>
      <c r="E8" s="9">
        <f t="shared" si="0"/>
        <v>41.017375</v>
      </c>
      <c r="F8" s="9">
        <f t="shared" si="1"/>
        <v>-4.71861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476</v>
      </c>
      <c r="D9" s="5">
        <f>D10+D11</f>
        <v>396.29574</v>
      </c>
      <c r="E9" s="5">
        <f t="shared" si="0"/>
        <v>83.25540756302522</v>
      </c>
      <c r="F9" s="5">
        <f t="shared" si="1"/>
        <v>-79.70425999999998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96.8784</v>
      </c>
      <c r="E10" s="9">
        <f t="shared" si="0"/>
        <v>80.06479338842976</v>
      </c>
      <c r="F10" s="9">
        <f>SUM(D10-C10)</f>
        <v>-24.1216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299.41734</v>
      </c>
      <c r="E11" s="9">
        <f t="shared" si="0"/>
        <v>84.34291267605634</v>
      </c>
      <c r="F11" s="9">
        <f t="shared" si="1"/>
        <v>-55.582659999999976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13.25</v>
      </c>
      <c r="E12" s="5">
        <f t="shared" si="0"/>
        <v>132.5</v>
      </c>
      <c r="F12" s="5">
        <f t="shared" si="1"/>
        <v>3.25</v>
      </c>
    </row>
    <row r="13" spans="1:6" ht="15.75">
      <c r="A13" s="7">
        <v>1080400001</v>
      </c>
      <c r="B13" s="8" t="s">
        <v>295</v>
      </c>
      <c r="C13" s="9">
        <v>10</v>
      </c>
      <c r="D13" s="10">
        <v>13.25</v>
      </c>
      <c r="E13" s="9">
        <f t="shared" si="0"/>
        <v>132.5</v>
      </c>
      <c r="F13" s="9">
        <f t="shared" si="1"/>
        <v>3.25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85.78389</v>
      </c>
      <c r="E20" s="5">
        <f t="shared" si="0"/>
        <v>63.03004408523145</v>
      </c>
      <c r="F20" s="5">
        <f t="shared" si="1"/>
        <v>-50.316109999999995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66.1</v>
      </c>
      <c r="D21" s="5">
        <f>D22+D23</f>
        <v>77.39829</v>
      </c>
      <c r="E21" s="5">
        <f t="shared" si="0"/>
        <v>117.09272314674737</v>
      </c>
      <c r="F21" s="5">
        <f t="shared" si="1"/>
        <v>11.298290000000009</v>
      </c>
    </row>
    <row r="22" spans="1:6" ht="15.75">
      <c r="A22" s="17">
        <v>1110501101</v>
      </c>
      <c r="B22" s="18" t="s">
        <v>17</v>
      </c>
      <c r="C22" s="12">
        <v>45</v>
      </c>
      <c r="D22" s="10">
        <v>41.05753</v>
      </c>
      <c r="E22" s="9">
        <f t="shared" si="0"/>
        <v>91.23895555555556</v>
      </c>
      <c r="F22" s="9">
        <f t="shared" si="1"/>
        <v>-3.94247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36.34076</v>
      </c>
      <c r="E23" s="9">
        <f t="shared" si="0"/>
        <v>172.23109004739337</v>
      </c>
      <c r="F23" s="9">
        <f t="shared" si="1"/>
        <v>15.240760000000002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6</v>
      </c>
      <c r="E29" s="5" t="e">
        <f t="shared" si="0"/>
        <v>#DIV/0!</v>
      </c>
      <c r="F29" s="5">
        <f t="shared" si="1"/>
        <v>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946.93367</v>
      </c>
      <c r="E32" s="5">
        <f t="shared" si="0"/>
        <v>86.04576737846433</v>
      </c>
      <c r="F32" s="5">
        <f t="shared" si="1"/>
        <v>-153.56633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4190.394</v>
      </c>
      <c r="D33" s="5">
        <f>D34+D36+D37+D38+D39+D40+D35</f>
        <v>4190.393</v>
      </c>
      <c r="E33" s="5">
        <f t="shared" si="0"/>
        <v>99.99997613589558</v>
      </c>
      <c r="F33" s="5">
        <f t="shared" si="1"/>
        <v>-0.0010000000002037268</v>
      </c>
      <c r="G33" s="21"/>
    </row>
    <row r="34" spans="1:6" ht="15.75">
      <c r="A34" s="17">
        <v>2020100000</v>
      </c>
      <c r="B34" s="18" t="s">
        <v>28</v>
      </c>
      <c r="C34" s="12">
        <v>2619.2</v>
      </c>
      <c r="D34" s="22">
        <v>2619.2</v>
      </c>
      <c r="E34" s="9">
        <f t="shared" si="0"/>
        <v>100</v>
      </c>
      <c r="F34" s="9">
        <f t="shared" si="1"/>
        <v>0</v>
      </c>
    </row>
    <row r="35" spans="1:6" ht="14.25" customHeight="1">
      <c r="A35" s="17">
        <v>2020100310</v>
      </c>
      <c r="B35" s="18" t="s">
        <v>268</v>
      </c>
      <c r="C35" s="12">
        <v>100</v>
      </c>
      <c r="D35" s="22">
        <v>100</v>
      </c>
      <c r="E35" s="9"/>
      <c r="F35" s="9"/>
    </row>
    <row r="36" spans="1:6" ht="15.75">
      <c r="A36" s="17">
        <v>2020200000</v>
      </c>
      <c r="B36" s="18" t="s">
        <v>29</v>
      </c>
      <c r="C36" s="12">
        <v>1355.2</v>
      </c>
      <c r="D36" s="10">
        <v>1355.2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115.993</v>
      </c>
      <c r="E37" s="9">
        <f t="shared" si="0"/>
        <v>99.9991378864424</v>
      </c>
      <c r="F37" s="9">
        <f t="shared" si="1"/>
        <v>-0.0010000000000047748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5290.894</v>
      </c>
      <c r="D42" s="236">
        <f>D32+D33</f>
        <v>5137.32667</v>
      </c>
      <c r="E42" s="5">
        <f t="shared" si="0"/>
        <v>97.09751641216022</v>
      </c>
      <c r="F42" s="5">
        <f t="shared" si="1"/>
        <v>-153.56732999999986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-277.96384000000035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756.7090000000001</v>
      </c>
      <c r="D47" s="40">
        <f>D48+D49+D50+D51+D52+D54+D53</f>
        <v>713.17824</v>
      </c>
      <c r="E47" s="41">
        <f>SUM(D47/C47*100)</f>
        <v>94.24735796719742</v>
      </c>
      <c r="F47" s="41">
        <f>SUM(D47-C47)</f>
        <v>-43.5307600000001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709.609</v>
      </c>
      <c r="D49" s="44">
        <v>673.17824</v>
      </c>
      <c r="E49" s="45">
        <f aca="true" t="shared" si="2" ref="E49:E88">SUM(D49/C49*100)</f>
        <v>94.86607977069062</v>
      </c>
      <c r="F49" s="45">
        <f aca="true" t="shared" si="3" ref="F49:F88">SUM(D49-C49)</f>
        <v>-36.43076000000008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30</v>
      </c>
      <c r="D52" s="44">
        <v>30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7.1</v>
      </c>
      <c r="D53" s="47">
        <v>0</v>
      </c>
      <c r="E53" s="45">
        <f t="shared" si="2"/>
        <v>0</v>
      </c>
      <c r="F53" s="45">
        <f t="shared" si="3"/>
        <v>-7.1</v>
      </c>
    </row>
    <row r="54" spans="1:6" ht="13.5" customHeight="1">
      <c r="A54" s="42" t="s">
        <v>52</v>
      </c>
      <c r="B54" s="46" t="s">
        <v>53</v>
      </c>
      <c r="C54" s="44">
        <v>10</v>
      </c>
      <c r="D54" s="44">
        <v>10</v>
      </c>
      <c r="E54" s="45">
        <f t="shared" si="2"/>
        <v>100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115.785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115.785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40</v>
      </c>
      <c r="D57" s="39">
        <f>SUM(D58:D60)</f>
        <v>25.183</v>
      </c>
      <c r="E57" s="41">
        <f t="shared" si="2"/>
        <v>62.957499999999996</v>
      </c>
      <c r="F57" s="41">
        <f t="shared" si="3"/>
        <v>-14.817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40</v>
      </c>
      <c r="D60" s="44">
        <v>25.183</v>
      </c>
      <c r="E60" s="45">
        <f t="shared" si="2"/>
        <v>62.957499999999996</v>
      </c>
      <c r="F60" s="45">
        <f t="shared" si="3"/>
        <v>-14.817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1062.8</v>
      </c>
      <c r="D62" s="55">
        <f>SUM(D63:D66)</f>
        <v>1045.507</v>
      </c>
      <c r="E62" s="41">
        <f t="shared" si="2"/>
        <v>98.37288295069628</v>
      </c>
      <c r="F62" s="41">
        <f t="shared" si="3"/>
        <v>-17.292999999999893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972.9</v>
      </c>
      <c r="D65" s="44">
        <v>972.9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89.9</v>
      </c>
      <c r="D66" s="44">
        <v>72.607</v>
      </c>
      <c r="E66" s="45">
        <f t="shared" si="2"/>
        <v>80.76418242491657</v>
      </c>
      <c r="F66" s="45">
        <f t="shared" si="3"/>
        <v>-17.293000000000006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347.7</v>
      </c>
      <c r="D67" s="39">
        <f>SUM(D68:D70)</f>
        <v>201.51437</v>
      </c>
      <c r="E67" s="41">
        <f t="shared" si="2"/>
        <v>57.956390566580396</v>
      </c>
      <c r="F67" s="41">
        <f t="shared" si="3"/>
        <v>-146.18562999999997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347.7</v>
      </c>
      <c r="D70" s="44">
        <v>201.51437</v>
      </c>
      <c r="E70" s="45">
        <f t="shared" si="2"/>
        <v>57.956390566580396</v>
      </c>
      <c r="F70" s="45">
        <f t="shared" si="3"/>
        <v>-146.18562999999997</v>
      </c>
    </row>
    <row r="71" spans="1:6" s="6" customFormat="1" ht="15.75">
      <c r="A71" s="37" t="s">
        <v>94</v>
      </c>
      <c r="B71" s="38" t="s">
        <v>95</v>
      </c>
      <c r="C71" s="39">
        <f>C72</f>
        <v>2180.4</v>
      </c>
      <c r="D71" s="39">
        <f>SUM(D72)</f>
        <v>1983.09522</v>
      </c>
      <c r="E71" s="41">
        <f t="shared" si="2"/>
        <v>90.95098238855255</v>
      </c>
      <c r="F71" s="41">
        <f t="shared" si="3"/>
        <v>-197.30478000000016</v>
      </c>
    </row>
    <row r="72" spans="1:6" ht="15.75" customHeight="1">
      <c r="A72" s="42" t="s">
        <v>96</v>
      </c>
      <c r="B72" s="46" t="s">
        <v>97</v>
      </c>
      <c r="C72" s="44">
        <v>2180.4</v>
      </c>
      <c r="D72" s="44">
        <v>1983.09522</v>
      </c>
      <c r="E72" s="45">
        <f t="shared" si="2"/>
        <v>90.95098238855255</v>
      </c>
      <c r="F72" s="45">
        <f t="shared" si="3"/>
        <v>-197.30478000000016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775.1</v>
      </c>
      <c r="D73" s="39">
        <f>SUM(D74:D77)</f>
        <v>775.1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193">
        <v>775.1</v>
      </c>
      <c r="D75" s="44">
        <v>775.1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106</v>
      </c>
      <c r="B79" s="46" t="s">
        <v>107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C47+C55+C57+C62+C67+C71+C78+C73</f>
        <v>5290.894</v>
      </c>
      <c r="D88" s="40">
        <f>D47+D55+D57+D62+D67+D71+D78+D73</f>
        <v>4859.36283</v>
      </c>
      <c r="E88" s="41">
        <f t="shared" si="2"/>
        <v>91.84388933136819</v>
      </c>
      <c r="F88" s="41">
        <f t="shared" si="3"/>
        <v>-431.5311700000002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37" sqref="C37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7109375" style="70" customWidth="1"/>
    <col min="4" max="4" width="16.00390625" style="70" customWidth="1"/>
    <col min="5" max="5" width="10.8515625" style="70" customWidth="1"/>
    <col min="6" max="6" width="9.281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309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4.5" customHeight="1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683.96946</v>
      </c>
      <c r="E4" s="5">
        <f>SUM(D4/C4*100)</f>
        <v>101.59974153297682</v>
      </c>
      <c r="F4" s="5">
        <f>SUM(D4-C4)</f>
        <v>10.769459999999981</v>
      </c>
    </row>
    <row r="5" spans="1:6" s="6" customFormat="1" ht="15.75">
      <c r="A5" s="76">
        <v>1010000000</v>
      </c>
      <c r="B5" s="75" t="s">
        <v>6</v>
      </c>
      <c r="C5" s="5">
        <f>C6</f>
        <v>294</v>
      </c>
      <c r="D5" s="5">
        <f>D6</f>
        <v>335.55209</v>
      </c>
      <c r="E5" s="5">
        <f aca="true" t="shared" si="0" ref="E5:E42">SUM(D5/C5*100)</f>
        <v>114.13336394557825</v>
      </c>
      <c r="F5" s="5">
        <f aca="true" t="shared" si="1" ref="F5:F42">SUM(D5-C5)</f>
        <v>41.55209000000002</v>
      </c>
    </row>
    <row r="6" spans="1:6" ht="15.75">
      <c r="A6" s="7">
        <v>1010200001</v>
      </c>
      <c r="B6" s="8" t="s">
        <v>265</v>
      </c>
      <c r="C6" s="9">
        <v>294</v>
      </c>
      <c r="D6" s="10">
        <v>335.55209</v>
      </c>
      <c r="E6" s="9">
        <f>SUM(D6/C6*100)</f>
        <v>114.13336394557825</v>
      </c>
      <c r="F6" s="9">
        <f t="shared" si="1"/>
        <v>41.55209000000002</v>
      </c>
    </row>
    <row r="7" spans="1:6" s="6" customFormat="1" ht="15.75">
      <c r="A7" s="76">
        <v>1050000000</v>
      </c>
      <c r="B7" s="75" t="s">
        <v>8</v>
      </c>
      <c r="C7" s="5">
        <f>SUM(C8:C8)</f>
        <v>21</v>
      </c>
      <c r="D7" s="5">
        <f>SUM(D8:D8)</f>
        <v>4.03986</v>
      </c>
      <c r="E7" s="5">
        <f t="shared" si="0"/>
        <v>19.237428571428573</v>
      </c>
      <c r="F7" s="5">
        <f t="shared" si="1"/>
        <v>-16.96014</v>
      </c>
    </row>
    <row r="8" spans="1:6" ht="15.75" customHeight="1">
      <c r="A8" s="7">
        <v>1050300000</v>
      </c>
      <c r="B8" s="11" t="s">
        <v>266</v>
      </c>
      <c r="C8" s="12">
        <v>21</v>
      </c>
      <c r="D8" s="10">
        <v>4.03986</v>
      </c>
      <c r="E8" s="9">
        <f t="shared" si="0"/>
        <v>19.237428571428573</v>
      </c>
      <c r="F8" s="9">
        <f t="shared" si="1"/>
        <v>-16.96014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348.2</v>
      </c>
      <c r="D9" s="5">
        <f>D10+D11</f>
        <v>337.17751</v>
      </c>
      <c r="E9" s="5">
        <f t="shared" si="0"/>
        <v>96.834437105112</v>
      </c>
      <c r="F9" s="5">
        <f t="shared" si="1"/>
        <v>-11.022490000000005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86.88632</v>
      </c>
      <c r="E10" s="9">
        <f t="shared" si="0"/>
        <v>82.74887619047618</v>
      </c>
      <c r="F10" s="9">
        <f>SUM(D10-C10)</f>
        <v>-18.113680000000002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250.29119</v>
      </c>
      <c r="E11" s="9">
        <f t="shared" si="0"/>
        <v>102.91578536184211</v>
      </c>
      <c r="F11" s="9">
        <f t="shared" si="1"/>
        <v>7.091190000000012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5.75">
      <c r="A13" s="7">
        <v>1080400001</v>
      </c>
      <c r="B13" s="8" t="s">
        <v>264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60.74592</v>
      </c>
      <c r="E20" s="5">
        <f t="shared" si="0"/>
        <v>55.223563636363636</v>
      </c>
      <c r="F20" s="5">
        <f t="shared" si="1"/>
        <v>-49.25408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50</v>
      </c>
      <c r="D21" s="5">
        <f>D22+D23</f>
        <v>58.71852</v>
      </c>
      <c r="E21" s="5">
        <f t="shared" si="0"/>
        <v>117.43704</v>
      </c>
      <c r="F21" s="5">
        <f t="shared" si="1"/>
        <v>8.718519999999998</v>
      </c>
    </row>
    <row r="22" spans="1:6" ht="15" customHeight="1">
      <c r="A22" s="17">
        <v>1110501101</v>
      </c>
      <c r="B22" s="18" t="s">
        <v>262</v>
      </c>
      <c r="C22" s="12">
        <v>50</v>
      </c>
      <c r="D22" s="10">
        <v>58.71852</v>
      </c>
      <c r="E22" s="9">
        <f t="shared" si="0"/>
        <v>117.43704</v>
      </c>
      <c r="F22" s="9">
        <f t="shared" si="1"/>
        <v>8.718519999999998</v>
      </c>
    </row>
    <row r="23" spans="1:6" ht="15" customHeight="1" hidden="1">
      <c r="A23" s="7">
        <v>1110503505</v>
      </c>
      <c r="B23" s="11" t="s">
        <v>261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8">
        <v>1140000000</v>
      </c>
      <c r="B26" s="79" t="s">
        <v>141</v>
      </c>
      <c r="C26" s="5">
        <f>C27+C28</f>
        <v>60</v>
      </c>
      <c r="D26" s="5">
        <f>D27+D28</f>
        <v>1.9984</v>
      </c>
      <c r="E26" s="5">
        <f t="shared" si="0"/>
        <v>3.3306666666666667</v>
      </c>
      <c r="F26" s="5">
        <f t="shared" si="1"/>
        <v>-58.0016</v>
      </c>
    </row>
    <row r="27" spans="1:6" ht="0.75" customHeight="1" hidden="1">
      <c r="A27" s="17">
        <v>1140200000</v>
      </c>
      <c r="B27" s="19" t="s">
        <v>258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60</v>
      </c>
      <c r="D28" s="10">
        <v>1.9984</v>
      </c>
      <c r="E28" s="9">
        <f t="shared" si="0"/>
        <v>3.3306666666666667</v>
      </c>
      <c r="F28" s="9">
        <f t="shared" si="1"/>
        <v>-58.0016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0.029</v>
      </c>
      <c r="E29" s="5" t="e">
        <f t="shared" si="0"/>
        <v>#DIV/0!</v>
      </c>
      <c r="F29" s="5">
        <f t="shared" si="1"/>
        <v>0.029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744.71538</v>
      </c>
      <c r="E32" s="5">
        <f t="shared" si="0"/>
        <v>95.08623340143002</v>
      </c>
      <c r="F32" s="5">
        <f t="shared" si="1"/>
        <v>-38.484620000000064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6603.1816</v>
      </c>
      <c r="D33" s="5">
        <f>D34+D35+D36+D37+D38+D39+D40</f>
        <v>6575.2006</v>
      </c>
      <c r="E33" s="5">
        <f t="shared" si="0"/>
        <v>99.57624972785847</v>
      </c>
      <c r="F33" s="5">
        <f t="shared" si="1"/>
        <v>-27.980999999999767</v>
      </c>
      <c r="G33" s="21"/>
    </row>
    <row r="34" spans="1:6" ht="15.75">
      <c r="A34" s="17">
        <v>2020100000</v>
      </c>
      <c r="B34" s="18" t="s">
        <v>28</v>
      </c>
      <c r="C34" s="13">
        <v>2931.7</v>
      </c>
      <c r="D34" s="22">
        <v>2931.7</v>
      </c>
      <c r="E34" s="9">
        <f t="shared" si="0"/>
        <v>100</v>
      </c>
      <c r="F34" s="9">
        <f t="shared" si="1"/>
        <v>0</v>
      </c>
    </row>
    <row r="35" spans="1:6" ht="15.75" customHeight="1">
      <c r="A35" s="17">
        <v>2020100310</v>
      </c>
      <c r="B35" s="18" t="s">
        <v>268</v>
      </c>
      <c r="C35" s="12">
        <v>100</v>
      </c>
      <c r="D35" s="22">
        <v>100</v>
      </c>
      <c r="E35" s="9"/>
      <c r="F35" s="9"/>
    </row>
    <row r="36" spans="1:6" ht="15.75">
      <c r="A36" s="17">
        <v>2020200000</v>
      </c>
      <c r="B36" s="18" t="s">
        <v>29</v>
      </c>
      <c r="C36" s="12">
        <v>2031.8376</v>
      </c>
      <c r="D36" s="10">
        <v>2031.8376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1511.663</v>
      </c>
      <c r="E37" s="9">
        <f t="shared" si="0"/>
        <v>98.18263182917609</v>
      </c>
      <c r="F37" s="9">
        <f t="shared" si="1"/>
        <v>-27.980999999999995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7386.3816</v>
      </c>
      <c r="D42" s="236">
        <f>D32+D33</f>
        <v>7319.91598</v>
      </c>
      <c r="E42" s="5">
        <f t="shared" si="0"/>
        <v>99.100159948411</v>
      </c>
      <c r="F42" s="5">
        <f t="shared" si="1"/>
        <v>-66.46561999999994</v>
      </c>
    </row>
    <row r="43" spans="1:6" s="6" customFormat="1" ht="15.75">
      <c r="A43" s="3"/>
      <c r="B43" s="27" t="s">
        <v>36</v>
      </c>
      <c r="C43" s="5">
        <f>C88-C42</f>
        <v>40.23999999999978</v>
      </c>
      <c r="D43" s="5">
        <f>D88-D42</f>
        <v>65.28048000000035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730.6260000000001</v>
      </c>
      <c r="D47" s="40">
        <f>D48+D49+D50+D51+D52+D54+D53</f>
        <v>723.26213</v>
      </c>
      <c r="E47" s="41">
        <f>SUM(D47/C47*100)</f>
        <v>98.99211498085202</v>
      </c>
      <c r="F47" s="41">
        <f>SUM(D47-C47)</f>
        <v>-7.363870000000134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730.426</v>
      </c>
      <c r="D49" s="44">
        <v>723.26213</v>
      </c>
      <c r="E49" s="45">
        <f aca="true" t="shared" si="2" ref="E49:E88">SUM(D49/C49*100)</f>
        <v>99.01922029062492</v>
      </c>
      <c r="F49" s="45">
        <f aca="true" t="shared" si="3" ref="F49:F88">SUM(D49-C49)</f>
        <v>-7.163870000000088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0.2</v>
      </c>
      <c r="D53" s="47">
        <v>0</v>
      </c>
      <c r="E53" s="45">
        <f t="shared" si="2"/>
        <v>0</v>
      </c>
      <c r="F53" s="45">
        <f t="shared" si="3"/>
        <v>-0.2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115.785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115.785</v>
      </c>
      <c r="E56" s="45">
        <f t="shared" si="2"/>
        <v>100</v>
      </c>
      <c r="F56" s="45">
        <f t="shared" si="3"/>
        <v>0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1.683</v>
      </c>
      <c r="D57" s="39">
        <f>SUM(D58:D60)</f>
        <v>1.683</v>
      </c>
      <c r="E57" s="41">
        <f t="shared" si="2"/>
        <v>100</v>
      </c>
      <c r="F57" s="41">
        <f t="shared" si="3"/>
        <v>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1021.05229</v>
      </c>
      <c r="D62" s="55">
        <f>SUM(D63:D66)</f>
        <v>1019.5829</v>
      </c>
      <c r="E62" s="41">
        <f t="shared" si="2"/>
        <v>99.85609062196022</v>
      </c>
      <c r="F62" s="41">
        <f t="shared" si="3"/>
        <v>-1.4693899999999758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928.54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92.51229</v>
      </c>
      <c r="D66" s="44">
        <v>91.0429</v>
      </c>
      <c r="E66" s="45">
        <f t="shared" si="2"/>
        <v>98.41168130201945</v>
      </c>
      <c r="F66" s="45">
        <f t="shared" si="3"/>
        <v>-1.46938999999999</v>
      </c>
    </row>
    <row r="67" spans="1:6" s="6" customFormat="1" ht="15.75">
      <c r="A67" s="37" t="s">
        <v>76</v>
      </c>
      <c r="B67" s="38" t="s">
        <v>77</v>
      </c>
      <c r="C67" s="39">
        <f>SUM(C68:C70)</f>
        <v>1818.1000000000001</v>
      </c>
      <c r="D67" s="39">
        <f>SUM(D68:D70)</f>
        <v>1785.50812</v>
      </c>
      <c r="E67" s="41">
        <f t="shared" si="2"/>
        <v>98.20736593146691</v>
      </c>
      <c r="F67" s="41">
        <f t="shared" si="3"/>
        <v>-32.591880000000174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1395.67</v>
      </c>
      <c r="E68" s="45">
        <f t="shared" si="2"/>
        <v>98.03462929793137</v>
      </c>
      <c r="F68" s="45">
        <f t="shared" si="3"/>
        <v>-27.980000000000018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394.45</v>
      </c>
      <c r="D70" s="44">
        <v>389.83812</v>
      </c>
      <c r="E70" s="45">
        <f t="shared" si="2"/>
        <v>98.83080745341614</v>
      </c>
      <c r="F70" s="45">
        <f t="shared" si="3"/>
        <v>-4.611879999999985</v>
      </c>
    </row>
    <row r="71" spans="1:6" s="6" customFormat="1" ht="15.75">
      <c r="A71" s="37" t="s">
        <v>94</v>
      </c>
      <c r="B71" s="38" t="s">
        <v>95</v>
      </c>
      <c r="C71" s="39">
        <f>C72</f>
        <v>2145.78771</v>
      </c>
      <c r="D71" s="39">
        <f>SUM(D72)</f>
        <v>2145.78771</v>
      </c>
      <c r="E71" s="41">
        <f t="shared" si="2"/>
        <v>100</v>
      </c>
      <c r="F71" s="41">
        <f t="shared" si="3"/>
        <v>0</v>
      </c>
    </row>
    <row r="72" spans="1:6" ht="15.75">
      <c r="A72" s="42" t="s">
        <v>96</v>
      </c>
      <c r="B72" s="46" t="s">
        <v>270</v>
      </c>
      <c r="C72" s="44">
        <v>2145.78771</v>
      </c>
      <c r="D72" s="44">
        <v>2145.78771</v>
      </c>
      <c r="E72" s="45">
        <f t="shared" si="2"/>
        <v>100</v>
      </c>
      <c r="F72" s="45">
        <f t="shared" si="3"/>
        <v>0</v>
      </c>
    </row>
    <row r="73" spans="1:6" s="6" customFormat="1" ht="15.75">
      <c r="A73" s="60">
        <v>1000</v>
      </c>
      <c r="B73" s="38" t="s">
        <v>98</v>
      </c>
      <c r="C73" s="39">
        <f>SUM(C74:C77)</f>
        <v>1451.9376</v>
      </c>
      <c r="D73" s="39">
        <f>SUM(D74:D77)</f>
        <v>1451.9376</v>
      </c>
      <c r="E73" s="41">
        <f t="shared" si="2"/>
        <v>100</v>
      </c>
      <c r="F73" s="41">
        <f t="shared" si="3"/>
        <v>0</v>
      </c>
    </row>
    <row r="74" spans="1:6" ht="5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1451.9376</v>
      </c>
      <c r="D75" s="44">
        <v>1451.9376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7.95</v>
      </c>
      <c r="D78" s="39">
        <f>D79+D80+D81+D82+D83</f>
        <v>7.95</v>
      </c>
      <c r="E78" s="45">
        <f t="shared" si="2"/>
        <v>100</v>
      </c>
      <c r="F78" s="28">
        <f>F79+F80+F81+F82+F83</f>
        <v>0</v>
      </c>
    </row>
    <row r="79" spans="1:6" ht="15.75" customHeight="1">
      <c r="A79" s="42" t="s">
        <v>106</v>
      </c>
      <c r="B79" s="46" t="s">
        <v>107</v>
      </c>
      <c r="C79" s="44">
        <v>7.95</v>
      </c>
      <c r="D79" s="44">
        <v>7.95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133.7</v>
      </c>
      <c r="D84" s="55">
        <f>SUM(D85:D87)</f>
        <v>133.7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133.7</v>
      </c>
      <c r="D87" s="44">
        <v>133.7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7426.6215999999995</v>
      </c>
      <c r="D88" s="40">
        <f>D47+D55+D57+D62+D67+D71+D73+D78+D84</f>
        <v>7385.19646</v>
      </c>
      <c r="E88" s="41">
        <f t="shared" si="2"/>
        <v>99.44220747695023</v>
      </c>
      <c r="F88" s="41">
        <f t="shared" si="3"/>
        <v>-41.425139999999374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7">
      <selection activeCell="C45" sqref="C45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7109375" style="70" customWidth="1"/>
    <col min="4" max="4" width="15.57421875" style="70" customWidth="1"/>
    <col min="5" max="5" width="11.8515625" style="70" customWidth="1"/>
    <col min="6" max="6" width="13.281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308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384.6</v>
      </c>
      <c r="D4" s="5">
        <f>D5+D7+D9+D12</f>
        <v>392.20786999999996</v>
      </c>
      <c r="E4" s="5">
        <f>SUM(D4/C4*100)</f>
        <v>101.97812532501298</v>
      </c>
      <c r="F4" s="5">
        <f>SUM(D4-C4)</f>
        <v>7.607869999999934</v>
      </c>
    </row>
    <row r="5" spans="1:6" s="6" customFormat="1" ht="15.75">
      <c r="A5" s="76">
        <v>1010000000</v>
      </c>
      <c r="B5" s="75" t="s">
        <v>6</v>
      </c>
      <c r="C5" s="5">
        <f>C6</f>
        <v>126</v>
      </c>
      <c r="D5" s="5">
        <f>D6</f>
        <v>140.64012</v>
      </c>
      <c r="E5" s="5">
        <f aca="true" t="shared" si="0" ref="E5:E44">SUM(D5/C5*100)</f>
        <v>111.61914285714285</v>
      </c>
      <c r="F5" s="5">
        <f aca="true" t="shared" si="1" ref="F5:F44">SUM(D5-C5)</f>
        <v>14.640119999999996</v>
      </c>
    </row>
    <row r="6" spans="1:6" ht="15.75">
      <c r="A6" s="7">
        <v>1010200001</v>
      </c>
      <c r="B6" s="8" t="s">
        <v>7</v>
      </c>
      <c r="C6" s="9">
        <v>126</v>
      </c>
      <c r="D6" s="10">
        <v>140.64012</v>
      </c>
      <c r="E6" s="9">
        <f>SUM(D6/C6*100)</f>
        <v>111.61914285714285</v>
      </c>
      <c r="F6" s="9">
        <f t="shared" si="1"/>
        <v>14.640119999999996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0.19744</v>
      </c>
      <c r="E7" s="5">
        <f t="shared" si="0"/>
        <v>6.581333333333333</v>
      </c>
      <c r="F7" s="5">
        <f t="shared" si="1"/>
        <v>-2.80256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0.19744</v>
      </c>
      <c r="E8" s="9">
        <f t="shared" si="0"/>
        <v>6.581333333333333</v>
      </c>
      <c r="F8" s="9">
        <f t="shared" si="1"/>
        <v>-2.80256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245.6</v>
      </c>
      <c r="D9" s="5">
        <f>D10+D11</f>
        <v>238.87031</v>
      </c>
      <c r="E9" s="5">
        <f t="shared" si="0"/>
        <v>97.25989820846905</v>
      </c>
      <c r="F9" s="5">
        <f t="shared" si="1"/>
        <v>-6.729690000000005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60.97518</v>
      </c>
      <c r="E10" s="9">
        <f t="shared" si="0"/>
        <v>70.90137209302327</v>
      </c>
      <c r="F10" s="9">
        <f>SUM(D10-C10)</f>
        <v>-25.02482</v>
      </c>
    </row>
    <row r="11" spans="1:6" ht="15.75" customHeight="1">
      <c r="A11" s="7">
        <v>1060600000</v>
      </c>
      <c r="B11" s="11" t="s">
        <v>10</v>
      </c>
      <c r="C11" s="9">
        <v>159.6</v>
      </c>
      <c r="D11" s="10">
        <v>177.89513</v>
      </c>
      <c r="E11" s="9">
        <f t="shared" si="0"/>
        <v>111.46311403508773</v>
      </c>
      <c r="F11" s="9">
        <f t="shared" si="1"/>
        <v>18.29513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12.5</v>
      </c>
      <c r="E12" s="5">
        <f t="shared" si="0"/>
        <v>125</v>
      </c>
      <c r="F12" s="5">
        <f t="shared" si="1"/>
        <v>2.5</v>
      </c>
    </row>
    <row r="13" spans="1:6" ht="15.75">
      <c r="A13" s="7">
        <v>1080400001</v>
      </c>
      <c r="B13" s="8" t="s">
        <v>14</v>
      </c>
      <c r="C13" s="9">
        <v>10</v>
      </c>
      <c r="D13" s="10">
        <v>12.5</v>
      </c>
      <c r="E13" s="9">
        <f t="shared" si="0"/>
        <v>125</v>
      </c>
      <c r="F13" s="9">
        <f t="shared" si="1"/>
        <v>2.5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173</v>
      </c>
      <c r="D20" s="5">
        <f>D21+D24+D26+D31+D29</f>
        <v>100.94167</v>
      </c>
      <c r="E20" s="5">
        <f t="shared" si="0"/>
        <v>58.34778612716763</v>
      </c>
      <c r="F20" s="5">
        <f t="shared" si="1"/>
        <v>-72.05833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103</v>
      </c>
      <c r="D21" s="5">
        <f>D22+D23</f>
        <v>20.46263</v>
      </c>
      <c r="E21" s="5">
        <f t="shared" si="0"/>
        <v>19.866631067961166</v>
      </c>
      <c r="F21" s="5">
        <f t="shared" si="1"/>
        <v>-82.53737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20.46263</v>
      </c>
      <c r="E22" s="9">
        <f t="shared" si="0"/>
        <v>19.866631067961166</v>
      </c>
      <c r="F22" s="9">
        <f t="shared" si="1"/>
        <v>-82.53737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70</v>
      </c>
      <c r="D26" s="5">
        <f>D27+D28</f>
        <v>72.47904</v>
      </c>
      <c r="E26" s="5">
        <f t="shared" si="0"/>
        <v>103.54148571428571</v>
      </c>
      <c r="F26" s="5">
        <f t="shared" si="1"/>
        <v>2.4790399999999977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72.47904</v>
      </c>
      <c r="E28" s="9">
        <f t="shared" si="0"/>
        <v>103.54148571428571</v>
      </c>
      <c r="F28" s="9">
        <f t="shared" si="1"/>
        <v>2.4790399999999977</v>
      </c>
    </row>
    <row r="29" spans="1:6" ht="15" customHeight="1">
      <c r="A29" s="3">
        <v>1160000000</v>
      </c>
      <c r="B29" s="14" t="s">
        <v>291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292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</v>
      </c>
      <c r="E32" s="9" t="e">
        <f t="shared" si="0"/>
        <v>#DIV/0!</v>
      </c>
      <c r="F32" s="9">
        <f t="shared" si="1"/>
        <v>0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557.6</v>
      </c>
      <c r="D34" s="20">
        <f>D4+D20</f>
        <v>493.14953999999994</v>
      </c>
      <c r="E34" s="5">
        <f t="shared" si="0"/>
        <v>88.4414526542324</v>
      </c>
      <c r="F34" s="5">
        <f t="shared" si="1"/>
        <v>-64.45046000000008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2425.4959999999996</v>
      </c>
      <c r="D35" s="5">
        <f>D36+D38+D39+D40+D41+D42</f>
        <v>2425.4959999999996</v>
      </c>
      <c r="E35" s="5">
        <f t="shared" si="0"/>
        <v>100</v>
      </c>
      <c r="F35" s="5">
        <f t="shared" si="1"/>
        <v>0</v>
      </c>
      <c r="G35" s="21"/>
    </row>
    <row r="36" spans="1:6" ht="15" customHeight="1">
      <c r="A36" s="17">
        <v>2020100000</v>
      </c>
      <c r="B36" s="18" t="s">
        <v>28</v>
      </c>
      <c r="C36" s="13">
        <v>1981.3</v>
      </c>
      <c r="D36" s="22">
        <v>1981.3</v>
      </c>
      <c r="E36" s="9">
        <f t="shared" si="0"/>
        <v>100</v>
      </c>
      <c r="F36" s="9">
        <f t="shared" si="1"/>
        <v>0</v>
      </c>
    </row>
    <row r="37" spans="1:6" ht="16.5" customHeight="1" hidden="1">
      <c r="A37" s="17">
        <v>2020100310</v>
      </c>
      <c r="B37" s="18" t="s">
        <v>268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388.4</v>
      </c>
      <c r="E38" s="9">
        <f t="shared" si="0"/>
        <v>100</v>
      </c>
      <c r="F38" s="9">
        <f t="shared" si="1"/>
        <v>0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55.796</v>
      </c>
      <c r="E39" s="9">
        <f t="shared" si="0"/>
        <v>100</v>
      </c>
      <c r="F39" s="9">
        <f t="shared" si="1"/>
        <v>0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2983.0959999999995</v>
      </c>
      <c r="D44" s="236">
        <f>D34+D35</f>
        <v>2918.6455399999995</v>
      </c>
      <c r="E44" s="5">
        <f t="shared" si="0"/>
        <v>97.83947750927224</v>
      </c>
      <c r="F44" s="237">
        <f t="shared" si="1"/>
        <v>-64.45046000000002</v>
      </c>
    </row>
    <row r="45" spans="1:6" s="6" customFormat="1" ht="15.75">
      <c r="A45" s="3"/>
      <c r="B45" s="27" t="s">
        <v>36</v>
      </c>
      <c r="C45" s="5">
        <f>C90-C44</f>
        <v>567.0960000000009</v>
      </c>
      <c r="D45" s="5">
        <f>D90-D44</f>
        <v>406.3625000000002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0" t="s">
        <v>145</v>
      </c>
      <c r="D47" s="81" t="s">
        <v>307</v>
      </c>
      <c r="E47" s="80" t="s">
        <v>3</v>
      </c>
      <c r="F47" s="82" t="s">
        <v>4</v>
      </c>
    </row>
    <row r="48" spans="1:6" ht="15.75">
      <c r="A48" s="35">
        <v>1</v>
      </c>
      <c r="B48" s="34">
        <v>2</v>
      </c>
      <c r="C48" s="171">
        <v>3</v>
      </c>
      <c r="D48" s="171">
        <v>4</v>
      </c>
      <c r="E48" s="171">
        <v>5</v>
      </c>
      <c r="F48" s="171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904.625</v>
      </c>
      <c r="D49" s="40">
        <f>D50+D51+D52+D53+D54+D56+D55</f>
        <v>834.65163</v>
      </c>
      <c r="E49" s="41">
        <f>SUM(D49/C49*100)</f>
        <v>92.2649307724195</v>
      </c>
      <c r="F49" s="41">
        <f>SUM(D49-C49)</f>
        <v>-69.97337000000005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898.425</v>
      </c>
      <c r="D51" s="44">
        <v>834.65163</v>
      </c>
      <c r="E51" s="45">
        <f aca="true" t="shared" si="2" ref="E51:E90">SUM(D51/C51*100)</f>
        <v>92.90164788379664</v>
      </c>
      <c r="F51" s="45">
        <f aca="true" t="shared" si="3" ref="F51:F90">SUM(D51-C51)</f>
        <v>-63.77337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6.2</v>
      </c>
      <c r="D55" s="47">
        <v>0</v>
      </c>
      <c r="E55" s="45">
        <f t="shared" si="2"/>
        <v>0</v>
      </c>
      <c r="F55" s="45">
        <f t="shared" si="3"/>
        <v>-6.2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55.656</v>
      </c>
      <c r="E57" s="41">
        <f t="shared" si="2"/>
        <v>100</v>
      </c>
      <c r="F57" s="41">
        <f t="shared" si="3"/>
        <v>0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55.656</v>
      </c>
      <c r="E58" s="45">
        <f t="shared" si="2"/>
        <v>100</v>
      </c>
      <c r="F58" s="45">
        <f t="shared" si="3"/>
        <v>0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1.683</v>
      </c>
      <c r="E59" s="41">
        <f t="shared" si="2"/>
        <v>16.830000000000002</v>
      </c>
      <c r="F59" s="41">
        <f t="shared" si="3"/>
        <v>-8.317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193">
        <v>10</v>
      </c>
      <c r="D62" s="44">
        <v>1.683</v>
      </c>
      <c r="E62" s="45">
        <f t="shared" si="2"/>
        <v>16.830000000000002</v>
      </c>
      <c r="F62" s="45">
        <f t="shared" si="3"/>
        <v>-8.317</v>
      </c>
    </row>
    <row r="63" spans="1:6" ht="15.75" hidden="1">
      <c r="A63" s="53" t="s">
        <v>255</v>
      </c>
      <c r="B63" s="54" t="s">
        <v>256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724.8000000000001</v>
      </c>
      <c r="D64" s="55">
        <f>SUM(D65:D68)</f>
        <v>719.04691</v>
      </c>
      <c r="E64" s="41">
        <f t="shared" si="2"/>
        <v>99.20625137969094</v>
      </c>
      <c r="F64" s="41">
        <f t="shared" si="3"/>
        <v>-5.753090000000043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26.2</v>
      </c>
      <c r="D66" s="44">
        <v>20.49999</v>
      </c>
      <c r="E66" s="45">
        <f t="shared" si="2"/>
        <v>78.24423664122138</v>
      </c>
      <c r="F66" s="45">
        <f t="shared" si="3"/>
        <v>-5.700009999999999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648.6</v>
      </c>
      <c r="E67" s="45">
        <f t="shared" si="2"/>
        <v>100</v>
      </c>
      <c r="F67" s="45">
        <f t="shared" si="3"/>
        <v>0</v>
      </c>
    </row>
    <row r="68" spans="1:6" ht="15.75">
      <c r="A68" s="42" t="s">
        <v>74</v>
      </c>
      <c r="B68" s="46" t="s">
        <v>75</v>
      </c>
      <c r="C68" s="56">
        <v>50</v>
      </c>
      <c r="D68" s="44">
        <v>49.94692</v>
      </c>
      <c r="E68" s="45">
        <f t="shared" si="2"/>
        <v>99.89384</v>
      </c>
      <c r="F68" s="45">
        <f t="shared" si="3"/>
        <v>-0.05308000000000135</v>
      </c>
    </row>
    <row r="69" spans="1:6" s="6" customFormat="1" ht="15.75">
      <c r="A69" s="37" t="s">
        <v>76</v>
      </c>
      <c r="B69" s="38" t="s">
        <v>77</v>
      </c>
      <c r="C69" s="39">
        <f>SUM(C70:C72)</f>
        <v>606.05</v>
      </c>
      <c r="D69" s="39">
        <f>SUM(D70:D72)</f>
        <v>505.60043</v>
      </c>
      <c r="E69" s="41">
        <f t="shared" si="2"/>
        <v>83.4255308967907</v>
      </c>
      <c r="F69" s="41">
        <f t="shared" si="3"/>
        <v>-100.44956999999994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606.05</v>
      </c>
      <c r="D72" s="44">
        <v>505.60043</v>
      </c>
      <c r="E72" s="45">
        <f t="shared" si="2"/>
        <v>83.4255308967907</v>
      </c>
      <c r="F72" s="45">
        <f t="shared" si="3"/>
        <v>-100.44956999999994</v>
      </c>
    </row>
    <row r="73" spans="1:6" s="6" customFormat="1" ht="15.75">
      <c r="A73" s="37" t="s">
        <v>94</v>
      </c>
      <c r="B73" s="38" t="s">
        <v>95</v>
      </c>
      <c r="C73" s="39">
        <f>C74</f>
        <v>1118.261</v>
      </c>
      <c r="D73" s="39">
        <f>SUM(D74)</f>
        <v>1077.57007</v>
      </c>
      <c r="E73" s="41">
        <f t="shared" si="2"/>
        <v>96.361231411987</v>
      </c>
      <c r="F73" s="41">
        <f t="shared" si="3"/>
        <v>-40.69092999999998</v>
      </c>
    </row>
    <row r="74" spans="1:6" ht="18" customHeight="1">
      <c r="A74" s="42" t="s">
        <v>96</v>
      </c>
      <c r="B74" s="46" t="s">
        <v>97</v>
      </c>
      <c r="C74" s="44">
        <v>1118.261</v>
      </c>
      <c r="D74" s="44">
        <v>1077.57007</v>
      </c>
      <c r="E74" s="45">
        <f t="shared" si="2"/>
        <v>96.361231411987</v>
      </c>
      <c r="F74" s="45">
        <f t="shared" si="3"/>
        <v>-40.69092999999998</v>
      </c>
    </row>
    <row r="75" spans="1:6" s="6" customFormat="1" ht="18" customHeight="1">
      <c r="A75" s="60">
        <v>1000</v>
      </c>
      <c r="B75" s="38" t="s">
        <v>98</v>
      </c>
      <c r="C75" s="39">
        <f>SUM(C76:C79)</f>
        <v>0</v>
      </c>
      <c r="D75" s="39">
        <f>SUM(D76:D79)</f>
        <v>0</v>
      </c>
      <c r="E75" s="41" t="e">
        <f t="shared" si="2"/>
        <v>#DIV/0!</v>
      </c>
      <c r="F75" s="41">
        <f t="shared" si="3"/>
        <v>0</v>
      </c>
    </row>
    <row r="76" spans="1:6" ht="18" customHeight="1" hidden="1">
      <c r="A76" s="61">
        <v>1001</v>
      </c>
      <c r="B76" s="62" t="s">
        <v>99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7.25" customHeight="1">
      <c r="A77" s="61">
        <v>1003</v>
      </c>
      <c r="B77" s="62" t="s">
        <v>100</v>
      </c>
      <c r="C77" s="44">
        <v>0</v>
      </c>
      <c r="D77" s="44">
        <v>0</v>
      </c>
      <c r="E77" s="45" t="e">
        <f t="shared" si="2"/>
        <v>#DIV/0!</v>
      </c>
      <c r="F77" s="45">
        <f t="shared" si="3"/>
        <v>0</v>
      </c>
    </row>
    <row r="78" spans="1:6" ht="18" customHeight="1" hidden="1">
      <c r="A78" s="61">
        <v>1004</v>
      </c>
      <c r="B78" s="62" t="s">
        <v>101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8" customHeight="1" hidden="1">
      <c r="A79" s="42" t="s">
        <v>102</v>
      </c>
      <c r="B79" s="46" t="s">
        <v>103</v>
      </c>
      <c r="C79" s="44">
        <v>0</v>
      </c>
      <c r="D79" s="44">
        <v>0</v>
      </c>
      <c r="E79" s="45"/>
      <c r="F79" s="45">
        <f t="shared" si="3"/>
        <v>0</v>
      </c>
    </row>
    <row r="80" spans="1:6" ht="18" customHeight="1">
      <c r="A80" s="37" t="s">
        <v>104</v>
      </c>
      <c r="B80" s="38" t="s">
        <v>105</v>
      </c>
      <c r="C80" s="39">
        <f>C81+C82+C83+C84+C85</f>
        <v>3</v>
      </c>
      <c r="D80" s="39">
        <f>D81+D82+D83+D84+D85</f>
        <v>3</v>
      </c>
      <c r="E80" s="45">
        <f t="shared" si="2"/>
        <v>100</v>
      </c>
      <c r="F80" s="28">
        <f>F81+F82+F83+F84+F85</f>
        <v>0</v>
      </c>
    </row>
    <row r="81" spans="1:6" ht="15" customHeight="1">
      <c r="A81" s="42" t="s">
        <v>106</v>
      </c>
      <c r="B81" s="46" t="s">
        <v>107</v>
      </c>
      <c r="C81" s="44">
        <v>3</v>
      </c>
      <c r="D81" s="44">
        <v>3</v>
      </c>
      <c r="E81" s="45">
        <f t="shared" si="2"/>
        <v>100</v>
      </c>
      <c r="F81" s="45">
        <f>SUM(D81-C81)</f>
        <v>0</v>
      </c>
    </row>
    <row r="82" spans="1:6" ht="15.75" customHeight="1" hidden="1">
      <c r="A82" s="42" t="s">
        <v>108</v>
      </c>
      <c r="B82" s="46" t="s">
        <v>109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110</v>
      </c>
      <c r="B83" s="46" t="s">
        <v>111</v>
      </c>
      <c r="C83" s="44"/>
      <c r="D83" s="44"/>
      <c r="E83" s="45" t="e">
        <f t="shared" si="2"/>
        <v>#DIV/0!</v>
      </c>
      <c r="F83" s="45"/>
    </row>
    <row r="84" spans="1:6" ht="0.75" customHeight="1" hidden="1">
      <c r="A84" s="42" t="s">
        <v>112</v>
      </c>
      <c r="B84" s="46" t="s">
        <v>113</v>
      </c>
      <c r="C84" s="44"/>
      <c r="D84" s="44"/>
      <c r="E84" s="45" t="e">
        <f t="shared" si="2"/>
        <v>#DIV/0!</v>
      </c>
      <c r="F84" s="45"/>
    </row>
    <row r="85" spans="1:6" ht="15" customHeight="1" hidden="1">
      <c r="A85" s="42" t="s">
        <v>114</v>
      </c>
      <c r="B85" s="46" t="s">
        <v>115</v>
      </c>
      <c r="C85" s="44"/>
      <c r="D85" s="44"/>
      <c r="E85" s="45" t="e">
        <f t="shared" si="2"/>
        <v>#DIV/0!</v>
      </c>
      <c r="F85" s="45"/>
    </row>
    <row r="86" spans="1:6" s="6" customFormat="1" ht="15" customHeight="1">
      <c r="A86" s="60">
        <v>1400</v>
      </c>
      <c r="B86" s="64" t="s">
        <v>124</v>
      </c>
      <c r="C86" s="55">
        <f>C87+C88+C89</f>
        <v>127.8</v>
      </c>
      <c r="D86" s="55">
        <f>SUM(D87:D89)</f>
        <v>127.8</v>
      </c>
      <c r="E86" s="41">
        <f t="shared" si="2"/>
        <v>100</v>
      </c>
      <c r="F86" s="41">
        <f t="shared" si="3"/>
        <v>0</v>
      </c>
    </row>
    <row r="87" spans="1:6" ht="0.75" customHeight="1" hidden="1">
      <c r="A87" s="61">
        <v>1401</v>
      </c>
      <c r="B87" s="62" t="s">
        <v>125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 hidden="1">
      <c r="A88" s="61">
        <v>1402</v>
      </c>
      <c r="B88" s="62" t="s">
        <v>126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>
      <c r="A89" s="61">
        <v>1403</v>
      </c>
      <c r="B89" s="62" t="s">
        <v>127</v>
      </c>
      <c r="C89" s="56">
        <v>127.8</v>
      </c>
      <c r="D89" s="44">
        <v>127.8</v>
      </c>
      <c r="E89" s="45">
        <f t="shared" si="2"/>
        <v>100</v>
      </c>
      <c r="F89" s="45">
        <f t="shared" si="3"/>
        <v>0</v>
      </c>
    </row>
    <row r="90" spans="1:6" s="6" customFormat="1" ht="15.75" customHeight="1">
      <c r="A90" s="60"/>
      <c r="B90" s="65" t="s">
        <v>128</v>
      </c>
      <c r="C90" s="40">
        <f>C49+C57+C59+C64+C69+C73+C75+C80+C86</f>
        <v>3550.1920000000005</v>
      </c>
      <c r="D90" s="40">
        <f>D49+D57+D59+D64+D69+D73+D75+D80+D86</f>
        <v>3325.0080399999997</v>
      </c>
      <c r="E90" s="41">
        <f t="shared" si="2"/>
        <v>93.65713290999471</v>
      </c>
      <c r="F90" s="41">
        <f t="shared" si="3"/>
        <v>-225.18396000000075</v>
      </c>
    </row>
    <row r="91" spans="3:4" ht="15.75">
      <c r="C91" s="68"/>
      <c r="D91" s="69"/>
    </row>
    <row r="92" spans="1:4" s="73" customFormat="1" ht="12.75">
      <c r="A92" s="71" t="s">
        <v>129</v>
      </c>
      <c r="B92" s="71"/>
      <c r="C92" s="72"/>
      <c r="D92" s="72"/>
    </row>
    <row r="93" spans="1:3" s="73" customFormat="1" ht="12.75">
      <c r="A93" s="74" t="s">
        <v>130</v>
      </c>
      <c r="B93" s="74"/>
      <c r="C93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view="pageBreakPreview" zoomScale="80" zoomScaleSheetLayoutView="80" zoomScalePageLayoutView="0" workbookViewId="0" topLeftCell="A1">
      <pane ySplit="1" topLeftCell="A5" activePane="bottomLeft" state="frozen"/>
      <selection pane="topLeft" activeCell="A1" sqref="A1"/>
      <selection pane="bottomLeft" activeCell="DY37" sqref="DY37"/>
    </sheetView>
  </sheetViews>
  <sheetFormatPr defaultColWidth="9.140625" defaultRowHeight="12.75"/>
  <cols>
    <col min="1" max="1" width="3.421875" style="83" customWidth="1"/>
    <col min="2" max="2" width="25.57421875" style="83" customWidth="1"/>
    <col min="3" max="3" width="13.7109375" style="83" customWidth="1"/>
    <col min="4" max="4" width="12.28125" style="84" customWidth="1"/>
    <col min="5" max="5" width="7.57421875" style="83" customWidth="1"/>
    <col min="6" max="6" width="12.140625" style="83" customWidth="1"/>
    <col min="7" max="7" width="10.57421875" style="83" customWidth="1"/>
    <col min="8" max="8" width="9.7109375" style="83" customWidth="1"/>
    <col min="9" max="9" width="8.8515625" style="83" customWidth="1"/>
    <col min="10" max="10" width="8.57421875" style="83" customWidth="1"/>
    <col min="11" max="29" width="9.7109375" style="83" customWidth="1"/>
    <col min="30" max="32" width="9.7109375" style="83" hidden="1" customWidth="1"/>
    <col min="33" max="35" width="9.7109375" style="83" customWidth="1"/>
    <col min="36" max="38" width="9.7109375" style="83" hidden="1" customWidth="1"/>
    <col min="39" max="44" width="9.7109375" style="83" customWidth="1"/>
    <col min="45" max="50" width="9.7109375" style="83" hidden="1" customWidth="1"/>
    <col min="51" max="56" width="9.7109375" style="83" customWidth="1"/>
    <col min="57" max="62" width="9.7109375" style="83" hidden="1" customWidth="1"/>
    <col min="63" max="64" width="10.28125" style="83" customWidth="1"/>
    <col min="65" max="71" width="9.7109375" style="83" customWidth="1"/>
    <col min="72" max="72" width="10.421875" style="83" customWidth="1"/>
    <col min="73" max="73" width="10.28125" style="83" customWidth="1"/>
    <col min="74" max="76" width="9.7109375" style="83" customWidth="1"/>
    <col min="77" max="79" width="11.7109375" style="83" customWidth="1"/>
    <col min="80" max="80" width="11.421875" style="83" customWidth="1"/>
    <col min="81" max="81" width="0.71875" style="83" hidden="1" customWidth="1"/>
    <col min="82" max="86" width="11.7109375" style="83" hidden="1" customWidth="1"/>
    <col min="87" max="87" width="11.7109375" style="83" customWidth="1"/>
    <col min="88" max="88" width="11.8515625" style="83" customWidth="1"/>
    <col min="89" max="89" width="9.7109375" style="83" customWidth="1"/>
    <col min="90" max="90" width="13.57421875" style="83" customWidth="1"/>
    <col min="91" max="91" width="13.140625" style="83" customWidth="1"/>
    <col min="92" max="92" width="9.7109375" style="83" customWidth="1"/>
    <col min="93" max="93" width="12.8515625" style="83" customWidth="1"/>
    <col min="94" max="94" width="11.00390625" style="83" customWidth="1"/>
    <col min="95" max="95" width="7.140625" style="83" customWidth="1"/>
    <col min="96" max="100" width="9.7109375" style="83" customWidth="1"/>
    <col min="101" max="101" width="8.57421875" style="83" customWidth="1"/>
    <col min="102" max="102" width="12.7109375" style="83" customWidth="1"/>
    <col min="103" max="104" width="9.7109375" style="83" customWidth="1"/>
    <col min="105" max="105" width="10.8515625" style="83" customWidth="1"/>
    <col min="106" max="106" width="11.140625" style="83" customWidth="1"/>
    <col min="107" max="110" width="9.7109375" style="83" customWidth="1"/>
    <col min="111" max="111" width="12.28125" style="83" customWidth="1"/>
    <col min="112" max="112" width="12.421875" style="83" customWidth="1"/>
    <col min="113" max="113" width="9.7109375" style="83" customWidth="1"/>
    <col min="114" max="114" width="11.8515625" style="83" customWidth="1"/>
    <col min="115" max="115" width="12.140625" style="83" customWidth="1"/>
    <col min="116" max="116" width="9.7109375" style="83" customWidth="1"/>
    <col min="117" max="117" width="11.421875" style="83" customWidth="1"/>
    <col min="118" max="118" width="11.8515625" style="83" customWidth="1"/>
    <col min="119" max="119" width="9.7109375" style="83" customWidth="1"/>
    <col min="120" max="120" width="12.8515625" style="83" customWidth="1"/>
    <col min="121" max="121" width="11.57421875" style="83" customWidth="1"/>
    <col min="122" max="125" width="9.7109375" style="83" customWidth="1"/>
    <col min="126" max="126" width="11.140625" style="83" customWidth="1"/>
    <col min="127" max="127" width="10.8515625" style="83" customWidth="1"/>
    <col min="128" max="128" width="11.8515625" style="83" customWidth="1"/>
    <col min="129" max="129" width="9.7109375" style="83" customWidth="1"/>
    <col min="130" max="130" width="16.421875" style="83" customWidth="1"/>
    <col min="131" max="131" width="10.57421875" style="83" customWidth="1"/>
    <col min="132" max="132" width="12.7109375" style="83" customWidth="1"/>
    <col min="133" max="133" width="10.8515625" style="83" customWidth="1"/>
    <col min="134" max="134" width="10.00390625" style="83" customWidth="1"/>
    <col min="135" max="135" width="11.140625" style="83" customWidth="1"/>
    <col min="136" max="16384" width="9.140625" style="83" customWidth="1"/>
  </cols>
  <sheetData>
    <row r="1" spans="12:26" ht="18" customHeight="1">
      <c r="L1" s="286" t="s">
        <v>147</v>
      </c>
      <c r="M1" s="286"/>
      <c r="N1" s="286"/>
      <c r="O1" s="85"/>
      <c r="P1" s="85"/>
      <c r="Q1" s="85"/>
      <c r="R1" s="287"/>
      <c r="S1" s="287"/>
      <c r="T1" s="287"/>
      <c r="U1" s="86"/>
      <c r="V1" s="86"/>
      <c r="W1" s="86"/>
      <c r="X1" s="86"/>
      <c r="Y1" s="86"/>
      <c r="Z1" s="86"/>
    </row>
    <row r="2" spans="12:26" ht="19.5" customHeight="1">
      <c r="L2" s="86" t="s">
        <v>148</v>
      </c>
      <c r="M2" s="86"/>
      <c r="N2" s="86"/>
      <c r="O2" s="87"/>
      <c r="P2" s="87"/>
      <c r="Q2" s="87"/>
      <c r="R2" s="287"/>
      <c r="S2" s="287"/>
      <c r="T2" s="287"/>
      <c r="U2" s="86"/>
      <c r="V2" s="86"/>
      <c r="W2" s="86"/>
      <c r="X2" s="86"/>
      <c r="Y2" s="86"/>
      <c r="Z2" s="86"/>
    </row>
    <row r="3" spans="1:119" ht="30.75" customHeight="1">
      <c r="A3" s="88"/>
      <c r="B3" s="88"/>
      <c r="C3" s="88"/>
      <c r="D3" s="89"/>
      <c r="E3" s="88"/>
      <c r="F3" s="88"/>
      <c r="G3" s="88"/>
      <c r="H3" s="88"/>
      <c r="I3" s="88"/>
      <c r="L3" s="288" t="s">
        <v>149</v>
      </c>
      <c r="M3" s="288"/>
      <c r="N3" s="288"/>
      <c r="O3" s="88"/>
      <c r="P3" s="88"/>
      <c r="Q3" s="88"/>
      <c r="R3" s="288"/>
      <c r="S3" s="288"/>
      <c r="T3" s="288"/>
      <c r="U3" s="90"/>
      <c r="V3" s="90"/>
      <c r="W3" s="90"/>
      <c r="X3" s="90"/>
      <c r="Y3" s="90"/>
      <c r="Z3" s="90"/>
      <c r="AA3" s="88"/>
      <c r="AB3" s="88"/>
      <c r="AC3" s="88"/>
      <c r="AD3" s="88"/>
      <c r="AE3" s="88"/>
      <c r="AF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</row>
    <row r="4" spans="2:119" ht="24" customHeight="1">
      <c r="B4" s="289" t="s">
        <v>150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91"/>
      <c r="P4" s="91"/>
      <c r="Q4" s="91"/>
      <c r="R4" s="91"/>
      <c r="S4" s="91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</row>
    <row r="5" spans="2:119" ht="15" customHeight="1">
      <c r="B5" s="284" t="s">
        <v>325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92"/>
      <c r="P5" s="92"/>
      <c r="Q5" s="92"/>
      <c r="R5" s="92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</row>
    <row r="6" spans="1:131" ht="15" customHeight="1">
      <c r="A6" s="88"/>
      <c r="B6" s="88"/>
      <c r="C6" s="93"/>
      <c r="D6" s="94"/>
      <c r="E6" s="88"/>
      <c r="F6" s="88"/>
      <c r="I6" s="285"/>
      <c r="J6" s="285"/>
      <c r="K6" s="285"/>
      <c r="L6" s="285"/>
      <c r="M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Y6" s="88"/>
      <c r="DZ6" s="88"/>
      <c r="EA6" s="88"/>
    </row>
    <row r="7" spans="1:131" s="99" customFormat="1" ht="15" customHeight="1">
      <c r="A7" s="273" t="s">
        <v>151</v>
      </c>
      <c r="B7" s="273" t="s">
        <v>152</v>
      </c>
      <c r="C7" s="264" t="s">
        <v>153</v>
      </c>
      <c r="D7" s="265"/>
      <c r="E7" s="266"/>
      <c r="F7" s="96" t="s">
        <v>154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8"/>
      <c r="CI7" s="264" t="s">
        <v>155</v>
      </c>
      <c r="CJ7" s="265"/>
      <c r="CK7" s="266"/>
      <c r="CL7" s="264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6"/>
      <c r="DY7" s="264" t="s">
        <v>156</v>
      </c>
      <c r="DZ7" s="265"/>
      <c r="EA7" s="266"/>
    </row>
    <row r="8" spans="1:131" s="99" customFormat="1" ht="15" customHeight="1">
      <c r="A8" s="273"/>
      <c r="B8" s="273"/>
      <c r="C8" s="274"/>
      <c r="D8" s="275"/>
      <c r="E8" s="276"/>
      <c r="F8" s="274" t="s">
        <v>157</v>
      </c>
      <c r="G8" s="275"/>
      <c r="H8" s="276"/>
      <c r="I8" s="277" t="s">
        <v>158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9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1"/>
      <c r="BE8" s="103"/>
      <c r="BF8" s="103"/>
      <c r="BG8" s="103"/>
      <c r="BH8" s="104"/>
      <c r="BI8" s="104"/>
      <c r="BJ8" s="104"/>
      <c r="BK8" s="273" t="s">
        <v>159</v>
      </c>
      <c r="BL8" s="273"/>
      <c r="BM8" s="273"/>
      <c r="BN8" s="267" t="s">
        <v>158</v>
      </c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100"/>
      <c r="CA8" s="100"/>
      <c r="CB8" s="100"/>
      <c r="CC8" s="274" t="s">
        <v>160</v>
      </c>
      <c r="CD8" s="275"/>
      <c r="CE8" s="276"/>
      <c r="CF8" s="280"/>
      <c r="CG8" s="281"/>
      <c r="CH8" s="282"/>
      <c r="CI8" s="274"/>
      <c r="CJ8" s="275"/>
      <c r="CK8" s="276"/>
      <c r="CL8" s="274" t="s">
        <v>158</v>
      </c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6"/>
      <c r="DY8" s="274"/>
      <c r="DZ8" s="275"/>
      <c r="EA8" s="276"/>
    </row>
    <row r="9" spans="1:131" s="99" customFormat="1" ht="15" customHeight="1">
      <c r="A9" s="273"/>
      <c r="B9" s="273"/>
      <c r="C9" s="274"/>
      <c r="D9" s="275"/>
      <c r="E9" s="276"/>
      <c r="F9" s="274"/>
      <c r="G9" s="275"/>
      <c r="H9" s="276"/>
      <c r="I9" s="264" t="s">
        <v>161</v>
      </c>
      <c r="J9" s="265"/>
      <c r="K9" s="266"/>
      <c r="L9" s="264" t="s">
        <v>162</v>
      </c>
      <c r="M9" s="265"/>
      <c r="N9" s="266"/>
      <c r="O9" s="264" t="s">
        <v>163</v>
      </c>
      <c r="P9" s="265"/>
      <c r="Q9" s="266"/>
      <c r="R9" s="264" t="s">
        <v>164</v>
      </c>
      <c r="S9" s="265"/>
      <c r="T9" s="266"/>
      <c r="U9" s="264" t="s">
        <v>165</v>
      </c>
      <c r="V9" s="265"/>
      <c r="W9" s="266"/>
      <c r="X9" s="264" t="s">
        <v>296</v>
      </c>
      <c r="Y9" s="265"/>
      <c r="Z9" s="266"/>
      <c r="AA9" s="264" t="s">
        <v>166</v>
      </c>
      <c r="AB9" s="265"/>
      <c r="AC9" s="266"/>
      <c r="AD9" s="264" t="s">
        <v>167</v>
      </c>
      <c r="AE9" s="265"/>
      <c r="AF9" s="266"/>
      <c r="AG9" s="264" t="s">
        <v>168</v>
      </c>
      <c r="AH9" s="265"/>
      <c r="AI9" s="266"/>
      <c r="AJ9" s="264" t="s">
        <v>169</v>
      </c>
      <c r="AK9" s="265"/>
      <c r="AL9" s="266"/>
      <c r="AM9" s="264" t="s">
        <v>298</v>
      </c>
      <c r="AN9" s="265"/>
      <c r="AO9" s="266"/>
      <c r="AP9" s="264" t="s">
        <v>170</v>
      </c>
      <c r="AQ9" s="265"/>
      <c r="AR9" s="266"/>
      <c r="AS9" s="264" t="s">
        <v>171</v>
      </c>
      <c r="AT9" s="265"/>
      <c r="AU9" s="266"/>
      <c r="AV9" s="264" t="s">
        <v>172</v>
      </c>
      <c r="AW9" s="265"/>
      <c r="AX9" s="266"/>
      <c r="AY9" s="264" t="s">
        <v>293</v>
      </c>
      <c r="AZ9" s="265"/>
      <c r="BA9" s="266"/>
      <c r="BB9" s="264" t="s">
        <v>173</v>
      </c>
      <c r="BC9" s="265"/>
      <c r="BD9" s="266"/>
      <c r="BE9" s="264" t="s">
        <v>174</v>
      </c>
      <c r="BF9" s="265"/>
      <c r="BG9" s="266"/>
      <c r="BH9" s="274" t="s">
        <v>175</v>
      </c>
      <c r="BI9" s="275"/>
      <c r="BJ9" s="275"/>
      <c r="BK9" s="273"/>
      <c r="BL9" s="273"/>
      <c r="BM9" s="273"/>
      <c r="BN9" s="264" t="s">
        <v>176</v>
      </c>
      <c r="BO9" s="265"/>
      <c r="BP9" s="266"/>
      <c r="BQ9" s="264" t="s">
        <v>177</v>
      </c>
      <c r="BR9" s="265"/>
      <c r="BS9" s="266"/>
      <c r="BT9" s="264" t="s">
        <v>178</v>
      </c>
      <c r="BU9" s="265"/>
      <c r="BV9" s="266"/>
      <c r="BW9" s="264" t="s">
        <v>179</v>
      </c>
      <c r="BX9" s="265"/>
      <c r="BY9" s="266"/>
      <c r="BZ9" s="264" t="s">
        <v>31</v>
      </c>
      <c r="CA9" s="265"/>
      <c r="CB9" s="266"/>
      <c r="CC9" s="274"/>
      <c r="CD9" s="275"/>
      <c r="CE9" s="276"/>
      <c r="CF9" s="273" t="s">
        <v>180</v>
      </c>
      <c r="CG9" s="273"/>
      <c r="CH9" s="273"/>
      <c r="CI9" s="274"/>
      <c r="CJ9" s="275"/>
      <c r="CK9" s="276"/>
      <c r="CL9" s="258" t="s">
        <v>181</v>
      </c>
      <c r="CM9" s="259"/>
      <c r="CN9" s="260"/>
      <c r="CO9" s="270" t="s">
        <v>154</v>
      </c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2"/>
      <c r="DA9" s="258" t="s">
        <v>182</v>
      </c>
      <c r="DB9" s="259"/>
      <c r="DC9" s="260"/>
      <c r="DD9" s="258" t="s">
        <v>183</v>
      </c>
      <c r="DE9" s="259"/>
      <c r="DF9" s="260"/>
      <c r="DG9" s="258" t="s">
        <v>184</v>
      </c>
      <c r="DH9" s="259"/>
      <c r="DI9" s="260"/>
      <c r="DJ9" s="258" t="s">
        <v>185</v>
      </c>
      <c r="DK9" s="259"/>
      <c r="DL9" s="260"/>
      <c r="DM9" s="264" t="s">
        <v>186</v>
      </c>
      <c r="DN9" s="265"/>
      <c r="DO9" s="266"/>
      <c r="DP9" s="264" t="s">
        <v>187</v>
      </c>
      <c r="DQ9" s="265"/>
      <c r="DR9" s="266"/>
      <c r="DS9" s="264" t="s">
        <v>188</v>
      </c>
      <c r="DT9" s="265"/>
      <c r="DU9" s="266"/>
      <c r="DV9" s="273" t="s">
        <v>189</v>
      </c>
      <c r="DW9" s="273"/>
      <c r="DX9" s="273"/>
      <c r="DY9" s="274"/>
      <c r="DZ9" s="275"/>
      <c r="EA9" s="276"/>
    </row>
    <row r="10" spans="1:135" s="99" customFormat="1" ht="136.5" customHeight="1">
      <c r="A10" s="273"/>
      <c r="B10" s="273"/>
      <c r="C10" s="267"/>
      <c r="D10" s="268"/>
      <c r="E10" s="283"/>
      <c r="F10" s="267"/>
      <c r="G10" s="268"/>
      <c r="H10" s="269"/>
      <c r="I10" s="267"/>
      <c r="J10" s="268"/>
      <c r="K10" s="269"/>
      <c r="L10" s="267"/>
      <c r="M10" s="268"/>
      <c r="N10" s="269"/>
      <c r="O10" s="267"/>
      <c r="P10" s="268"/>
      <c r="Q10" s="269"/>
      <c r="R10" s="267"/>
      <c r="S10" s="268"/>
      <c r="T10" s="269"/>
      <c r="U10" s="267"/>
      <c r="V10" s="268"/>
      <c r="W10" s="269"/>
      <c r="X10" s="267"/>
      <c r="Y10" s="268"/>
      <c r="Z10" s="269"/>
      <c r="AA10" s="267"/>
      <c r="AB10" s="268"/>
      <c r="AC10" s="269"/>
      <c r="AD10" s="267"/>
      <c r="AE10" s="268"/>
      <c r="AF10" s="269"/>
      <c r="AG10" s="267"/>
      <c r="AH10" s="268"/>
      <c r="AI10" s="269"/>
      <c r="AJ10" s="267"/>
      <c r="AK10" s="268"/>
      <c r="AL10" s="269"/>
      <c r="AM10" s="267"/>
      <c r="AN10" s="268"/>
      <c r="AO10" s="269"/>
      <c r="AP10" s="267"/>
      <c r="AQ10" s="268"/>
      <c r="AR10" s="269"/>
      <c r="AS10" s="267"/>
      <c r="AT10" s="268"/>
      <c r="AU10" s="269"/>
      <c r="AV10" s="267"/>
      <c r="AW10" s="268"/>
      <c r="AX10" s="269"/>
      <c r="AY10" s="267"/>
      <c r="AZ10" s="268"/>
      <c r="BA10" s="269"/>
      <c r="BB10" s="267"/>
      <c r="BC10" s="268"/>
      <c r="BD10" s="269"/>
      <c r="BE10" s="267"/>
      <c r="BF10" s="268"/>
      <c r="BG10" s="269"/>
      <c r="BH10" s="267"/>
      <c r="BI10" s="268"/>
      <c r="BJ10" s="268"/>
      <c r="BK10" s="273"/>
      <c r="BL10" s="273"/>
      <c r="BM10" s="273"/>
      <c r="BN10" s="267"/>
      <c r="BO10" s="268"/>
      <c r="BP10" s="269"/>
      <c r="BQ10" s="267"/>
      <c r="BR10" s="268"/>
      <c r="BS10" s="269"/>
      <c r="BT10" s="267"/>
      <c r="BU10" s="268"/>
      <c r="BV10" s="269"/>
      <c r="BW10" s="267"/>
      <c r="BX10" s="268"/>
      <c r="BY10" s="269"/>
      <c r="BZ10" s="267"/>
      <c r="CA10" s="268"/>
      <c r="CB10" s="269"/>
      <c r="CC10" s="267"/>
      <c r="CD10" s="268"/>
      <c r="CE10" s="269"/>
      <c r="CF10" s="273"/>
      <c r="CG10" s="273"/>
      <c r="CH10" s="273"/>
      <c r="CI10" s="267"/>
      <c r="CJ10" s="268"/>
      <c r="CK10" s="269"/>
      <c r="CL10" s="261"/>
      <c r="CM10" s="262"/>
      <c r="CN10" s="263"/>
      <c r="CO10" s="261" t="s">
        <v>190</v>
      </c>
      <c r="CP10" s="262"/>
      <c r="CQ10" s="263"/>
      <c r="CR10" s="270" t="s">
        <v>191</v>
      </c>
      <c r="CS10" s="271"/>
      <c r="CT10" s="272"/>
      <c r="CU10" s="261" t="s">
        <v>192</v>
      </c>
      <c r="CV10" s="262"/>
      <c r="CW10" s="263"/>
      <c r="CX10" s="261" t="s">
        <v>288</v>
      </c>
      <c r="CY10" s="262"/>
      <c r="CZ10" s="263"/>
      <c r="DA10" s="261"/>
      <c r="DB10" s="262"/>
      <c r="DC10" s="263"/>
      <c r="DD10" s="261"/>
      <c r="DE10" s="262"/>
      <c r="DF10" s="263"/>
      <c r="DG10" s="261"/>
      <c r="DH10" s="262"/>
      <c r="DI10" s="263"/>
      <c r="DJ10" s="261"/>
      <c r="DK10" s="262"/>
      <c r="DL10" s="263"/>
      <c r="DM10" s="267"/>
      <c r="DN10" s="268"/>
      <c r="DO10" s="269"/>
      <c r="DP10" s="267"/>
      <c r="DQ10" s="268"/>
      <c r="DR10" s="269"/>
      <c r="DS10" s="267"/>
      <c r="DT10" s="268"/>
      <c r="DU10" s="269"/>
      <c r="DV10" s="273"/>
      <c r="DW10" s="273"/>
      <c r="DX10" s="273"/>
      <c r="DY10" s="267"/>
      <c r="DZ10" s="268"/>
      <c r="EA10" s="269"/>
      <c r="EC10" s="104"/>
      <c r="ED10" s="104"/>
      <c r="EE10" s="104"/>
    </row>
    <row r="11" spans="1:135" s="99" customFormat="1" ht="33.75" customHeight="1">
      <c r="A11" s="273"/>
      <c r="B11" s="273"/>
      <c r="C11" s="105" t="s">
        <v>193</v>
      </c>
      <c r="D11" s="106" t="s">
        <v>194</v>
      </c>
      <c r="E11" s="105" t="s">
        <v>195</v>
      </c>
      <c r="F11" s="105" t="s">
        <v>193</v>
      </c>
      <c r="G11" s="105" t="s">
        <v>194</v>
      </c>
      <c r="H11" s="105" t="s">
        <v>195</v>
      </c>
      <c r="I11" s="105" t="s">
        <v>193</v>
      </c>
      <c r="J11" s="105" t="s">
        <v>194</v>
      </c>
      <c r="K11" s="105" t="s">
        <v>195</v>
      </c>
      <c r="L11" s="105" t="s">
        <v>193</v>
      </c>
      <c r="M11" s="105" t="s">
        <v>194</v>
      </c>
      <c r="N11" s="105" t="s">
        <v>195</v>
      </c>
      <c r="O11" s="105" t="s">
        <v>193</v>
      </c>
      <c r="P11" s="105" t="s">
        <v>194</v>
      </c>
      <c r="Q11" s="105" t="s">
        <v>195</v>
      </c>
      <c r="R11" s="105" t="s">
        <v>193</v>
      </c>
      <c r="S11" s="105" t="s">
        <v>194</v>
      </c>
      <c r="T11" s="105" t="s">
        <v>195</v>
      </c>
      <c r="U11" s="105" t="s">
        <v>193</v>
      </c>
      <c r="V11" s="105" t="s">
        <v>194</v>
      </c>
      <c r="W11" s="105" t="s">
        <v>195</v>
      </c>
      <c r="X11" s="105" t="s">
        <v>193</v>
      </c>
      <c r="Y11" s="105" t="s">
        <v>194</v>
      </c>
      <c r="Z11" s="105" t="s">
        <v>195</v>
      </c>
      <c r="AA11" s="105" t="s">
        <v>193</v>
      </c>
      <c r="AB11" s="105" t="s">
        <v>194</v>
      </c>
      <c r="AC11" s="105" t="s">
        <v>195</v>
      </c>
      <c r="AD11" s="105" t="s">
        <v>193</v>
      </c>
      <c r="AE11" s="105" t="s">
        <v>194</v>
      </c>
      <c r="AF11" s="105" t="s">
        <v>195</v>
      </c>
      <c r="AG11" s="105" t="s">
        <v>193</v>
      </c>
      <c r="AH11" s="105" t="s">
        <v>194</v>
      </c>
      <c r="AI11" s="105" t="s">
        <v>195</v>
      </c>
      <c r="AJ11" s="105" t="s">
        <v>193</v>
      </c>
      <c r="AK11" s="105" t="s">
        <v>194</v>
      </c>
      <c r="AL11" s="105" t="s">
        <v>195</v>
      </c>
      <c r="AM11" s="105" t="s">
        <v>193</v>
      </c>
      <c r="AN11" s="105" t="s">
        <v>194</v>
      </c>
      <c r="AO11" s="105" t="s">
        <v>195</v>
      </c>
      <c r="AP11" s="105" t="s">
        <v>196</v>
      </c>
      <c r="AQ11" s="105" t="s">
        <v>194</v>
      </c>
      <c r="AR11" s="105" t="s">
        <v>195</v>
      </c>
      <c r="AS11" s="105" t="s">
        <v>193</v>
      </c>
      <c r="AT11" s="105" t="s">
        <v>194</v>
      </c>
      <c r="AU11" s="105" t="s">
        <v>195</v>
      </c>
      <c r="AV11" s="105" t="s">
        <v>193</v>
      </c>
      <c r="AW11" s="105" t="s">
        <v>194</v>
      </c>
      <c r="AX11" s="105" t="s">
        <v>195</v>
      </c>
      <c r="AY11" s="105" t="s">
        <v>196</v>
      </c>
      <c r="AZ11" s="105" t="s">
        <v>194</v>
      </c>
      <c r="BA11" s="105" t="s">
        <v>195</v>
      </c>
      <c r="BB11" s="105" t="s">
        <v>196</v>
      </c>
      <c r="BC11" s="105" t="s">
        <v>194</v>
      </c>
      <c r="BD11" s="105" t="s">
        <v>195</v>
      </c>
      <c r="BE11" s="105" t="s">
        <v>196</v>
      </c>
      <c r="BF11" s="105" t="s">
        <v>194</v>
      </c>
      <c r="BG11" s="105" t="s">
        <v>195</v>
      </c>
      <c r="BH11" s="105" t="s">
        <v>196</v>
      </c>
      <c r="BI11" s="105" t="s">
        <v>194</v>
      </c>
      <c r="BJ11" s="105" t="s">
        <v>195</v>
      </c>
      <c r="BK11" s="105" t="s">
        <v>193</v>
      </c>
      <c r="BL11" s="105" t="s">
        <v>194</v>
      </c>
      <c r="BM11" s="105" t="s">
        <v>195</v>
      </c>
      <c r="BN11" s="105" t="s">
        <v>193</v>
      </c>
      <c r="BO11" s="105" t="s">
        <v>194</v>
      </c>
      <c r="BP11" s="105" t="s">
        <v>195</v>
      </c>
      <c r="BQ11" s="105" t="s">
        <v>193</v>
      </c>
      <c r="BR11" s="105" t="s">
        <v>194</v>
      </c>
      <c r="BS11" s="105" t="s">
        <v>195</v>
      </c>
      <c r="BT11" s="105" t="s">
        <v>193</v>
      </c>
      <c r="BU11" s="105" t="s">
        <v>194</v>
      </c>
      <c r="BV11" s="105" t="s">
        <v>195</v>
      </c>
      <c r="BW11" s="105" t="s">
        <v>193</v>
      </c>
      <c r="BX11" s="105" t="s">
        <v>194</v>
      </c>
      <c r="BY11" s="105" t="s">
        <v>195</v>
      </c>
      <c r="BZ11" s="105" t="s">
        <v>193</v>
      </c>
      <c r="CA11" s="105" t="s">
        <v>194</v>
      </c>
      <c r="CB11" s="105" t="s">
        <v>195</v>
      </c>
      <c r="CC11" s="105" t="s">
        <v>193</v>
      </c>
      <c r="CD11" s="105" t="s">
        <v>194</v>
      </c>
      <c r="CE11" s="105" t="s">
        <v>195</v>
      </c>
      <c r="CF11" s="105" t="s">
        <v>193</v>
      </c>
      <c r="CG11" s="105" t="s">
        <v>194</v>
      </c>
      <c r="CH11" s="105" t="s">
        <v>195</v>
      </c>
      <c r="CI11" s="105" t="s">
        <v>193</v>
      </c>
      <c r="CJ11" s="105" t="s">
        <v>194</v>
      </c>
      <c r="CK11" s="105" t="s">
        <v>195</v>
      </c>
      <c r="CL11" s="105" t="s">
        <v>193</v>
      </c>
      <c r="CM11" s="105" t="s">
        <v>194</v>
      </c>
      <c r="CN11" s="105" t="s">
        <v>195</v>
      </c>
      <c r="CO11" s="105" t="s">
        <v>193</v>
      </c>
      <c r="CP11" s="105" t="s">
        <v>194</v>
      </c>
      <c r="CQ11" s="105" t="s">
        <v>195</v>
      </c>
      <c r="CR11" s="105" t="s">
        <v>193</v>
      </c>
      <c r="CS11" s="105" t="s">
        <v>194</v>
      </c>
      <c r="CT11" s="105" t="s">
        <v>195</v>
      </c>
      <c r="CU11" s="105" t="s">
        <v>193</v>
      </c>
      <c r="CV11" s="105" t="s">
        <v>194</v>
      </c>
      <c r="CW11" s="105" t="s">
        <v>195</v>
      </c>
      <c r="CX11" s="105" t="s">
        <v>193</v>
      </c>
      <c r="CY11" s="105" t="s">
        <v>194</v>
      </c>
      <c r="CZ11" s="105" t="s">
        <v>195</v>
      </c>
      <c r="DA11" s="105" t="s">
        <v>193</v>
      </c>
      <c r="DB11" s="105" t="s">
        <v>194</v>
      </c>
      <c r="DC11" s="105" t="s">
        <v>195</v>
      </c>
      <c r="DD11" s="105" t="s">
        <v>193</v>
      </c>
      <c r="DE11" s="105" t="s">
        <v>194</v>
      </c>
      <c r="DF11" s="105" t="s">
        <v>195</v>
      </c>
      <c r="DG11" s="105" t="s">
        <v>193</v>
      </c>
      <c r="DH11" s="105" t="s">
        <v>194</v>
      </c>
      <c r="DI11" s="105" t="s">
        <v>195</v>
      </c>
      <c r="DJ11" s="105" t="s">
        <v>193</v>
      </c>
      <c r="DK11" s="105" t="s">
        <v>194</v>
      </c>
      <c r="DL11" s="105" t="s">
        <v>195</v>
      </c>
      <c r="DM11" s="105" t="s">
        <v>193</v>
      </c>
      <c r="DN11" s="105" t="s">
        <v>194</v>
      </c>
      <c r="DO11" s="105" t="s">
        <v>195</v>
      </c>
      <c r="DP11" s="105" t="s">
        <v>193</v>
      </c>
      <c r="DQ11" s="105" t="s">
        <v>194</v>
      </c>
      <c r="DR11" s="105" t="s">
        <v>195</v>
      </c>
      <c r="DS11" s="105" t="s">
        <v>193</v>
      </c>
      <c r="DT11" s="105" t="s">
        <v>194</v>
      </c>
      <c r="DU11" s="105" t="s">
        <v>195</v>
      </c>
      <c r="DV11" s="105" t="s">
        <v>193</v>
      </c>
      <c r="DW11" s="105" t="s">
        <v>194</v>
      </c>
      <c r="DX11" s="105" t="s">
        <v>195</v>
      </c>
      <c r="DY11" s="105" t="s">
        <v>193</v>
      </c>
      <c r="DZ11" s="105" t="s">
        <v>194</v>
      </c>
      <c r="EA11" s="105" t="s">
        <v>195</v>
      </c>
      <c r="EC11" s="104"/>
      <c r="ED11" s="104"/>
      <c r="EE11" s="104"/>
    </row>
    <row r="12" spans="1:131" s="99" customFormat="1" ht="11.25" customHeight="1">
      <c r="A12" s="95">
        <v>1</v>
      </c>
      <c r="B12" s="105">
        <v>2</v>
      </c>
      <c r="C12" s="95">
        <v>3</v>
      </c>
      <c r="D12" s="106">
        <v>4</v>
      </c>
      <c r="E12" s="95">
        <v>5</v>
      </c>
      <c r="F12" s="105">
        <v>6</v>
      </c>
      <c r="G12" s="95">
        <v>7</v>
      </c>
      <c r="H12" s="105">
        <v>8</v>
      </c>
      <c r="I12" s="95">
        <v>9</v>
      </c>
      <c r="J12" s="105">
        <v>10</v>
      </c>
      <c r="K12" s="95">
        <v>11</v>
      </c>
      <c r="L12" s="105">
        <v>12</v>
      </c>
      <c r="M12" s="95">
        <v>13</v>
      </c>
      <c r="N12" s="105">
        <v>14</v>
      </c>
      <c r="O12" s="95">
        <v>15</v>
      </c>
      <c r="P12" s="105">
        <v>16</v>
      </c>
      <c r="Q12" s="95">
        <v>17</v>
      </c>
      <c r="R12" s="105">
        <v>18</v>
      </c>
      <c r="S12" s="95">
        <v>19</v>
      </c>
      <c r="T12" s="105">
        <v>20</v>
      </c>
      <c r="U12" s="95">
        <v>21</v>
      </c>
      <c r="V12" s="105">
        <v>22</v>
      </c>
      <c r="W12" s="95">
        <v>23</v>
      </c>
      <c r="X12" s="95">
        <v>24</v>
      </c>
      <c r="Y12" s="95">
        <v>25</v>
      </c>
      <c r="Z12" s="95">
        <v>26</v>
      </c>
      <c r="AA12" s="105">
        <v>27</v>
      </c>
      <c r="AB12" s="95">
        <v>28</v>
      </c>
      <c r="AC12" s="105">
        <v>29</v>
      </c>
      <c r="AD12" s="95">
        <v>30</v>
      </c>
      <c r="AE12" s="105">
        <v>31</v>
      </c>
      <c r="AF12" s="95">
        <v>32</v>
      </c>
      <c r="AG12" s="95">
        <v>33</v>
      </c>
      <c r="AH12" s="105">
        <v>34</v>
      </c>
      <c r="AI12" s="95">
        <v>35</v>
      </c>
      <c r="AJ12" s="95">
        <v>36</v>
      </c>
      <c r="AK12" s="105">
        <v>37</v>
      </c>
      <c r="AL12" s="95">
        <v>38</v>
      </c>
      <c r="AM12" s="95">
        <v>39</v>
      </c>
      <c r="AN12" s="105">
        <v>40</v>
      </c>
      <c r="AO12" s="95">
        <v>41</v>
      </c>
      <c r="AP12" s="105">
        <v>42</v>
      </c>
      <c r="AQ12" s="95">
        <v>43</v>
      </c>
      <c r="AR12" s="105">
        <v>44</v>
      </c>
      <c r="AS12" s="95">
        <v>45</v>
      </c>
      <c r="AT12" s="188">
        <v>46</v>
      </c>
      <c r="AU12" s="189">
        <v>47</v>
      </c>
      <c r="AV12" s="95">
        <v>48</v>
      </c>
      <c r="AW12" s="95">
        <v>49</v>
      </c>
      <c r="AX12" s="95">
        <v>50</v>
      </c>
      <c r="AY12" s="95">
        <v>51</v>
      </c>
      <c r="AZ12" s="95">
        <v>52</v>
      </c>
      <c r="BA12" s="95">
        <v>53</v>
      </c>
      <c r="BB12" s="105">
        <v>54</v>
      </c>
      <c r="BC12" s="95">
        <v>55</v>
      </c>
      <c r="BD12" s="105">
        <v>56</v>
      </c>
      <c r="BE12" s="95">
        <v>57</v>
      </c>
      <c r="BF12" s="105">
        <v>58</v>
      </c>
      <c r="BG12" s="95">
        <v>59</v>
      </c>
      <c r="BH12" s="105">
        <v>60</v>
      </c>
      <c r="BI12" s="95">
        <v>61</v>
      </c>
      <c r="BJ12" s="105">
        <v>62</v>
      </c>
      <c r="BK12" s="95">
        <v>63</v>
      </c>
      <c r="BL12" s="105">
        <v>64</v>
      </c>
      <c r="BM12" s="95">
        <v>65</v>
      </c>
      <c r="BN12" s="105">
        <v>66</v>
      </c>
      <c r="BO12" s="95">
        <v>67</v>
      </c>
      <c r="BP12" s="105">
        <v>68</v>
      </c>
      <c r="BQ12" s="95">
        <v>69</v>
      </c>
      <c r="BR12" s="105">
        <v>70</v>
      </c>
      <c r="BS12" s="95">
        <v>71</v>
      </c>
      <c r="BT12" s="105">
        <v>72</v>
      </c>
      <c r="BU12" s="95">
        <v>73</v>
      </c>
      <c r="BV12" s="105">
        <v>74</v>
      </c>
      <c r="BW12" s="95">
        <v>75</v>
      </c>
      <c r="BX12" s="105">
        <v>76</v>
      </c>
      <c r="BY12" s="95">
        <v>77</v>
      </c>
      <c r="BZ12" s="95">
        <v>78</v>
      </c>
      <c r="CA12" s="95">
        <v>79</v>
      </c>
      <c r="CB12" s="95">
        <v>80</v>
      </c>
      <c r="CC12" s="105">
        <v>81</v>
      </c>
      <c r="CD12" s="95">
        <v>82</v>
      </c>
      <c r="CE12" s="105">
        <v>83</v>
      </c>
      <c r="CF12" s="105">
        <v>84</v>
      </c>
      <c r="CG12" s="105">
        <v>85</v>
      </c>
      <c r="CH12" s="105">
        <v>86</v>
      </c>
      <c r="CI12" s="95">
        <v>87</v>
      </c>
      <c r="CJ12" s="105">
        <v>88</v>
      </c>
      <c r="CK12" s="95">
        <v>89</v>
      </c>
      <c r="CL12" s="105">
        <v>90</v>
      </c>
      <c r="CM12" s="95">
        <v>91</v>
      </c>
      <c r="CN12" s="105">
        <v>92</v>
      </c>
      <c r="CO12" s="95">
        <v>93</v>
      </c>
      <c r="CP12" s="105">
        <v>94</v>
      </c>
      <c r="CQ12" s="95">
        <v>95</v>
      </c>
      <c r="CR12" s="105">
        <v>96</v>
      </c>
      <c r="CS12" s="95">
        <v>97</v>
      </c>
      <c r="CT12" s="105">
        <v>98</v>
      </c>
      <c r="CU12" s="95">
        <v>99</v>
      </c>
      <c r="CV12" s="105">
        <v>100</v>
      </c>
      <c r="CW12" s="95">
        <v>101</v>
      </c>
      <c r="CX12" s="105">
        <v>102</v>
      </c>
      <c r="CY12" s="105">
        <v>103</v>
      </c>
      <c r="CZ12" s="105">
        <v>104</v>
      </c>
      <c r="DA12" s="95">
        <v>105</v>
      </c>
      <c r="DB12" s="105">
        <v>106</v>
      </c>
      <c r="DC12" s="95">
        <v>107</v>
      </c>
      <c r="DD12" s="105">
        <v>108</v>
      </c>
      <c r="DE12" s="95">
        <v>109</v>
      </c>
      <c r="DF12" s="105">
        <v>110</v>
      </c>
      <c r="DG12" s="95">
        <v>111</v>
      </c>
      <c r="DH12" s="105">
        <v>112</v>
      </c>
      <c r="DI12" s="95">
        <v>113</v>
      </c>
      <c r="DJ12" s="105">
        <v>114</v>
      </c>
      <c r="DK12" s="95">
        <v>115</v>
      </c>
      <c r="DL12" s="105">
        <v>116</v>
      </c>
      <c r="DM12" s="95">
        <v>117</v>
      </c>
      <c r="DN12" s="105">
        <v>118</v>
      </c>
      <c r="DO12" s="95">
        <v>119</v>
      </c>
      <c r="DP12" s="105">
        <v>120</v>
      </c>
      <c r="DQ12" s="95">
        <v>121</v>
      </c>
      <c r="DR12" s="105">
        <v>122</v>
      </c>
      <c r="DS12" s="95">
        <v>123</v>
      </c>
      <c r="DT12" s="105">
        <v>124</v>
      </c>
      <c r="DU12" s="95">
        <v>125</v>
      </c>
      <c r="DV12" s="105">
        <v>126</v>
      </c>
      <c r="DW12" s="95">
        <v>127</v>
      </c>
      <c r="DX12" s="105">
        <v>128</v>
      </c>
      <c r="DY12" s="95">
        <v>129</v>
      </c>
      <c r="DZ12" s="105">
        <v>130</v>
      </c>
      <c r="EA12" s="95">
        <v>131</v>
      </c>
    </row>
    <row r="13" spans="1:135" s="99" customFormat="1" ht="15" customHeight="1">
      <c r="A13" s="107">
        <v>1</v>
      </c>
      <c r="B13" s="108" t="s">
        <v>197</v>
      </c>
      <c r="C13" s="109">
        <f aca="true" t="shared" si="0" ref="C13:C28">F13+BK13</f>
        <v>2804.9480000000003</v>
      </c>
      <c r="D13" s="110">
        <f aca="true" t="shared" si="1" ref="D13:D28">G13+BL13+CD13</f>
        <v>2792.31707</v>
      </c>
      <c r="E13" s="111">
        <f aca="true" t="shared" si="2" ref="E13:E28">D13/C13*100</f>
        <v>99.54969111726848</v>
      </c>
      <c r="F13" s="112">
        <f>I13+L13+O13+R13+U13+AA13+AG13+AP13+BB13+AY13+X13+AM13</f>
        <v>477.29999999999995</v>
      </c>
      <c r="G13" s="112">
        <f>J13+M13+P13+S13+V13+AB13+AH13+AQ13+Y13+BC13+AZ13+AN13</f>
        <v>464.66907</v>
      </c>
      <c r="H13" s="111">
        <f>G13/F13*100</f>
        <v>97.35367064739158</v>
      </c>
      <c r="I13" s="113">
        <f>Але!C6</f>
        <v>138</v>
      </c>
      <c r="J13" s="113">
        <f>Але!D6</f>
        <v>209.48549</v>
      </c>
      <c r="K13" s="111">
        <f>J13/I13*100</f>
        <v>151.80107971014493</v>
      </c>
      <c r="L13" s="114">
        <f>Але!C8</f>
        <v>3</v>
      </c>
      <c r="M13" s="114">
        <f>Але!D8</f>
        <v>0.01527</v>
      </c>
      <c r="N13" s="111">
        <f>M13/L13*100</f>
        <v>0.509</v>
      </c>
      <c r="O13" s="114">
        <f>Але!C10</f>
        <v>42</v>
      </c>
      <c r="P13" s="114">
        <f>Але!D10</f>
        <v>31.98664</v>
      </c>
      <c r="Q13" s="111">
        <f>P13/O13*100</f>
        <v>76.15866666666668</v>
      </c>
      <c r="R13" s="114">
        <f>Але!C11</f>
        <v>208.4</v>
      </c>
      <c r="S13" s="114">
        <f>Але!D11</f>
        <v>158.11414</v>
      </c>
      <c r="T13" s="111">
        <f>S13/R13*100</f>
        <v>75.87050863723607</v>
      </c>
      <c r="U13" s="111">
        <f>Але!C13</f>
        <v>0</v>
      </c>
      <c r="V13" s="111">
        <f>Але!D13</f>
        <v>5.7</v>
      </c>
      <c r="W13" s="111" t="e">
        <f>V13/U13*100</f>
        <v>#DIV/0!</v>
      </c>
      <c r="X13" s="111"/>
      <c r="Y13" s="111">
        <f>Але!D15</f>
        <v>18.86094</v>
      </c>
      <c r="Z13" s="111" t="e">
        <f aca="true" t="shared" si="3" ref="Z13:Z22">Y13/X13*100</f>
        <v>#DIV/0!</v>
      </c>
      <c r="AA13" s="114">
        <f>Але!C22</f>
        <v>15</v>
      </c>
      <c r="AB13" s="114">
        <f>Але!D22</f>
        <v>16.2962</v>
      </c>
      <c r="AC13" s="111">
        <f>AB13/AA13*100</f>
        <v>108.64133333333332</v>
      </c>
      <c r="AD13" s="114"/>
      <c r="AE13" s="114"/>
      <c r="AF13" s="111" t="e">
        <f>AE13/AD13*100</f>
        <v>#DIV/0!</v>
      </c>
      <c r="AG13" s="114">
        <f>Але!C23</f>
        <v>10.9</v>
      </c>
      <c r="AH13" s="114">
        <f>Але!D23</f>
        <v>8.90039</v>
      </c>
      <c r="AI13" s="111">
        <f>AH13/AG13*100</f>
        <v>81.65495412844037</v>
      </c>
      <c r="AJ13" s="114"/>
      <c r="AK13" s="114"/>
      <c r="AL13" s="111" t="e">
        <f>AK13/AJ13*100</f>
        <v>#DIV/0!</v>
      </c>
      <c r="AM13" s="111"/>
      <c r="AN13" s="111"/>
      <c r="AO13" s="111" t="e">
        <f>AN13/AM13*100</f>
        <v>#DIV/0!</v>
      </c>
      <c r="AP13" s="111">
        <f>Але!C28</f>
        <v>60</v>
      </c>
      <c r="AQ13" s="111">
        <f>Але!D28</f>
        <v>3.15</v>
      </c>
      <c r="AR13" s="111">
        <f>AQ13/AP13*100</f>
        <v>5.25</v>
      </c>
      <c r="AS13" s="111"/>
      <c r="AT13" s="111"/>
      <c r="AU13" s="111" t="e">
        <f>AT13/AS13*100</f>
        <v>#DIV/0!</v>
      </c>
      <c r="AV13" s="111"/>
      <c r="AW13" s="111"/>
      <c r="AX13" s="111"/>
      <c r="AY13" s="111"/>
      <c r="AZ13" s="111"/>
      <c r="BA13" s="111" t="e">
        <f>AZ13/AY13*100</f>
        <v>#DIV/0!</v>
      </c>
      <c r="BB13" s="111">
        <f>Але!C29</f>
        <v>0</v>
      </c>
      <c r="BC13" s="111">
        <f>Але!D29</f>
        <v>12.16</v>
      </c>
      <c r="BD13" s="111" t="e">
        <f>BC13/BB13*100</f>
        <v>#DIV/0!</v>
      </c>
      <c r="BE13" s="111"/>
      <c r="BF13" s="111"/>
      <c r="BG13" s="115" t="e">
        <f>BE13/BF13*100</f>
        <v>#DIV/0!</v>
      </c>
      <c r="BH13" s="115"/>
      <c r="BI13" s="115"/>
      <c r="BJ13" s="115" t="e">
        <f>BH13/BI13*100</f>
        <v>#DIV/0!</v>
      </c>
      <c r="BK13" s="114">
        <f>BN13+BQ13+BT13+BW13+BZ13</f>
        <v>2327.648</v>
      </c>
      <c r="BL13" s="114">
        <f>BO13+BR13+BU13+BX13+CA13</f>
        <v>2327.648</v>
      </c>
      <c r="BM13" s="111">
        <f>BL13/BK13*100</f>
        <v>100</v>
      </c>
      <c r="BN13" s="116">
        <f>Але!C34</f>
        <v>1169.5</v>
      </c>
      <c r="BO13" s="116">
        <f>Але!D34</f>
        <v>1169.5</v>
      </c>
      <c r="BP13" s="111">
        <f>BO13/BN13*100</f>
        <v>100</v>
      </c>
      <c r="BQ13" s="111">
        <f>Але!C35</f>
        <v>457.9</v>
      </c>
      <c r="BR13" s="111">
        <f>Але!D35</f>
        <v>457.9</v>
      </c>
      <c r="BS13" s="111">
        <f>BR13/BQ13*100</f>
        <v>100</v>
      </c>
      <c r="BT13" s="111">
        <f>Але!C36</f>
        <v>644.5</v>
      </c>
      <c r="BU13" s="111">
        <f>Але!D36</f>
        <v>644.5</v>
      </c>
      <c r="BV13" s="111">
        <f aca="true" t="shared" si="4" ref="BV13:BV28">BU13/BT13*100</f>
        <v>100</v>
      </c>
      <c r="BW13" s="111">
        <f>Але!C37</f>
        <v>55.748</v>
      </c>
      <c r="BX13" s="111">
        <f>Але!D37</f>
        <v>55.748</v>
      </c>
      <c r="BY13" s="111">
        <f aca="true" t="shared" si="5" ref="BY13:BY30">BX13/BW13*100</f>
        <v>100</v>
      </c>
      <c r="BZ13" s="111"/>
      <c r="CA13" s="111"/>
      <c r="CB13" s="111" t="e">
        <f aca="true" t="shared" si="6" ref="CB13:CB30">CA13/BZ13*100</f>
        <v>#DIV/0!</v>
      </c>
      <c r="CC13" s="114"/>
      <c r="CD13" s="114"/>
      <c r="CE13" s="111" t="e">
        <f>CD13/CC13*100</f>
        <v>#DIV/0!</v>
      </c>
      <c r="CF13" s="111"/>
      <c r="CG13" s="111"/>
      <c r="CH13" s="111"/>
      <c r="CI13" s="114">
        <f>CL13+DA13+DD13+DG13+DJ13+DM13+DP13+DS13+DV13</f>
        <v>3147.7980000000002</v>
      </c>
      <c r="CJ13" s="114">
        <f>CM13+DB13+DE13+DH13+DK13+DN13+DQ13+DT13+DW13</f>
        <v>3073.32622</v>
      </c>
      <c r="CK13" s="111">
        <f>CJ13/CI13*100</f>
        <v>97.6341626749874</v>
      </c>
      <c r="CL13" s="114">
        <f>CO13+CR13+CU13+CX13</f>
        <v>724.842</v>
      </c>
      <c r="CM13" s="114">
        <f>CP13+CS13+CV13+CY13</f>
        <v>676.71587</v>
      </c>
      <c r="CN13" s="111">
        <f>CM13/CL13*100</f>
        <v>93.36046614296633</v>
      </c>
      <c r="CO13" s="111">
        <f>Але!C49</f>
        <v>721.242</v>
      </c>
      <c r="CP13" s="207">
        <f>Але!D49</f>
        <v>676.71587</v>
      </c>
      <c r="CQ13" s="111">
        <f>CP13/CO13*100</f>
        <v>93.82646462629742</v>
      </c>
      <c r="CR13" s="111">
        <f>Але!C51</f>
        <v>0</v>
      </c>
      <c r="CS13" s="111">
        <f>Але!D51</f>
        <v>0</v>
      </c>
      <c r="CT13" s="111" t="e">
        <f>CS13/CR13*100</f>
        <v>#DIV/0!</v>
      </c>
      <c r="CU13" s="111">
        <f>Але!C53</f>
        <v>3.6</v>
      </c>
      <c r="CV13" s="111">
        <f>Але!D53</f>
        <v>0</v>
      </c>
      <c r="CW13" s="111">
        <f>CV13/CU13*100</f>
        <v>0</v>
      </c>
      <c r="CX13" s="111">
        <f>Але!C54</f>
        <v>0</v>
      </c>
      <c r="CY13" s="111">
        <f>Але!D54</f>
        <v>0</v>
      </c>
      <c r="CZ13" s="111" t="e">
        <f>CY13/CX13*100</f>
        <v>#DIV/0!</v>
      </c>
      <c r="DA13" s="111">
        <f>Але!C56</f>
        <v>55.656</v>
      </c>
      <c r="DB13" s="111">
        <f>Але!D56</f>
        <v>55.656</v>
      </c>
      <c r="DC13" s="111">
        <f>DB13/DA13*100</f>
        <v>100</v>
      </c>
      <c r="DD13" s="111">
        <f>Але!C57</f>
        <v>43.605</v>
      </c>
      <c r="DE13" s="111">
        <f>Але!D57</f>
        <v>43.605</v>
      </c>
      <c r="DF13" s="111">
        <f>DE13/DD13*100</f>
        <v>100</v>
      </c>
      <c r="DG13" s="114">
        <f>Але!C62</f>
        <v>571.3910000000001</v>
      </c>
      <c r="DH13" s="114">
        <f>Але!D62</f>
        <v>566.08217</v>
      </c>
      <c r="DI13" s="111">
        <f>DH13/DG13*100</f>
        <v>99.07089366125822</v>
      </c>
      <c r="DJ13" s="114">
        <f>Але!C67</f>
        <v>311.404</v>
      </c>
      <c r="DK13" s="114">
        <f>Але!D67</f>
        <v>290.36718</v>
      </c>
      <c r="DL13" s="111">
        <f>DK13/DJ13*100</f>
        <v>93.24452479736934</v>
      </c>
      <c r="DM13" s="114">
        <f>Але!C71</f>
        <v>1047.3</v>
      </c>
      <c r="DN13" s="217">
        <f>Але!D71</f>
        <v>1047.3</v>
      </c>
      <c r="DO13" s="111">
        <f aca="true" t="shared" si="7" ref="DO13:DO28">DN13/DM13*100</f>
        <v>100</v>
      </c>
      <c r="DP13" s="129">
        <f>Але!C73</f>
        <v>387.6</v>
      </c>
      <c r="DQ13" s="129">
        <f>Але!D73</f>
        <v>387.6</v>
      </c>
      <c r="DR13" s="111">
        <f aca="true" t="shared" si="8" ref="DR13:DR28">DQ13/DP13*100</f>
        <v>100</v>
      </c>
      <c r="DS13" s="112">
        <f>Але!C78</f>
        <v>6</v>
      </c>
      <c r="DT13" s="112">
        <f>Але!D78</f>
        <v>6</v>
      </c>
      <c r="DU13" s="111">
        <f>DT13/DS13*100</f>
        <v>100</v>
      </c>
      <c r="DV13" s="111">
        <f>Але!C84</f>
        <v>0</v>
      </c>
      <c r="DW13" s="111">
        <f>Але!D84</f>
        <v>0</v>
      </c>
      <c r="DX13" s="111" t="e">
        <f>DW13/DV13*100</f>
        <v>#DIV/0!</v>
      </c>
      <c r="DY13" s="117">
        <f aca="true" t="shared" si="9" ref="DY13:DY28">SUM(CI13-C13)</f>
        <v>342.8499999999999</v>
      </c>
      <c r="DZ13" s="117">
        <f aca="true" t="shared" si="10" ref="DZ13:DZ28">SUM(CJ13-D13)</f>
        <v>281.00914999999986</v>
      </c>
      <c r="EA13" s="111">
        <f>DZ13/DY13*100</f>
        <v>81.96270963978415</v>
      </c>
      <c r="EB13" s="203"/>
      <c r="EC13" s="200"/>
      <c r="EE13" s="200"/>
    </row>
    <row r="14" spans="1:135" s="126" customFormat="1" ht="15" customHeight="1">
      <c r="A14" s="118">
        <v>2</v>
      </c>
      <c r="B14" s="119" t="s">
        <v>198</v>
      </c>
      <c r="C14" s="202">
        <f t="shared" si="0"/>
        <v>23664.106</v>
      </c>
      <c r="D14" s="120">
        <f t="shared" si="1"/>
        <v>23970.39922</v>
      </c>
      <c r="E14" s="121">
        <f t="shared" si="2"/>
        <v>101.29433674781545</v>
      </c>
      <c r="F14" s="112">
        <f aca="true" t="shared" si="11" ref="F14:F28">I14+L14+O14+R14+U14+AA14+AG14+AP14+BB14+AY14+X14+AM14</f>
        <v>2227</v>
      </c>
      <c r="G14" s="112">
        <f aca="true" t="shared" si="12" ref="G14:G27">J14+M14+P14+S14+V14+AB14+AH14+AQ14+Y14+BC14+AZ14+AN14</f>
        <v>2533.29322</v>
      </c>
      <c r="H14" s="121">
        <f aca="true" t="shared" si="13" ref="H14:H28">G14/F14*100</f>
        <v>113.75362460709475</v>
      </c>
      <c r="I14" s="123">
        <f>Сун!C6</f>
        <v>1287.6</v>
      </c>
      <c r="J14" s="123">
        <f>Сун!D6</f>
        <v>1216.14762</v>
      </c>
      <c r="K14" s="121">
        <f aca="true" t="shared" si="14" ref="K14:K28">J14/I14*100</f>
        <v>94.45073159366262</v>
      </c>
      <c r="L14" s="123">
        <f>Сун!C8</f>
        <v>29</v>
      </c>
      <c r="M14" s="123">
        <f>Сун!D8</f>
        <v>27.46168</v>
      </c>
      <c r="N14" s="121">
        <f aca="true" t="shared" si="15" ref="N14:N28">M14/L14*100</f>
        <v>94.69544827586208</v>
      </c>
      <c r="O14" s="123">
        <f>Сун!C10</f>
        <v>129</v>
      </c>
      <c r="P14" s="123">
        <f>Сун!D10</f>
        <v>111.09311</v>
      </c>
      <c r="Q14" s="121">
        <f aca="true" t="shared" si="16" ref="Q14:Q28">P14/O14*100</f>
        <v>86.11868992248061</v>
      </c>
      <c r="R14" s="123">
        <f>Сун!C11</f>
        <v>409.4</v>
      </c>
      <c r="S14" s="123">
        <f>Сун!D11</f>
        <v>395.02338</v>
      </c>
      <c r="T14" s="121">
        <f aca="true" t="shared" si="17" ref="T14:T28">S14/R14*100</f>
        <v>96.48836834391793</v>
      </c>
      <c r="U14" s="121">
        <f>Сун!C13</f>
        <v>10</v>
      </c>
      <c r="V14" s="121">
        <f>Сун!D13</f>
        <v>26.25</v>
      </c>
      <c r="W14" s="121">
        <f aca="true" t="shared" si="18" ref="W14:W30">V14/U14*100</f>
        <v>262.5</v>
      </c>
      <c r="X14" s="121"/>
      <c r="Y14" s="121"/>
      <c r="Z14" s="111" t="e">
        <f t="shared" si="3"/>
        <v>#DIV/0!</v>
      </c>
      <c r="AA14" s="123">
        <f>Сун!C22</f>
        <v>200</v>
      </c>
      <c r="AB14" s="123">
        <f>Сун!D22</f>
        <v>223.20049</v>
      </c>
      <c r="AC14" s="121">
        <f aca="true" t="shared" si="19" ref="AC14:AC28">AB14/AA14*100</f>
        <v>111.60024500000002</v>
      </c>
      <c r="AD14" s="123"/>
      <c r="AE14" s="123"/>
      <c r="AF14" s="121" t="e">
        <f aca="true" t="shared" si="20" ref="AF14:AF28">AE14/AD14*100</f>
        <v>#DIV/0!</v>
      </c>
      <c r="AG14" s="123">
        <f>Сун!C23</f>
        <v>22</v>
      </c>
      <c r="AH14" s="123">
        <f>Сун!D23</f>
        <v>7.96396</v>
      </c>
      <c r="AI14" s="121">
        <f aca="true" t="shared" si="21" ref="AI14:AI28">AH14/AG14*100</f>
        <v>36.19981818181818</v>
      </c>
      <c r="AJ14" s="123"/>
      <c r="AK14" s="114"/>
      <c r="AL14" s="121" t="e">
        <f aca="true" t="shared" si="22" ref="AL14:AL28">AK14/AJ14*100</f>
        <v>#DIV/0!</v>
      </c>
      <c r="AM14" s="121"/>
      <c r="AN14" s="121"/>
      <c r="AO14" s="111" t="e">
        <f aca="true" t="shared" si="23" ref="AO14:AO30">AN14/AM14*100</f>
        <v>#DIV/0!</v>
      </c>
      <c r="AP14" s="121">
        <f>Сун!C28</f>
        <v>140</v>
      </c>
      <c r="AQ14" s="121">
        <f>Сун!D28</f>
        <v>526.15298</v>
      </c>
      <c r="AR14" s="121">
        <f aca="true" t="shared" si="24" ref="AR14:AR30">AQ14/AP14*100</f>
        <v>375.8235571428571</v>
      </c>
      <c r="AS14" s="121"/>
      <c r="AT14" s="121"/>
      <c r="AU14" s="121" t="e">
        <f aca="true" t="shared" si="25" ref="AU14:AU28">AT14/AS14*100</f>
        <v>#DIV/0!</v>
      </c>
      <c r="AV14" s="121"/>
      <c r="AW14" s="121"/>
      <c r="AX14" s="121"/>
      <c r="AY14" s="121"/>
      <c r="AZ14" s="121"/>
      <c r="BA14" s="111" t="e">
        <f aca="true" t="shared" si="26" ref="BA14:BA28">AZ14/AY14*100</f>
        <v>#DIV/0!</v>
      </c>
      <c r="BB14" s="121">
        <f>Сун!C29</f>
        <v>0</v>
      </c>
      <c r="BC14" s="121">
        <f>Сун!D29</f>
        <v>0</v>
      </c>
      <c r="BD14" s="121" t="e">
        <f aca="true" t="shared" si="27" ref="BD14:BD28">BC14/BB14*100</f>
        <v>#DIV/0!</v>
      </c>
      <c r="BE14" s="121"/>
      <c r="BF14" s="121"/>
      <c r="BG14" s="124" t="e">
        <f aca="true" t="shared" si="28" ref="BG14:BG28">BE14/BF14*100</f>
        <v>#DIV/0!</v>
      </c>
      <c r="BH14" s="124"/>
      <c r="BI14" s="124"/>
      <c r="BJ14" s="124" t="e">
        <f aca="true" t="shared" si="29" ref="BJ14:BJ28">BH14/BI14*100</f>
        <v>#DIV/0!</v>
      </c>
      <c r="BK14" s="114">
        <f aca="true" t="shared" si="30" ref="BK14:BK28">BN14+BQ14+BT14+BW14+BZ14</f>
        <v>21437.106</v>
      </c>
      <c r="BL14" s="114">
        <f aca="true" t="shared" si="31" ref="BL14:BL28">BO14+BR14+BU14+BX14+CA14</f>
        <v>21437.106</v>
      </c>
      <c r="BM14" s="121">
        <f>BL14/BK14*100</f>
        <v>100</v>
      </c>
      <c r="BN14" s="121">
        <f>Сун!C34</f>
        <v>3481.7</v>
      </c>
      <c r="BO14" s="121">
        <f>Сун!D34</f>
        <v>3481.7</v>
      </c>
      <c r="BP14" s="121">
        <f aca="true" t="shared" si="32" ref="BP14:BP28">BO14/BN14*100</f>
        <v>100</v>
      </c>
      <c r="BQ14" s="111">
        <f>Сун!C35</f>
        <v>0</v>
      </c>
      <c r="BR14" s="111">
        <f>Сун!D35</f>
        <v>0</v>
      </c>
      <c r="BS14" s="121" t="e">
        <f aca="true" t="shared" si="33" ref="BS14:BS28">BR14/BQ14*100</f>
        <v>#DIV/0!</v>
      </c>
      <c r="BT14" s="207">
        <f>Сун!C36</f>
        <v>17839.3</v>
      </c>
      <c r="BU14" s="121">
        <f>Сун!D36</f>
        <v>17839.3</v>
      </c>
      <c r="BV14" s="121">
        <f t="shared" si="4"/>
        <v>100</v>
      </c>
      <c r="BW14" s="121">
        <f>Сун!C37</f>
        <v>116.106</v>
      </c>
      <c r="BX14" s="121">
        <f>Сун!D37</f>
        <v>116.106</v>
      </c>
      <c r="BY14" s="121">
        <f t="shared" si="5"/>
        <v>100</v>
      </c>
      <c r="BZ14" s="121"/>
      <c r="CA14" s="121"/>
      <c r="CB14" s="121" t="e">
        <f t="shared" si="6"/>
        <v>#DIV/0!</v>
      </c>
      <c r="CC14" s="123"/>
      <c r="CD14" s="123"/>
      <c r="CE14" s="121" t="e">
        <f aca="true" t="shared" si="34" ref="CE14:CE28">CD14/CC14*100</f>
        <v>#DIV/0!</v>
      </c>
      <c r="CF14" s="121"/>
      <c r="CG14" s="121"/>
      <c r="CH14" s="121"/>
      <c r="CI14" s="114">
        <f>CL14+DA14+DD14+DG14+DJ14+DM14+DP14+DS14+DV14</f>
        <v>24154.706</v>
      </c>
      <c r="CJ14" s="114">
        <f aca="true" t="shared" si="35" ref="CI14:CJ28">CM14+DB14+DE14+DH14+DK14+DN14+DQ14+DT14+DW14</f>
        <v>23842.8544</v>
      </c>
      <c r="CK14" s="121">
        <f aca="true" t="shared" si="36" ref="CK14:CK28">CJ14/CI14*100</f>
        <v>98.70894060975117</v>
      </c>
      <c r="CL14" s="114">
        <f>CO14+CR14+CU14+CX14</f>
        <v>1221.77304</v>
      </c>
      <c r="CM14" s="114">
        <f aca="true" t="shared" si="37" ref="CL14:CM28">CP14+CS14+CV14+CY14</f>
        <v>1177.90757</v>
      </c>
      <c r="CN14" s="121">
        <f aca="true" t="shared" si="38" ref="CN14:CN28">CM14/CL14*100</f>
        <v>96.40968751446668</v>
      </c>
      <c r="CO14" s="121">
        <f>Сун!C49</f>
        <v>1206.77304</v>
      </c>
      <c r="CP14" s="207">
        <f>Сун!D49</f>
        <v>1177.90757</v>
      </c>
      <c r="CQ14" s="121">
        <f aca="true" t="shared" si="39" ref="CQ14:CQ28">CP14/CO14*100</f>
        <v>97.60804483998085</v>
      </c>
      <c r="CR14" s="121">
        <f>Сун!C52</f>
        <v>0</v>
      </c>
      <c r="CS14" s="121">
        <f>Сун!D52</f>
        <v>0</v>
      </c>
      <c r="CT14" s="121" t="e">
        <f aca="true" t="shared" si="40" ref="CT14:CT28">CS14/CR14*100</f>
        <v>#DIV/0!</v>
      </c>
      <c r="CU14" s="121">
        <f>Сун!C53</f>
        <v>15</v>
      </c>
      <c r="CV14" s="121">
        <f>Сун!D53</f>
        <v>0</v>
      </c>
      <c r="CW14" s="121">
        <f aca="true" t="shared" si="41" ref="CW14:CW28">CV14/CU14*100</f>
        <v>0</v>
      </c>
      <c r="CX14" s="121">
        <f>Сун!C54</f>
        <v>0</v>
      </c>
      <c r="CY14" s="121">
        <f>Сун!D54</f>
        <v>0</v>
      </c>
      <c r="CZ14" s="111" t="e">
        <f aca="true" t="shared" si="42" ref="CZ14:CZ28">CY14/CX14*100</f>
        <v>#DIV/0!</v>
      </c>
      <c r="DA14" s="121">
        <f>Сун!C56</f>
        <v>115.794</v>
      </c>
      <c r="DB14" s="121">
        <f>Сун!D56</f>
        <v>115.794</v>
      </c>
      <c r="DC14" s="121">
        <f aca="true" t="shared" si="43" ref="DC14:DC30">DB14/DA14*100</f>
        <v>100</v>
      </c>
      <c r="DD14" s="121">
        <f>Сун!C57</f>
        <v>83.6</v>
      </c>
      <c r="DE14" s="121">
        <f>Сун!D57</f>
        <v>83.6</v>
      </c>
      <c r="DF14" s="121">
        <f aca="true" t="shared" si="44" ref="DF14:DF30">DE14/DD14*100</f>
        <v>100</v>
      </c>
      <c r="DG14" s="123">
        <f>Сун!C62</f>
        <v>1901.26996</v>
      </c>
      <c r="DH14" s="123">
        <f>Сун!D62</f>
        <v>1899.85158</v>
      </c>
      <c r="DI14" s="121">
        <f aca="true" t="shared" si="45" ref="DI14:DI28">DH14/DG14*100</f>
        <v>99.92539828483903</v>
      </c>
      <c r="DJ14" s="123">
        <f>Сун!C67</f>
        <v>682.446</v>
      </c>
      <c r="DK14" s="123">
        <f>Сун!D67</f>
        <v>597.48159</v>
      </c>
      <c r="DL14" s="121">
        <f aca="true" t="shared" si="46" ref="DL14:DL28">DK14/DJ14*100</f>
        <v>87.5500171442136</v>
      </c>
      <c r="DM14" s="123">
        <f>Сун!C71</f>
        <v>19845.723</v>
      </c>
      <c r="DN14" s="216">
        <f>Сун!D71</f>
        <v>19664.11966</v>
      </c>
      <c r="DO14" s="121">
        <f t="shared" si="7"/>
        <v>99.084924545203</v>
      </c>
      <c r="DP14" s="121">
        <f>Сун!C73</f>
        <v>0</v>
      </c>
      <c r="DQ14" s="121">
        <f>Сун!D73</f>
        <v>0</v>
      </c>
      <c r="DR14" s="121" t="e">
        <f t="shared" si="8"/>
        <v>#DIV/0!</v>
      </c>
      <c r="DS14" s="122">
        <f>Сун!C78</f>
        <v>19</v>
      </c>
      <c r="DT14" s="122">
        <f>Сун!D78</f>
        <v>19</v>
      </c>
      <c r="DU14" s="121">
        <f aca="true" t="shared" si="47" ref="DU14:DU28">DT14/DS14*100</f>
        <v>100</v>
      </c>
      <c r="DV14" s="121">
        <f>Сун!C84</f>
        <v>285.1</v>
      </c>
      <c r="DW14" s="121">
        <f>Сун!D84</f>
        <v>285.1</v>
      </c>
      <c r="DX14" s="111">
        <f>DW14/DV14*100</f>
        <v>100</v>
      </c>
      <c r="DY14" s="233">
        <f t="shared" si="9"/>
        <v>490.59999999999854</v>
      </c>
      <c r="DZ14" s="125">
        <f t="shared" si="10"/>
        <v>-127.54481999999916</v>
      </c>
      <c r="EA14" s="111">
        <f aca="true" t="shared" si="48" ref="EA14:EA28">DZ14/DY14*100</f>
        <v>-25.99772115776591</v>
      </c>
      <c r="EB14" s="204"/>
      <c r="EC14" s="200"/>
      <c r="EE14" s="200"/>
    </row>
    <row r="15" spans="1:135" s="99" customFormat="1" ht="15" customHeight="1">
      <c r="A15" s="107">
        <v>3</v>
      </c>
      <c r="B15" s="108" t="s">
        <v>199</v>
      </c>
      <c r="C15" s="109">
        <f t="shared" si="0"/>
        <v>7050.281999999999</v>
      </c>
      <c r="D15" s="127">
        <f t="shared" si="1"/>
        <v>7074.27917</v>
      </c>
      <c r="E15" s="111">
        <f t="shared" si="2"/>
        <v>100.34037177519993</v>
      </c>
      <c r="F15" s="112">
        <f t="shared" si="11"/>
        <v>745</v>
      </c>
      <c r="G15" s="112">
        <f t="shared" si="12"/>
        <v>768.9971700000001</v>
      </c>
      <c r="H15" s="111">
        <f t="shared" si="13"/>
        <v>103.2210966442953</v>
      </c>
      <c r="I15" s="113">
        <f>Иль!C6</f>
        <v>187.2</v>
      </c>
      <c r="J15" s="113">
        <f>Иль!D6</f>
        <v>181.38782</v>
      </c>
      <c r="K15" s="111">
        <f t="shared" si="14"/>
        <v>96.895202991453</v>
      </c>
      <c r="L15" s="114">
        <f>Иль!C8</f>
        <v>3</v>
      </c>
      <c r="M15" s="114">
        <f>Иль!D8</f>
        <v>6.5918</v>
      </c>
      <c r="N15" s="111">
        <f t="shared" si="15"/>
        <v>219.72666666666666</v>
      </c>
      <c r="O15" s="114">
        <f>Иль!C10</f>
        <v>106</v>
      </c>
      <c r="P15" s="114">
        <f>Иль!D10</f>
        <v>83.07984</v>
      </c>
      <c r="Q15" s="111">
        <f t="shared" si="16"/>
        <v>78.37720754716982</v>
      </c>
      <c r="R15" s="114">
        <f>Иль!C11</f>
        <v>166.8</v>
      </c>
      <c r="S15" s="114">
        <f>Иль!D11</f>
        <v>179.86555</v>
      </c>
      <c r="T15" s="111">
        <f t="shared" si="17"/>
        <v>107.83306354916067</v>
      </c>
      <c r="U15" s="111">
        <f>Иль!C13</f>
        <v>10</v>
      </c>
      <c r="V15" s="111">
        <f>Иль!D13</f>
        <v>12.5</v>
      </c>
      <c r="W15" s="111">
        <f t="shared" si="18"/>
        <v>125</v>
      </c>
      <c r="X15" s="111"/>
      <c r="Y15" s="111"/>
      <c r="Z15" s="111" t="e">
        <f t="shared" si="3"/>
        <v>#DIV/0!</v>
      </c>
      <c r="AA15" s="114">
        <f>Иль!C22</f>
        <v>125</v>
      </c>
      <c r="AB15" s="114">
        <f>Иль!D22</f>
        <v>283.64614</v>
      </c>
      <c r="AC15" s="111">
        <f t="shared" si="19"/>
        <v>226.916912</v>
      </c>
      <c r="AD15" s="114"/>
      <c r="AE15" s="114"/>
      <c r="AF15" s="111" t="e">
        <f t="shared" si="20"/>
        <v>#DIV/0!</v>
      </c>
      <c r="AG15" s="114">
        <f>Иль!C23</f>
        <v>17</v>
      </c>
      <c r="AH15" s="114">
        <f>Иль!D23</f>
        <v>17.75912</v>
      </c>
      <c r="AI15" s="111">
        <f t="shared" si="21"/>
        <v>104.46541176470588</v>
      </c>
      <c r="AJ15" s="114"/>
      <c r="AK15" s="114"/>
      <c r="AL15" s="111" t="e">
        <f t="shared" si="22"/>
        <v>#DIV/0!</v>
      </c>
      <c r="AM15" s="111"/>
      <c r="AN15" s="111"/>
      <c r="AO15" s="111" t="e">
        <f t="shared" si="23"/>
        <v>#DIV/0!</v>
      </c>
      <c r="AP15" s="111">
        <f>Иль!C28</f>
        <v>130</v>
      </c>
      <c r="AQ15" s="111">
        <f>Иль!D28</f>
        <v>4.1669</v>
      </c>
      <c r="AR15" s="111">
        <f t="shared" si="24"/>
        <v>3.205307692307692</v>
      </c>
      <c r="AS15" s="111"/>
      <c r="AT15" s="111"/>
      <c r="AU15" s="111" t="e">
        <f t="shared" si="25"/>
        <v>#DIV/0!</v>
      </c>
      <c r="AV15" s="111"/>
      <c r="AW15" s="111"/>
      <c r="AX15" s="111"/>
      <c r="AY15" s="111"/>
      <c r="AZ15" s="111"/>
      <c r="BA15" s="111" t="e">
        <f t="shared" si="26"/>
        <v>#DIV/0!</v>
      </c>
      <c r="BB15" s="111">
        <f>Иль!C29</f>
        <v>0</v>
      </c>
      <c r="BC15" s="111">
        <f>Иль!D29</f>
        <v>0</v>
      </c>
      <c r="BD15" s="111" t="e">
        <f t="shared" si="27"/>
        <v>#DIV/0!</v>
      </c>
      <c r="BE15" s="111"/>
      <c r="BF15" s="111"/>
      <c r="BG15" s="115" t="e">
        <f t="shared" si="28"/>
        <v>#DIV/0!</v>
      </c>
      <c r="BH15" s="115"/>
      <c r="BI15" s="115"/>
      <c r="BJ15" s="115" t="e">
        <f t="shared" si="29"/>
        <v>#DIV/0!</v>
      </c>
      <c r="BK15" s="114">
        <f t="shared" si="30"/>
        <v>6305.281999999999</v>
      </c>
      <c r="BL15" s="114">
        <f t="shared" si="31"/>
        <v>6305.281999999999</v>
      </c>
      <c r="BM15" s="111">
        <f>BL15/BK15*100</f>
        <v>100</v>
      </c>
      <c r="BN15" s="116">
        <f>Иль!C34</f>
        <v>2595.2</v>
      </c>
      <c r="BO15" s="116">
        <f>Иль!D34</f>
        <v>2595.2</v>
      </c>
      <c r="BP15" s="111">
        <f t="shared" si="32"/>
        <v>100</v>
      </c>
      <c r="BQ15" s="111">
        <f>Иль!C35</f>
        <v>374.1</v>
      </c>
      <c r="BR15" s="111">
        <f>Иль!D35</f>
        <v>374.1</v>
      </c>
      <c r="BS15" s="111">
        <f t="shared" si="33"/>
        <v>100</v>
      </c>
      <c r="BT15" s="111">
        <f>Иль!C36</f>
        <v>3220</v>
      </c>
      <c r="BU15" s="111">
        <f>Иль!D36</f>
        <v>3220</v>
      </c>
      <c r="BV15" s="111">
        <f t="shared" si="4"/>
        <v>100</v>
      </c>
      <c r="BW15" s="111">
        <f>Иль!C37</f>
        <v>115.982</v>
      </c>
      <c r="BX15" s="111">
        <f>Иль!D37</f>
        <v>115.982</v>
      </c>
      <c r="BY15" s="111">
        <f t="shared" si="5"/>
        <v>100</v>
      </c>
      <c r="BZ15" s="111"/>
      <c r="CA15" s="111"/>
      <c r="CB15" s="111" t="e">
        <f t="shared" si="6"/>
        <v>#DIV/0!</v>
      </c>
      <c r="CC15" s="114"/>
      <c r="CD15" s="114"/>
      <c r="CE15" s="111" t="e">
        <f t="shared" si="34"/>
        <v>#DIV/0!</v>
      </c>
      <c r="CF15" s="111"/>
      <c r="CG15" s="111"/>
      <c r="CH15" s="111">
        <v>0</v>
      </c>
      <c r="CI15" s="114">
        <f t="shared" si="35"/>
        <v>7439.682000000001</v>
      </c>
      <c r="CJ15" s="114">
        <f t="shared" si="35"/>
        <v>7285.950959999999</v>
      </c>
      <c r="CK15" s="111">
        <f t="shared" si="36"/>
        <v>97.933634260174</v>
      </c>
      <c r="CL15" s="114">
        <f t="shared" si="37"/>
        <v>913.988</v>
      </c>
      <c r="CM15" s="114">
        <f t="shared" si="37"/>
        <v>832.24334</v>
      </c>
      <c r="CN15" s="111">
        <f t="shared" si="38"/>
        <v>91.05626550895634</v>
      </c>
      <c r="CO15" s="111">
        <f>Иль!C49</f>
        <v>913.988</v>
      </c>
      <c r="CP15" s="207">
        <f>Иль!D49</f>
        <v>832.24334</v>
      </c>
      <c r="CQ15" s="111">
        <f t="shared" si="39"/>
        <v>91.05626550895634</v>
      </c>
      <c r="CR15" s="111">
        <f>Иль!C52</f>
        <v>0</v>
      </c>
      <c r="CS15" s="111">
        <f>Иль!D52</f>
        <v>0</v>
      </c>
      <c r="CT15" s="111" t="e">
        <f t="shared" si="40"/>
        <v>#DIV/0!</v>
      </c>
      <c r="CU15" s="111">
        <f>Иль!C53</f>
        <v>0</v>
      </c>
      <c r="CV15" s="111">
        <f>Иль!D53</f>
        <v>0</v>
      </c>
      <c r="CW15" s="111" t="e">
        <f t="shared" si="41"/>
        <v>#DIV/0!</v>
      </c>
      <c r="CX15" s="111">
        <f>Иль!C54</f>
        <v>0</v>
      </c>
      <c r="CY15" s="111">
        <f>Иль!D54</f>
        <v>0</v>
      </c>
      <c r="CZ15" s="111" t="e">
        <f t="shared" si="42"/>
        <v>#DIV/0!</v>
      </c>
      <c r="DA15" s="111">
        <f>Иль!C56</f>
        <v>115.794</v>
      </c>
      <c r="DB15" s="111">
        <f>Иль!D56</f>
        <v>115.794</v>
      </c>
      <c r="DC15" s="111">
        <f t="shared" si="43"/>
        <v>100</v>
      </c>
      <c r="DD15" s="111">
        <f>Иль!C57</f>
        <v>1</v>
      </c>
      <c r="DE15" s="111">
        <f>Иль!D57</f>
        <v>0</v>
      </c>
      <c r="DF15" s="111">
        <f t="shared" si="44"/>
        <v>0</v>
      </c>
      <c r="DG15" s="114">
        <f>Иль!C62</f>
        <v>984.3000000000001</v>
      </c>
      <c r="DH15" s="114">
        <f>Иль!D62</f>
        <v>954.1934200000001</v>
      </c>
      <c r="DI15" s="111">
        <f t="shared" si="45"/>
        <v>96.9413207355481</v>
      </c>
      <c r="DJ15" s="114">
        <f>Иль!C67</f>
        <v>2396.1</v>
      </c>
      <c r="DK15" s="114">
        <f>Иль!D67</f>
        <v>2359.52193</v>
      </c>
      <c r="DL15" s="111">
        <f t="shared" si="46"/>
        <v>98.47343307875298</v>
      </c>
      <c r="DM15" s="114">
        <f>Иль!C71</f>
        <v>2332.8</v>
      </c>
      <c r="DN15" s="217">
        <f>Иль!D71</f>
        <v>2328.59827</v>
      </c>
      <c r="DO15" s="111">
        <f t="shared" si="7"/>
        <v>99.81988468792866</v>
      </c>
      <c r="DP15" s="111">
        <f>Иль!C73</f>
        <v>683.7</v>
      </c>
      <c r="DQ15" s="111">
        <f>Иль!D73</f>
        <v>683.7</v>
      </c>
      <c r="DR15" s="111">
        <f t="shared" si="8"/>
        <v>100</v>
      </c>
      <c r="DS15" s="112">
        <f>Иль!C78</f>
        <v>12</v>
      </c>
      <c r="DT15" s="112">
        <f>Иль!D78</f>
        <v>11.9</v>
      </c>
      <c r="DU15" s="111">
        <f t="shared" si="47"/>
        <v>99.16666666666667</v>
      </c>
      <c r="DV15" s="111">
        <f>Иль!C84</f>
        <v>0</v>
      </c>
      <c r="DW15" s="111">
        <f>Иль!D84</f>
        <v>0</v>
      </c>
      <c r="DX15" s="111" t="e">
        <f aca="true" t="shared" si="49" ref="DX15:DX28">DW15/DV15*100</f>
        <v>#DIV/0!</v>
      </c>
      <c r="DY15" s="117">
        <f t="shared" si="9"/>
        <v>389.40000000000146</v>
      </c>
      <c r="DZ15" s="117">
        <f t="shared" si="10"/>
        <v>211.67178999999942</v>
      </c>
      <c r="EA15" s="111">
        <f t="shared" si="48"/>
        <v>54.35844632768326</v>
      </c>
      <c r="EB15" s="203"/>
      <c r="EC15" s="200"/>
      <c r="EE15" s="200"/>
    </row>
    <row r="16" spans="1:135" s="99" customFormat="1" ht="15" customHeight="1">
      <c r="A16" s="107">
        <v>4</v>
      </c>
      <c r="B16" s="108" t="s">
        <v>200</v>
      </c>
      <c r="C16" s="109">
        <f t="shared" si="0"/>
        <v>6437.831</v>
      </c>
      <c r="D16" s="127">
        <f t="shared" si="1"/>
        <v>6425.668229999999</v>
      </c>
      <c r="E16" s="111">
        <f t="shared" si="2"/>
        <v>99.81107348111497</v>
      </c>
      <c r="F16" s="112">
        <f t="shared" si="11"/>
        <v>2023.5000000000002</v>
      </c>
      <c r="G16" s="112">
        <f t="shared" si="12"/>
        <v>2247.78623</v>
      </c>
      <c r="H16" s="111">
        <f t="shared" si="13"/>
        <v>111.0840736347912</v>
      </c>
      <c r="I16" s="182">
        <f>Кад!C6</f>
        <v>986.4</v>
      </c>
      <c r="J16" s="182">
        <f>Кад!D6</f>
        <v>1092.58576</v>
      </c>
      <c r="K16" s="111">
        <f t="shared" si="14"/>
        <v>110.76497972424978</v>
      </c>
      <c r="L16" s="114">
        <f>Кад!C8</f>
        <v>28</v>
      </c>
      <c r="M16" s="114">
        <f>Кад!D8</f>
        <v>18.63886</v>
      </c>
      <c r="N16" s="111">
        <f t="shared" si="15"/>
        <v>66.56735714285715</v>
      </c>
      <c r="O16" s="114">
        <f>Кад!C10</f>
        <v>135</v>
      </c>
      <c r="P16" s="114">
        <f>Кад!D10</f>
        <v>119.44035</v>
      </c>
      <c r="Q16" s="111">
        <f t="shared" si="16"/>
        <v>88.47433333333333</v>
      </c>
      <c r="R16" s="114">
        <f>Кад!C11</f>
        <v>447.9</v>
      </c>
      <c r="S16" s="114">
        <f>Кад!D11</f>
        <v>519.07876</v>
      </c>
      <c r="T16" s="111">
        <f t="shared" si="17"/>
        <v>115.89166331770484</v>
      </c>
      <c r="U16" s="111">
        <f>Кад!C13</f>
        <v>10</v>
      </c>
      <c r="V16" s="111">
        <f>Кад!D13</f>
        <v>15.2</v>
      </c>
      <c r="W16" s="111">
        <f t="shared" si="18"/>
        <v>152</v>
      </c>
      <c r="X16" s="111"/>
      <c r="Y16" s="111"/>
      <c r="Z16" s="111" t="e">
        <f t="shared" si="3"/>
        <v>#DIV/0!</v>
      </c>
      <c r="AA16" s="114">
        <f>Кад!C22</f>
        <v>310</v>
      </c>
      <c r="AB16" s="114">
        <f>Кад!D22</f>
        <v>410.17207</v>
      </c>
      <c r="AC16" s="111">
        <f t="shared" si="19"/>
        <v>132.31357096774195</v>
      </c>
      <c r="AD16" s="114"/>
      <c r="AE16" s="114"/>
      <c r="AF16" s="111" t="e">
        <f t="shared" si="20"/>
        <v>#DIV/0!</v>
      </c>
      <c r="AG16" s="114">
        <f>Кад!C23</f>
        <v>16.2</v>
      </c>
      <c r="AH16" s="114">
        <f>Кад!D23</f>
        <v>0</v>
      </c>
      <c r="AI16" s="111">
        <f t="shared" si="21"/>
        <v>0</v>
      </c>
      <c r="AJ16" s="114"/>
      <c r="AK16" s="114"/>
      <c r="AL16" s="111" t="e">
        <f t="shared" si="22"/>
        <v>#DIV/0!</v>
      </c>
      <c r="AM16" s="111"/>
      <c r="AN16" s="111"/>
      <c r="AO16" s="111" t="e">
        <f t="shared" si="23"/>
        <v>#DIV/0!</v>
      </c>
      <c r="AP16" s="111">
        <f>Кад!C28</f>
        <v>90</v>
      </c>
      <c r="AQ16" s="111">
        <f>Кад!D28</f>
        <v>72.67043</v>
      </c>
      <c r="AR16" s="111">
        <f t="shared" si="24"/>
        <v>80.74492222222221</v>
      </c>
      <c r="AS16" s="121"/>
      <c r="AT16" s="121"/>
      <c r="AU16" s="111" t="e">
        <f t="shared" si="25"/>
        <v>#DIV/0!</v>
      </c>
      <c r="AV16" s="111"/>
      <c r="AW16" s="111"/>
      <c r="AX16" s="111"/>
      <c r="AY16" s="111"/>
      <c r="AZ16" s="111"/>
      <c r="BA16" s="111" t="e">
        <f t="shared" si="26"/>
        <v>#DIV/0!</v>
      </c>
      <c r="BB16" s="111">
        <f>Кад!C29</f>
        <v>0</v>
      </c>
      <c r="BC16" s="111">
        <f>Кад!D29</f>
        <v>0</v>
      </c>
      <c r="BD16" s="111" t="e">
        <f t="shared" si="27"/>
        <v>#DIV/0!</v>
      </c>
      <c r="BE16" s="111"/>
      <c r="BF16" s="111"/>
      <c r="BG16" s="115" t="e">
        <f t="shared" si="28"/>
        <v>#DIV/0!</v>
      </c>
      <c r="BH16" s="115"/>
      <c r="BI16" s="115"/>
      <c r="BJ16" s="115" t="e">
        <f t="shared" si="29"/>
        <v>#DIV/0!</v>
      </c>
      <c r="BK16" s="114">
        <f t="shared" si="30"/>
        <v>4414.331</v>
      </c>
      <c r="BL16" s="114">
        <f t="shared" si="31"/>
        <v>4177.882</v>
      </c>
      <c r="BM16" s="111">
        <f>BL16/BK16*100</f>
        <v>94.64360511253005</v>
      </c>
      <c r="BN16" s="116">
        <f>Кад!C34</f>
        <v>2564.7</v>
      </c>
      <c r="BO16" s="116">
        <f>Кад!D34</f>
        <v>2564.7</v>
      </c>
      <c r="BP16" s="111">
        <f t="shared" si="32"/>
        <v>100</v>
      </c>
      <c r="BQ16" s="111">
        <f>Кад!C35</f>
        <v>0</v>
      </c>
      <c r="BR16" s="111">
        <f>Кад!D35</f>
        <v>0</v>
      </c>
      <c r="BS16" s="111" t="e">
        <f t="shared" si="33"/>
        <v>#DIV/0!</v>
      </c>
      <c r="BT16" s="111">
        <f>Кад!C36</f>
        <v>1733.58</v>
      </c>
      <c r="BU16" s="111">
        <f>Кад!D36</f>
        <v>1497.132</v>
      </c>
      <c r="BV16" s="111">
        <f t="shared" si="4"/>
        <v>86.36071020662445</v>
      </c>
      <c r="BW16" s="111">
        <f>Кад!C37</f>
        <v>116.051</v>
      </c>
      <c r="BX16" s="111">
        <f>Кад!D37</f>
        <v>116.05</v>
      </c>
      <c r="BY16" s="111">
        <f t="shared" si="5"/>
        <v>99.99913830988099</v>
      </c>
      <c r="BZ16" s="111"/>
      <c r="CA16" s="111"/>
      <c r="CB16" s="111" t="e">
        <f t="shared" si="6"/>
        <v>#DIV/0!</v>
      </c>
      <c r="CC16" s="114"/>
      <c r="CD16" s="114"/>
      <c r="CE16" s="111" t="e">
        <f t="shared" si="34"/>
        <v>#DIV/0!</v>
      </c>
      <c r="CF16" s="111"/>
      <c r="CG16" s="111"/>
      <c r="CH16" s="111"/>
      <c r="CI16" s="114">
        <f t="shared" si="35"/>
        <v>7844.4310000000005</v>
      </c>
      <c r="CJ16" s="114">
        <f t="shared" si="35"/>
        <v>7383.046780000001</v>
      </c>
      <c r="CK16" s="111">
        <f t="shared" si="36"/>
        <v>94.11832139259049</v>
      </c>
      <c r="CL16" s="114">
        <f t="shared" si="37"/>
        <v>916.474</v>
      </c>
      <c r="CM16" s="114">
        <f t="shared" si="37"/>
        <v>887.28724</v>
      </c>
      <c r="CN16" s="111">
        <f t="shared" si="38"/>
        <v>96.81532045644502</v>
      </c>
      <c r="CO16" s="111">
        <f>Кад!C49</f>
        <v>902.057</v>
      </c>
      <c r="CP16" s="207">
        <f>Кад!D49</f>
        <v>887.28724</v>
      </c>
      <c r="CQ16" s="111">
        <f t="shared" si="39"/>
        <v>98.36265779213508</v>
      </c>
      <c r="CR16" s="111">
        <f>Кад!C52</f>
        <v>10</v>
      </c>
      <c r="CS16" s="111">
        <f>Кад!D52</f>
        <v>0</v>
      </c>
      <c r="CT16" s="111">
        <f t="shared" si="40"/>
        <v>0</v>
      </c>
      <c r="CU16" s="111">
        <f>Кад!C53</f>
        <v>4.417</v>
      </c>
      <c r="CV16" s="111">
        <f>Кад!D53</f>
        <v>0</v>
      </c>
      <c r="CW16" s="111">
        <f t="shared" si="41"/>
        <v>0</v>
      </c>
      <c r="CX16" s="111">
        <f>Кад!C54</f>
        <v>0</v>
      </c>
      <c r="CY16" s="111">
        <f>Кад!D54</f>
        <v>0</v>
      </c>
      <c r="CZ16" s="111" t="e">
        <f t="shared" si="42"/>
        <v>#DIV/0!</v>
      </c>
      <c r="DA16" s="111">
        <f>Кад!C56</f>
        <v>115.794</v>
      </c>
      <c r="DB16" s="111">
        <f>Кад!D56</f>
        <v>115.794</v>
      </c>
      <c r="DC16" s="111">
        <f t="shared" si="43"/>
        <v>100</v>
      </c>
      <c r="DD16" s="111">
        <f>Кад!C57</f>
        <v>8.218</v>
      </c>
      <c r="DE16" s="111">
        <f>Кад!D57</f>
        <v>8.218</v>
      </c>
      <c r="DF16" s="111">
        <f t="shared" si="44"/>
        <v>100</v>
      </c>
      <c r="DG16" s="114">
        <f>Кад!C62</f>
        <v>1129.365</v>
      </c>
      <c r="DH16" s="114">
        <f>Кад!D62</f>
        <v>1087.2280700000001</v>
      </c>
      <c r="DI16" s="111">
        <f t="shared" si="45"/>
        <v>96.26897150168459</v>
      </c>
      <c r="DJ16" s="114">
        <f>Кад!C67</f>
        <v>840.5</v>
      </c>
      <c r="DK16" s="114">
        <f>Кад!D67</f>
        <v>825.04716</v>
      </c>
      <c r="DL16" s="111">
        <f t="shared" si="46"/>
        <v>98.16147055324211</v>
      </c>
      <c r="DM16" s="123">
        <f>Кад!C71</f>
        <v>4321.4</v>
      </c>
      <c r="DN16" s="216">
        <f>Кад!D71</f>
        <v>3948.39231</v>
      </c>
      <c r="DO16" s="111">
        <f t="shared" si="7"/>
        <v>91.36836002221503</v>
      </c>
      <c r="DP16" s="111">
        <f>Кад!C73</f>
        <v>135.78</v>
      </c>
      <c r="DQ16" s="111">
        <f>Кад!D73</f>
        <v>135.78</v>
      </c>
      <c r="DR16" s="111">
        <f t="shared" si="8"/>
        <v>100</v>
      </c>
      <c r="DS16" s="112">
        <f>Кад!C78</f>
        <v>1.6</v>
      </c>
      <c r="DT16" s="112">
        <f>Кад!D78</f>
        <v>0</v>
      </c>
      <c r="DU16" s="111">
        <f t="shared" si="47"/>
        <v>0</v>
      </c>
      <c r="DV16" s="111">
        <f>Кад!C84</f>
        <v>375.3</v>
      </c>
      <c r="DW16" s="111">
        <f>Кад!D84</f>
        <v>375.3</v>
      </c>
      <c r="DX16" s="111">
        <f t="shared" si="49"/>
        <v>100</v>
      </c>
      <c r="DY16" s="117">
        <f t="shared" si="9"/>
        <v>1406.6000000000004</v>
      </c>
      <c r="DZ16" s="117">
        <f t="shared" si="10"/>
        <v>957.3785500000013</v>
      </c>
      <c r="EA16" s="111">
        <f t="shared" si="48"/>
        <v>68.06331224228643</v>
      </c>
      <c r="EB16" s="203"/>
      <c r="EC16" s="200"/>
      <c r="EE16" s="200"/>
    </row>
    <row r="17" spans="1:135" s="99" customFormat="1" ht="15" customHeight="1">
      <c r="A17" s="107">
        <v>5</v>
      </c>
      <c r="B17" s="108" t="s">
        <v>201</v>
      </c>
      <c r="C17" s="109">
        <f t="shared" si="0"/>
        <v>14085.1555</v>
      </c>
      <c r="D17" s="127">
        <f t="shared" si="1"/>
        <v>14826.549729999999</v>
      </c>
      <c r="E17" s="111">
        <f t="shared" si="2"/>
        <v>105.26365669161409</v>
      </c>
      <c r="F17" s="112">
        <f t="shared" si="11"/>
        <v>5846.8</v>
      </c>
      <c r="G17" s="112">
        <f t="shared" si="12"/>
        <v>6783.36153</v>
      </c>
      <c r="H17" s="111">
        <f t="shared" si="13"/>
        <v>116.018360983786</v>
      </c>
      <c r="I17" s="113">
        <f>Мор!C6</f>
        <v>4584</v>
      </c>
      <c r="J17" s="113">
        <f>Мор!D6</f>
        <v>5380.8707</v>
      </c>
      <c r="K17" s="111">
        <f t="shared" si="14"/>
        <v>117.3837412739965</v>
      </c>
      <c r="L17" s="114">
        <f>Мор!C8</f>
        <v>35</v>
      </c>
      <c r="M17" s="114">
        <f>Мор!D8</f>
        <v>-17.58759</v>
      </c>
      <c r="N17" s="111">
        <f t="shared" si="15"/>
        <v>-50.25025714285714</v>
      </c>
      <c r="O17" s="114">
        <f>Мор!C10</f>
        <v>148</v>
      </c>
      <c r="P17" s="114">
        <f>Мор!D10</f>
        <v>108.2252</v>
      </c>
      <c r="Q17" s="111">
        <f t="shared" si="16"/>
        <v>73.12513513513514</v>
      </c>
      <c r="R17" s="114">
        <f>Мор!C11</f>
        <v>759.8</v>
      </c>
      <c r="S17" s="114">
        <f>Мор!D11</f>
        <v>819.09894</v>
      </c>
      <c r="T17" s="111">
        <f t="shared" si="17"/>
        <v>107.8045459331403</v>
      </c>
      <c r="U17" s="111">
        <f>Мор!C13</f>
        <v>10</v>
      </c>
      <c r="V17" s="111">
        <f>Мор!D13</f>
        <v>0</v>
      </c>
      <c r="W17" s="111">
        <f t="shared" si="18"/>
        <v>0</v>
      </c>
      <c r="X17" s="111"/>
      <c r="Y17" s="111"/>
      <c r="Z17" s="111" t="e">
        <f t="shared" si="3"/>
        <v>#DIV/0!</v>
      </c>
      <c r="AA17" s="114">
        <f>Мор!C22</f>
        <v>250</v>
      </c>
      <c r="AB17" s="114">
        <f>Мор!D22</f>
        <v>154.1697</v>
      </c>
      <c r="AC17" s="111">
        <f t="shared" si="19"/>
        <v>61.66788</v>
      </c>
      <c r="AD17" s="114"/>
      <c r="AE17" s="114"/>
      <c r="AF17" s="111" t="e">
        <f t="shared" si="20"/>
        <v>#DIV/0!</v>
      </c>
      <c r="AG17" s="114">
        <f>Мор!C23</f>
        <v>0</v>
      </c>
      <c r="AH17" s="114">
        <f>Мор!D23</f>
        <v>0</v>
      </c>
      <c r="AI17" s="111" t="e">
        <f t="shared" si="21"/>
        <v>#DIV/0!</v>
      </c>
      <c r="AJ17" s="114"/>
      <c r="AK17" s="114"/>
      <c r="AL17" s="111" t="e">
        <f t="shared" si="22"/>
        <v>#DIV/0!</v>
      </c>
      <c r="AM17" s="111"/>
      <c r="AN17" s="111">
        <f>Мор!D25</f>
        <v>142.9316</v>
      </c>
      <c r="AO17" s="111" t="e">
        <f t="shared" si="23"/>
        <v>#DIV/0!</v>
      </c>
      <c r="AP17" s="111">
        <f>Мор!C28</f>
        <v>60</v>
      </c>
      <c r="AQ17" s="111">
        <f>Мор!D28</f>
        <v>146.33413</v>
      </c>
      <c r="AR17" s="111">
        <f t="shared" si="24"/>
        <v>243.89021666666665</v>
      </c>
      <c r="AS17" s="111"/>
      <c r="AT17" s="111"/>
      <c r="AU17" s="111" t="e">
        <f t="shared" si="25"/>
        <v>#DIV/0!</v>
      </c>
      <c r="AV17" s="111"/>
      <c r="AW17" s="111"/>
      <c r="AX17" s="111"/>
      <c r="AY17" s="111"/>
      <c r="AZ17" s="111"/>
      <c r="BA17" s="111" t="e">
        <f t="shared" si="26"/>
        <v>#DIV/0!</v>
      </c>
      <c r="BB17" s="111">
        <f>Мор!C29</f>
        <v>0</v>
      </c>
      <c r="BC17" s="111">
        <f>Мор!D29</f>
        <v>49.31885</v>
      </c>
      <c r="BD17" s="111" t="e">
        <f t="shared" si="27"/>
        <v>#DIV/0!</v>
      </c>
      <c r="BE17" s="111"/>
      <c r="BF17" s="111"/>
      <c r="BG17" s="115" t="e">
        <f t="shared" si="28"/>
        <v>#DIV/0!</v>
      </c>
      <c r="BH17" s="115"/>
      <c r="BI17" s="115"/>
      <c r="BJ17" s="115" t="e">
        <f t="shared" si="29"/>
        <v>#DIV/0!</v>
      </c>
      <c r="BK17" s="114">
        <f t="shared" si="30"/>
        <v>8238.3555</v>
      </c>
      <c r="BL17" s="114">
        <f t="shared" si="31"/>
        <v>8043.1882</v>
      </c>
      <c r="BM17" s="111">
        <f aca="true" t="shared" si="50" ref="BM17:BM30">BL17/BK17*100</f>
        <v>97.63099201048074</v>
      </c>
      <c r="BN17" s="116">
        <f>Мор!C34</f>
        <v>1328.2</v>
      </c>
      <c r="BO17" s="116">
        <f>Мор!D34</f>
        <v>1328.2</v>
      </c>
      <c r="BP17" s="111">
        <f t="shared" si="32"/>
        <v>100</v>
      </c>
      <c r="BQ17" s="111">
        <f>Мор!C35</f>
        <v>0</v>
      </c>
      <c r="BR17" s="111">
        <f>Мор!D35</f>
        <v>0</v>
      </c>
      <c r="BS17" s="111" t="e">
        <f t="shared" si="33"/>
        <v>#DIV/0!</v>
      </c>
      <c r="BT17" s="111">
        <f>Мор!C36</f>
        <v>6109.7545</v>
      </c>
      <c r="BU17" s="111">
        <f>Мор!D36</f>
        <v>5914.5882</v>
      </c>
      <c r="BV17" s="111">
        <f t="shared" si="4"/>
        <v>96.80566052203898</v>
      </c>
      <c r="BW17" s="111">
        <f>Мор!C37</f>
        <v>0.401</v>
      </c>
      <c r="BX17" s="111">
        <f>Мор!D37</f>
        <v>0.4</v>
      </c>
      <c r="BY17" s="111">
        <f t="shared" si="5"/>
        <v>99.75062344139651</v>
      </c>
      <c r="BZ17" s="111">
        <f>Мор!C38</f>
        <v>800</v>
      </c>
      <c r="CA17" s="111">
        <f>Мор!D38</f>
        <v>800</v>
      </c>
      <c r="CB17" s="111">
        <f t="shared" si="6"/>
        <v>100</v>
      </c>
      <c r="CC17" s="114"/>
      <c r="CD17" s="114"/>
      <c r="CE17" s="111" t="e">
        <f t="shared" si="34"/>
        <v>#DIV/0!</v>
      </c>
      <c r="CF17" s="111"/>
      <c r="CG17" s="111"/>
      <c r="CH17" s="111"/>
      <c r="CI17" s="114">
        <f t="shared" si="35"/>
        <v>14689.055499999999</v>
      </c>
      <c r="CJ17" s="114">
        <f t="shared" si="35"/>
        <v>14224.141459999999</v>
      </c>
      <c r="CK17" s="111">
        <f t="shared" si="36"/>
        <v>96.83496301038552</v>
      </c>
      <c r="CL17" s="114">
        <f t="shared" si="37"/>
        <v>1056.88786</v>
      </c>
      <c r="CM17" s="114">
        <f t="shared" si="37"/>
        <v>982.60642</v>
      </c>
      <c r="CN17" s="111">
        <f t="shared" si="38"/>
        <v>92.97168197201167</v>
      </c>
      <c r="CO17" s="111">
        <f>Мор!C49</f>
        <v>899.446</v>
      </c>
      <c r="CP17" s="207">
        <f>Мор!D49</f>
        <v>867.06456</v>
      </c>
      <c r="CQ17" s="111">
        <f t="shared" si="39"/>
        <v>96.39984612750516</v>
      </c>
      <c r="CR17" s="111">
        <f>Мор!C52</f>
        <v>80.06</v>
      </c>
      <c r="CS17" s="111">
        <f>Мор!D52</f>
        <v>80.06</v>
      </c>
      <c r="CT17" s="111">
        <f t="shared" si="40"/>
        <v>100</v>
      </c>
      <c r="CU17" s="111">
        <f>Мор!C53</f>
        <v>41.9</v>
      </c>
      <c r="CV17" s="111">
        <f>Мор!D53</f>
        <v>0</v>
      </c>
      <c r="CW17" s="111">
        <f t="shared" si="41"/>
        <v>0</v>
      </c>
      <c r="CX17" s="111">
        <f>Мор!C54</f>
        <v>35.48186</v>
      </c>
      <c r="CY17" s="111">
        <f>Мор!D54</f>
        <v>35.48186</v>
      </c>
      <c r="CZ17" s="111">
        <f t="shared" si="42"/>
        <v>100</v>
      </c>
      <c r="DA17" s="111">
        <f>Мор!C55</f>
        <v>0</v>
      </c>
      <c r="DB17" s="111">
        <f>Мор!D55</f>
        <v>0</v>
      </c>
      <c r="DC17" s="111" t="e">
        <f t="shared" si="43"/>
        <v>#DIV/0!</v>
      </c>
      <c r="DD17" s="111">
        <f>Мор!C57</f>
        <v>17</v>
      </c>
      <c r="DE17" s="111">
        <f>Мор!D57</f>
        <v>17</v>
      </c>
      <c r="DF17" s="111">
        <f t="shared" si="44"/>
        <v>100</v>
      </c>
      <c r="DG17" s="199">
        <f>Мор!C62</f>
        <v>5411.65707</v>
      </c>
      <c r="DH17" s="114">
        <f>Мор!D62</f>
        <v>5273.9527</v>
      </c>
      <c r="DI17" s="111">
        <f t="shared" si="45"/>
        <v>97.455412118344</v>
      </c>
      <c r="DJ17" s="114">
        <f>Мор!C67</f>
        <v>2468.95107</v>
      </c>
      <c r="DK17" s="114">
        <f>Мор!D67</f>
        <v>2411.18914</v>
      </c>
      <c r="DL17" s="111">
        <f t="shared" si="46"/>
        <v>97.66046679896333</v>
      </c>
      <c r="DM17" s="114">
        <f>Мор!C71</f>
        <v>0</v>
      </c>
      <c r="DN17" s="217">
        <f>Мор!D71</f>
        <v>0</v>
      </c>
      <c r="DO17" s="111" t="e">
        <f t="shared" si="7"/>
        <v>#DIV/0!</v>
      </c>
      <c r="DP17" s="198">
        <f>Мор!C74</f>
        <v>3102.2595</v>
      </c>
      <c r="DQ17" s="111">
        <f>Мор!D74</f>
        <v>2907.0932</v>
      </c>
      <c r="DR17" s="111">
        <f t="shared" si="8"/>
        <v>93.70889830460668</v>
      </c>
      <c r="DS17" s="112">
        <f>Мор!C79</f>
        <v>21.5</v>
      </c>
      <c r="DT17" s="112">
        <f>Мор!D79</f>
        <v>21.5</v>
      </c>
      <c r="DU17" s="111">
        <f t="shared" si="47"/>
        <v>100</v>
      </c>
      <c r="DV17" s="111">
        <f>Мор!C85</f>
        <v>2610.8</v>
      </c>
      <c r="DW17" s="111">
        <f>Мор!D85</f>
        <v>2610.8</v>
      </c>
      <c r="DX17" s="111">
        <f t="shared" si="49"/>
        <v>100</v>
      </c>
      <c r="DY17" s="233">
        <f t="shared" si="9"/>
        <v>603.8999999999978</v>
      </c>
      <c r="DZ17" s="117">
        <f t="shared" si="10"/>
        <v>-602.4082699999999</v>
      </c>
      <c r="EA17" s="111">
        <f t="shared" si="48"/>
        <v>-99.75298393773838</v>
      </c>
      <c r="EB17" s="203"/>
      <c r="EC17" s="200"/>
      <c r="EE17" s="200"/>
    </row>
    <row r="18" spans="1:135" s="99" customFormat="1" ht="15" customHeight="1">
      <c r="A18" s="107">
        <v>6</v>
      </c>
      <c r="B18" s="108" t="s">
        <v>202</v>
      </c>
      <c r="C18" s="109">
        <f t="shared" si="0"/>
        <v>16537.513</v>
      </c>
      <c r="D18" s="127">
        <f t="shared" si="1"/>
        <v>19105.52868</v>
      </c>
      <c r="E18" s="111">
        <f t="shared" si="2"/>
        <v>115.52842727924084</v>
      </c>
      <c r="F18" s="112">
        <f t="shared" si="11"/>
        <v>4662.4</v>
      </c>
      <c r="G18" s="112">
        <f t="shared" si="12"/>
        <v>7230.41368</v>
      </c>
      <c r="H18" s="111">
        <f t="shared" si="13"/>
        <v>155.07922271791352</v>
      </c>
      <c r="I18" s="182">
        <f>Мос!C6</f>
        <v>2098</v>
      </c>
      <c r="J18" s="182">
        <f>Мос!D6</f>
        <v>3769.02248</v>
      </c>
      <c r="K18" s="111">
        <f t="shared" si="14"/>
        <v>179.6483546234509</v>
      </c>
      <c r="L18" s="114">
        <f>Мос!C8</f>
        <v>3</v>
      </c>
      <c r="M18" s="114">
        <f>Мос!D8</f>
        <v>0.95</v>
      </c>
      <c r="N18" s="111">
        <f t="shared" si="15"/>
        <v>31.666666666666664</v>
      </c>
      <c r="O18" s="114">
        <f>Мос!C10</f>
        <v>92</v>
      </c>
      <c r="P18" s="114">
        <f>Мос!D10</f>
        <v>65.37854</v>
      </c>
      <c r="Q18" s="111">
        <f t="shared" si="16"/>
        <v>71.06363043478261</v>
      </c>
      <c r="R18" s="182">
        <f>Мос!C11</f>
        <v>507.5</v>
      </c>
      <c r="S18" s="182">
        <f>Мос!D11</f>
        <v>497.19036</v>
      </c>
      <c r="T18" s="111">
        <f t="shared" si="17"/>
        <v>97.96854384236453</v>
      </c>
      <c r="U18" s="111">
        <f>Мос!C13</f>
        <v>10</v>
      </c>
      <c r="V18" s="111">
        <f>Мос!D13</f>
        <v>19.65</v>
      </c>
      <c r="W18" s="111">
        <f t="shared" si="18"/>
        <v>196.5</v>
      </c>
      <c r="X18" s="111"/>
      <c r="Y18" s="111"/>
      <c r="Z18" s="111" t="e">
        <f t="shared" si="3"/>
        <v>#DIV/0!</v>
      </c>
      <c r="AA18" s="114">
        <f>Мос!C22</f>
        <v>990</v>
      </c>
      <c r="AB18" s="114">
        <f>Мос!D22</f>
        <v>696.45554</v>
      </c>
      <c r="AC18" s="111">
        <f t="shared" si="19"/>
        <v>70.34904444444446</v>
      </c>
      <c r="AD18" s="114"/>
      <c r="AE18" s="114"/>
      <c r="AF18" s="111" t="e">
        <f t="shared" si="20"/>
        <v>#DIV/0!</v>
      </c>
      <c r="AG18" s="114">
        <f>Мос!C23</f>
        <v>0</v>
      </c>
      <c r="AH18" s="114">
        <f>Мос!D23</f>
        <v>0</v>
      </c>
      <c r="AI18" s="111" t="e">
        <f t="shared" si="21"/>
        <v>#DIV/0!</v>
      </c>
      <c r="AJ18" s="114"/>
      <c r="AK18" s="114"/>
      <c r="AL18" s="111" t="e">
        <f t="shared" si="22"/>
        <v>#DIV/0!</v>
      </c>
      <c r="AM18" s="111"/>
      <c r="AN18" s="111"/>
      <c r="AO18" s="111" t="e">
        <f t="shared" si="23"/>
        <v>#DIV/0!</v>
      </c>
      <c r="AP18" s="111">
        <f>Мос!C28</f>
        <v>961.9</v>
      </c>
      <c r="AQ18" s="111">
        <f>Мос!D28</f>
        <v>2181.35476</v>
      </c>
      <c r="AR18" s="111">
        <f t="shared" si="24"/>
        <v>226.7756274040961</v>
      </c>
      <c r="AS18" s="121"/>
      <c r="AT18" s="121"/>
      <c r="AU18" s="111" t="e">
        <f t="shared" si="25"/>
        <v>#DIV/0!</v>
      </c>
      <c r="AV18" s="111"/>
      <c r="AW18" s="111"/>
      <c r="AX18" s="111"/>
      <c r="AY18" s="111"/>
      <c r="AZ18" s="111"/>
      <c r="BA18" s="111" t="e">
        <f t="shared" si="26"/>
        <v>#DIV/0!</v>
      </c>
      <c r="BB18" s="111">
        <f>Мос!C29</f>
        <v>0</v>
      </c>
      <c r="BC18" s="111">
        <f>Мос!D29</f>
        <v>0.41200000000000003</v>
      </c>
      <c r="BD18" s="111" t="e">
        <f t="shared" si="27"/>
        <v>#DIV/0!</v>
      </c>
      <c r="BE18" s="111"/>
      <c r="BF18" s="111"/>
      <c r="BG18" s="115" t="e">
        <f t="shared" si="28"/>
        <v>#DIV/0!</v>
      </c>
      <c r="BH18" s="115"/>
      <c r="BI18" s="115"/>
      <c r="BJ18" s="115" t="e">
        <f t="shared" si="29"/>
        <v>#DIV/0!</v>
      </c>
      <c r="BK18" s="114">
        <f t="shared" si="30"/>
        <v>11875.113</v>
      </c>
      <c r="BL18" s="114">
        <f t="shared" si="31"/>
        <v>11875.115</v>
      </c>
      <c r="BM18" s="111">
        <f t="shared" si="50"/>
        <v>100.000016841945</v>
      </c>
      <c r="BN18" s="116">
        <f>Мос!C34</f>
        <v>0</v>
      </c>
      <c r="BO18" s="116">
        <f>Мос!D34</f>
        <v>0</v>
      </c>
      <c r="BP18" s="111" t="e">
        <f>BO18/BN18*100</f>
        <v>#DIV/0!</v>
      </c>
      <c r="BQ18" s="111">
        <f>Мос!C35</f>
        <v>0</v>
      </c>
      <c r="BR18" s="111">
        <f>Мос!D35</f>
        <v>0</v>
      </c>
      <c r="BS18" s="111" t="e">
        <f t="shared" si="33"/>
        <v>#DIV/0!</v>
      </c>
      <c r="BT18" s="207">
        <f>Мос!C36</f>
        <v>10990.205</v>
      </c>
      <c r="BU18" s="111">
        <f>Мос!D36</f>
        <v>10990.205</v>
      </c>
      <c r="BV18" s="111">
        <f t="shared" si="4"/>
        <v>100</v>
      </c>
      <c r="BW18" s="111">
        <f>Мос!C37</f>
        <v>884.908</v>
      </c>
      <c r="BX18" s="111">
        <f>Мос!D37</f>
        <v>884.91</v>
      </c>
      <c r="BY18" s="111">
        <f t="shared" si="5"/>
        <v>100.0002260121956</v>
      </c>
      <c r="BZ18" s="111"/>
      <c r="CA18" s="111"/>
      <c r="CB18" s="111" t="e">
        <f t="shared" si="6"/>
        <v>#DIV/0!</v>
      </c>
      <c r="CC18" s="114"/>
      <c r="CD18" s="114"/>
      <c r="CE18" s="111" t="e">
        <f t="shared" si="34"/>
        <v>#DIV/0!</v>
      </c>
      <c r="CF18" s="111"/>
      <c r="CG18" s="111"/>
      <c r="CH18" s="111"/>
      <c r="CI18" s="114">
        <f t="shared" si="35"/>
        <v>18244.827</v>
      </c>
      <c r="CJ18" s="114">
        <f t="shared" si="35"/>
        <v>17492.700610000004</v>
      </c>
      <c r="CK18" s="111">
        <f t="shared" si="36"/>
        <v>95.87759100154801</v>
      </c>
      <c r="CL18" s="114">
        <f t="shared" si="37"/>
        <v>1222.43</v>
      </c>
      <c r="CM18" s="114">
        <f t="shared" si="37"/>
        <v>1173.33114</v>
      </c>
      <c r="CN18" s="111">
        <f t="shared" si="38"/>
        <v>95.98350334988505</v>
      </c>
      <c r="CO18" s="111">
        <f>Мос!C49</f>
        <v>1202.43</v>
      </c>
      <c r="CP18" s="207">
        <f>Мос!D49</f>
        <v>1173.33114</v>
      </c>
      <c r="CQ18" s="111">
        <f t="shared" si="39"/>
        <v>97.57999550909408</v>
      </c>
      <c r="CR18" s="111">
        <f>Мос!C52</f>
        <v>0</v>
      </c>
      <c r="CS18" s="111">
        <f>Мос!D52</f>
        <v>0</v>
      </c>
      <c r="CT18" s="111" t="e">
        <f t="shared" si="40"/>
        <v>#DIV/0!</v>
      </c>
      <c r="CU18" s="111">
        <f>Мос!C53</f>
        <v>20</v>
      </c>
      <c r="CV18" s="111">
        <f>Мос!D53</f>
        <v>0</v>
      </c>
      <c r="CW18" s="111">
        <f t="shared" si="41"/>
        <v>0</v>
      </c>
      <c r="CX18" s="111">
        <f>Мос!C54</f>
        <v>0</v>
      </c>
      <c r="CY18" s="111">
        <f>Мос!D54</f>
        <v>0</v>
      </c>
      <c r="CZ18" s="111" t="e">
        <f t="shared" si="42"/>
        <v>#DIV/0!</v>
      </c>
      <c r="DA18" s="111">
        <f>Мос!C56</f>
        <v>115.794</v>
      </c>
      <c r="DB18" s="111">
        <f>Мос!D56</f>
        <v>115.794</v>
      </c>
      <c r="DC18" s="111">
        <f t="shared" si="43"/>
        <v>100</v>
      </c>
      <c r="DD18" s="111">
        <f>Мос!C57</f>
        <v>41.683</v>
      </c>
      <c r="DE18" s="111">
        <f>Мос!D57</f>
        <v>1.683</v>
      </c>
      <c r="DF18" s="111">
        <f t="shared" si="44"/>
        <v>4.037617254036418</v>
      </c>
      <c r="DG18" s="199">
        <f>Мос!C62</f>
        <v>4041.5080000000003</v>
      </c>
      <c r="DH18" s="114">
        <f>Мос!D62</f>
        <v>3443.05655</v>
      </c>
      <c r="DI18" s="111">
        <f t="shared" si="45"/>
        <v>85.19237250056166</v>
      </c>
      <c r="DJ18" s="114">
        <f>Мос!C67</f>
        <v>9776.612000000001</v>
      </c>
      <c r="DK18" s="114">
        <f>Мос!D67</f>
        <v>9751.86303</v>
      </c>
      <c r="DL18" s="111">
        <f t="shared" si="46"/>
        <v>99.74685535234495</v>
      </c>
      <c r="DM18" s="123">
        <f>Мос!C71</f>
        <v>1384.3</v>
      </c>
      <c r="DN18" s="216">
        <f>Мос!D71</f>
        <v>1347.48689</v>
      </c>
      <c r="DO18" s="111">
        <f t="shared" si="7"/>
        <v>97.34066965253196</v>
      </c>
      <c r="DP18" s="198">
        <f>Мос!C73</f>
        <v>1432.8</v>
      </c>
      <c r="DQ18" s="111">
        <f>Мос!D73</f>
        <v>1432.8</v>
      </c>
      <c r="DR18" s="111">
        <f t="shared" si="8"/>
        <v>100</v>
      </c>
      <c r="DS18" s="112">
        <f>Мос!C78</f>
        <v>34</v>
      </c>
      <c r="DT18" s="112">
        <f>Мос!D78</f>
        <v>30.986</v>
      </c>
      <c r="DU18" s="111">
        <f t="shared" si="47"/>
        <v>91.13529411764706</v>
      </c>
      <c r="DV18" s="111">
        <f>Мос!C84</f>
        <v>195.7</v>
      </c>
      <c r="DW18" s="111">
        <f>Мос!D84</f>
        <v>195.7</v>
      </c>
      <c r="DX18" s="111">
        <f t="shared" si="49"/>
        <v>100</v>
      </c>
      <c r="DY18" s="233">
        <f t="shared" si="9"/>
        <v>1707.3140000000021</v>
      </c>
      <c r="DZ18" s="117">
        <f t="shared" si="10"/>
        <v>-1612.828069999996</v>
      </c>
      <c r="EA18" s="111">
        <f t="shared" si="48"/>
        <v>-94.46581413846509</v>
      </c>
      <c r="EB18" s="203"/>
      <c r="EC18" s="200"/>
      <c r="EE18" s="200"/>
    </row>
    <row r="19" spans="1:146" s="99" customFormat="1" ht="14.25" customHeight="1">
      <c r="A19" s="107">
        <v>7</v>
      </c>
      <c r="B19" s="108" t="s">
        <v>203</v>
      </c>
      <c r="C19" s="109">
        <f t="shared" si="0"/>
        <v>5508.2325</v>
      </c>
      <c r="D19" s="127">
        <f t="shared" si="1"/>
        <v>5555.12689</v>
      </c>
      <c r="E19" s="111">
        <f t="shared" si="2"/>
        <v>100.85135095513851</v>
      </c>
      <c r="F19" s="112">
        <f t="shared" si="11"/>
        <v>1679.6580000000001</v>
      </c>
      <c r="G19" s="112">
        <f t="shared" si="12"/>
        <v>1726.55139</v>
      </c>
      <c r="H19" s="111">
        <f t="shared" si="13"/>
        <v>102.79184155345908</v>
      </c>
      <c r="I19" s="113">
        <f>Ори!C6</f>
        <v>632.4</v>
      </c>
      <c r="J19" s="113">
        <f>Ори!D6</f>
        <v>599.55178</v>
      </c>
      <c r="K19" s="111">
        <f t="shared" si="14"/>
        <v>94.8057843137255</v>
      </c>
      <c r="L19" s="114">
        <f>Ори!C8</f>
        <v>73</v>
      </c>
      <c r="M19" s="114">
        <f>Ори!D8</f>
        <v>79.50377</v>
      </c>
      <c r="N19" s="111">
        <f t="shared" si="15"/>
        <v>108.90927397260275</v>
      </c>
      <c r="O19" s="114">
        <f>Ори!C10</f>
        <v>112</v>
      </c>
      <c r="P19" s="114">
        <f>Ори!D10</f>
        <v>74.421</v>
      </c>
      <c r="Q19" s="111">
        <f t="shared" si="16"/>
        <v>66.44732142857144</v>
      </c>
      <c r="R19" s="114">
        <f>Ори!C11</f>
        <v>295.5</v>
      </c>
      <c r="S19" s="114">
        <f>Ори!D11</f>
        <v>362.09155</v>
      </c>
      <c r="T19" s="111">
        <f t="shared" si="17"/>
        <v>122.53521150592218</v>
      </c>
      <c r="U19" s="111">
        <f>Ори!C13</f>
        <v>10</v>
      </c>
      <c r="V19" s="111">
        <f>Ори!D13</f>
        <v>15.55</v>
      </c>
      <c r="W19" s="111">
        <f t="shared" si="18"/>
        <v>155.50000000000003</v>
      </c>
      <c r="X19" s="111"/>
      <c r="Y19" s="111"/>
      <c r="Z19" s="111" t="e">
        <f t="shared" si="3"/>
        <v>#DIV/0!</v>
      </c>
      <c r="AA19" s="114">
        <f>Ори!C22</f>
        <v>195</v>
      </c>
      <c r="AB19" s="114">
        <f>Ори!D22</f>
        <v>226.37722</v>
      </c>
      <c r="AC19" s="111">
        <f t="shared" si="19"/>
        <v>116.09088205128204</v>
      </c>
      <c r="AD19" s="114"/>
      <c r="AE19" s="114"/>
      <c r="AF19" s="111" t="e">
        <f t="shared" si="20"/>
        <v>#DIV/0!</v>
      </c>
      <c r="AG19" s="114">
        <f>Ори!C23</f>
        <v>0</v>
      </c>
      <c r="AH19" s="114">
        <f>Ори!D23</f>
        <v>0</v>
      </c>
      <c r="AI19" s="111" t="e">
        <f t="shared" si="21"/>
        <v>#DIV/0!</v>
      </c>
      <c r="AJ19" s="114"/>
      <c r="AK19" s="114"/>
      <c r="AL19" s="111" t="e">
        <f t="shared" si="22"/>
        <v>#DIV/0!</v>
      </c>
      <c r="AM19" s="111">
        <f>Ори!C25</f>
        <v>261.758</v>
      </c>
      <c r="AN19" s="111">
        <f>Ори!D25</f>
        <v>230.31707</v>
      </c>
      <c r="AO19" s="111">
        <f t="shared" si="23"/>
        <v>87.98855049320366</v>
      </c>
      <c r="AP19" s="111">
        <f>Ори!C28</f>
        <v>100</v>
      </c>
      <c r="AQ19" s="111">
        <f>Ори!D28</f>
        <v>138.739</v>
      </c>
      <c r="AR19" s="111">
        <f t="shared" si="24"/>
        <v>138.739</v>
      </c>
      <c r="AS19" s="111"/>
      <c r="AT19" s="111"/>
      <c r="AU19" s="111" t="e">
        <f t="shared" si="25"/>
        <v>#DIV/0!</v>
      </c>
      <c r="AV19" s="111"/>
      <c r="AW19" s="111"/>
      <c r="AX19" s="111"/>
      <c r="AY19" s="111"/>
      <c r="AZ19" s="111"/>
      <c r="BA19" s="111" t="e">
        <f t="shared" si="26"/>
        <v>#DIV/0!</v>
      </c>
      <c r="BB19" s="111">
        <f>Ори!C29</f>
        <v>0</v>
      </c>
      <c r="BC19" s="111">
        <f>Ори!D29</f>
        <v>0</v>
      </c>
      <c r="BD19" s="111" t="e">
        <f t="shared" si="27"/>
        <v>#DIV/0!</v>
      </c>
      <c r="BE19" s="111"/>
      <c r="BF19" s="111"/>
      <c r="BG19" s="115" t="e">
        <f t="shared" si="28"/>
        <v>#DIV/0!</v>
      </c>
      <c r="BH19" s="115"/>
      <c r="BI19" s="115"/>
      <c r="BJ19" s="115" t="e">
        <f t="shared" si="29"/>
        <v>#DIV/0!</v>
      </c>
      <c r="BK19" s="114">
        <f t="shared" si="30"/>
        <v>3828.5745</v>
      </c>
      <c r="BL19" s="114">
        <f t="shared" si="31"/>
        <v>3828.5755</v>
      </c>
      <c r="BM19" s="111">
        <f t="shared" si="50"/>
        <v>100.00002611938203</v>
      </c>
      <c r="BN19" s="116">
        <f>Ори!C34</f>
        <v>2342</v>
      </c>
      <c r="BO19" s="116">
        <f>Ори!D34</f>
        <v>2342</v>
      </c>
      <c r="BP19" s="111">
        <f t="shared" si="32"/>
        <v>100</v>
      </c>
      <c r="BQ19" s="111">
        <f>Ори!C35</f>
        <v>0</v>
      </c>
      <c r="BR19" s="111">
        <f>Ори!D35</f>
        <v>0</v>
      </c>
      <c r="BS19" s="111" t="e">
        <f t="shared" si="33"/>
        <v>#DIV/0!</v>
      </c>
      <c r="BT19" s="111">
        <f>Ори!C36</f>
        <v>1370.5735</v>
      </c>
      <c r="BU19" s="111">
        <f>Ори!D36</f>
        <v>1370.5735</v>
      </c>
      <c r="BV19" s="111">
        <f t="shared" si="4"/>
        <v>100</v>
      </c>
      <c r="BW19" s="111">
        <f>Ори!C37</f>
        <v>116.001</v>
      </c>
      <c r="BX19" s="111">
        <f>Ори!D37</f>
        <v>116.002</v>
      </c>
      <c r="BY19" s="111">
        <f t="shared" si="5"/>
        <v>100.00086206153394</v>
      </c>
      <c r="BZ19" s="111"/>
      <c r="CA19" s="111"/>
      <c r="CB19" s="111" t="e">
        <f t="shared" si="6"/>
        <v>#DIV/0!</v>
      </c>
      <c r="CC19" s="114"/>
      <c r="CD19" s="114"/>
      <c r="CE19" s="111" t="e">
        <f t="shared" si="34"/>
        <v>#DIV/0!</v>
      </c>
      <c r="CF19" s="111"/>
      <c r="CG19" s="111"/>
      <c r="CH19" s="111"/>
      <c r="CI19" s="114">
        <f t="shared" si="35"/>
        <v>5674.4425</v>
      </c>
      <c r="CJ19" s="114">
        <f t="shared" si="35"/>
        <v>5489.87219</v>
      </c>
      <c r="CK19" s="111">
        <f t="shared" si="36"/>
        <v>96.74734020126206</v>
      </c>
      <c r="CL19" s="114">
        <f t="shared" si="37"/>
        <v>1011.5880000000001</v>
      </c>
      <c r="CM19" s="114">
        <f t="shared" si="37"/>
        <v>850.16039</v>
      </c>
      <c r="CN19" s="111">
        <f t="shared" si="38"/>
        <v>84.04215846767656</v>
      </c>
      <c r="CO19" s="111">
        <f>Ори!C49</f>
        <v>868.471</v>
      </c>
      <c r="CP19" s="207">
        <f>Ори!D49</f>
        <v>850.16039</v>
      </c>
      <c r="CQ19" s="111">
        <f t="shared" si="39"/>
        <v>97.8916267785568</v>
      </c>
      <c r="CR19" s="111">
        <f>Ори!C52</f>
        <v>0</v>
      </c>
      <c r="CS19" s="111">
        <f>Ори!D52</f>
        <v>0</v>
      </c>
      <c r="CT19" s="111" t="e">
        <f t="shared" si="40"/>
        <v>#DIV/0!</v>
      </c>
      <c r="CU19" s="111">
        <f>Ори!C53</f>
        <v>13.017</v>
      </c>
      <c r="CV19" s="111">
        <f>Ори!D53</f>
        <v>0</v>
      </c>
      <c r="CW19" s="111">
        <f t="shared" si="41"/>
        <v>0</v>
      </c>
      <c r="CX19" s="111">
        <f>Ори!C54</f>
        <v>130.1</v>
      </c>
      <c r="CY19" s="111">
        <f>Ори!D54</f>
        <v>0</v>
      </c>
      <c r="CZ19" s="111">
        <f t="shared" si="42"/>
        <v>0</v>
      </c>
      <c r="DA19" s="111">
        <f>Ори!C56</f>
        <v>115.794</v>
      </c>
      <c r="DB19" s="111">
        <f>Ори!D56</f>
        <v>115.794</v>
      </c>
      <c r="DC19" s="111">
        <f t="shared" si="43"/>
        <v>100</v>
      </c>
      <c r="DD19" s="111">
        <f>Ори!C57</f>
        <v>7.608890000000001</v>
      </c>
      <c r="DE19" s="111">
        <f>Ори!D57</f>
        <v>4.702999999999999</v>
      </c>
      <c r="DF19" s="111">
        <f t="shared" si="44"/>
        <v>61.80927835728994</v>
      </c>
      <c r="DG19" s="114">
        <f>Ори!C62</f>
        <v>1013.79411</v>
      </c>
      <c r="DH19" s="114">
        <f>Ори!D62</f>
        <v>1013.2775700000001</v>
      </c>
      <c r="DI19" s="111">
        <f t="shared" si="45"/>
        <v>99.94904882609744</v>
      </c>
      <c r="DJ19" s="114">
        <f>Ори!C67</f>
        <v>599.784</v>
      </c>
      <c r="DK19" s="114">
        <f>Ори!D67</f>
        <v>580.2</v>
      </c>
      <c r="DL19" s="111">
        <f t="shared" si="46"/>
        <v>96.73482453683326</v>
      </c>
      <c r="DM19" s="114">
        <f>Ори!C71</f>
        <v>1927.2</v>
      </c>
      <c r="DN19" s="217">
        <f>Ори!D71</f>
        <v>1927.06373</v>
      </c>
      <c r="DO19" s="111">
        <f t="shared" si="7"/>
        <v>99.99292911996679</v>
      </c>
      <c r="DP19" s="111">
        <f>Ори!C73</f>
        <v>796.9735</v>
      </c>
      <c r="DQ19" s="111">
        <f>Ори!D73</f>
        <v>796.9735</v>
      </c>
      <c r="DR19" s="111">
        <f t="shared" si="8"/>
        <v>100</v>
      </c>
      <c r="DS19" s="112">
        <f>Ори!C78</f>
        <v>13</v>
      </c>
      <c r="DT19" s="112">
        <f>Ори!D78</f>
        <v>13</v>
      </c>
      <c r="DU19" s="111">
        <f t="shared" si="47"/>
        <v>100</v>
      </c>
      <c r="DV19" s="111">
        <f>Ори!C84</f>
        <v>188.7</v>
      </c>
      <c r="DW19" s="111">
        <f>Ори!D84</f>
        <v>188.7</v>
      </c>
      <c r="DX19" s="111">
        <f t="shared" si="49"/>
        <v>100</v>
      </c>
      <c r="DY19" s="117">
        <f t="shared" si="9"/>
        <v>166.21000000000004</v>
      </c>
      <c r="DZ19" s="117">
        <f t="shared" si="10"/>
        <v>-65.2546999999995</v>
      </c>
      <c r="EA19" s="111">
        <f t="shared" si="48"/>
        <v>-39.26039347812977</v>
      </c>
      <c r="EB19" s="203"/>
      <c r="EC19" s="200"/>
      <c r="EE19" s="200"/>
      <c r="EH19" s="128"/>
      <c r="EI19" s="128"/>
      <c r="EJ19" s="128"/>
      <c r="EK19" s="128"/>
      <c r="EL19" s="128"/>
      <c r="EM19" s="128"/>
      <c r="EN19" s="128"/>
      <c r="EO19" s="128"/>
      <c r="EP19" s="128"/>
    </row>
    <row r="20" spans="1:146" s="99" customFormat="1" ht="15" customHeight="1">
      <c r="A20" s="107">
        <v>8</v>
      </c>
      <c r="B20" s="108" t="s">
        <v>204</v>
      </c>
      <c r="C20" s="109">
        <f t="shared" si="0"/>
        <v>7245.465</v>
      </c>
      <c r="D20" s="127">
        <f t="shared" si="1"/>
        <v>6881.51204</v>
      </c>
      <c r="E20" s="111">
        <f t="shared" si="2"/>
        <v>94.97681708489378</v>
      </c>
      <c r="F20" s="112">
        <f t="shared" si="11"/>
        <v>1177.6</v>
      </c>
      <c r="G20" s="112">
        <f t="shared" si="12"/>
        <v>1020.62304</v>
      </c>
      <c r="H20" s="111">
        <f t="shared" si="13"/>
        <v>86.66975543478262</v>
      </c>
      <c r="I20" s="114">
        <f>Сят!C6</f>
        <v>487.2</v>
      </c>
      <c r="J20" s="114">
        <f>Сят!D6</f>
        <v>441.14003</v>
      </c>
      <c r="K20" s="111">
        <f t="shared" si="14"/>
        <v>90.54598316912973</v>
      </c>
      <c r="L20" s="114">
        <f>Сят!C8</f>
        <v>28</v>
      </c>
      <c r="M20" s="114">
        <f>Сят!D8</f>
        <v>23.37703</v>
      </c>
      <c r="N20" s="111">
        <f t="shared" si="15"/>
        <v>83.48939285714286</v>
      </c>
      <c r="O20" s="114">
        <f>Сят!C10</f>
        <v>92</v>
      </c>
      <c r="P20" s="114">
        <f>Сят!D10</f>
        <v>70.99501</v>
      </c>
      <c r="Q20" s="111">
        <f t="shared" si="16"/>
        <v>77.16848913043478</v>
      </c>
      <c r="R20" s="114">
        <f>Сят!C11</f>
        <v>398.4</v>
      </c>
      <c r="S20" s="114">
        <f>Сят!D11</f>
        <v>419.5335</v>
      </c>
      <c r="T20" s="111">
        <f t="shared" si="17"/>
        <v>105.30459337349399</v>
      </c>
      <c r="U20" s="111">
        <f>Сят!C13</f>
        <v>10</v>
      </c>
      <c r="V20" s="111">
        <f>Сят!D13</f>
        <v>8.425</v>
      </c>
      <c r="W20" s="111">
        <f t="shared" si="18"/>
        <v>84.25</v>
      </c>
      <c r="X20" s="111"/>
      <c r="Y20" s="111">
        <f>Сят!D19</f>
        <v>8.09343</v>
      </c>
      <c r="Z20" s="111" t="e">
        <f t="shared" si="3"/>
        <v>#DIV/0!</v>
      </c>
      <c r="AA20" s="114">
        <f>Сят!C22</f>
        <v>57</v>
      </c>
      <c r="AB20" s="114">
        <f>Сят!D22</f>
        <v>42.72241</v>
      </c>
      <c r="AC20" s="111">
        <f t="shared" si="19"/>
        <v>74.95159649122807</v>
      </c>
      <c r="AD20" s="114"/>
      <c r="AE20" s="114"/>
      <c r="AF20" s="111" t="e">
        <f t="shared" si="20"/>
        <v>#DIV/0!</v>
      </c>
      <c r="AG20" s="114">
        <f>Сят!C23</f>
        <v>15</v>
      </c>
      <c r="AH20" s="114">
        <f>Сят!D23</f>
        <v>6.20928</v>
      </c>
      <c r="AI20" s="111">
        <f t="shared" si="21"/>
        <v>41.395199999999996</v>
      </c>
      <c r="AJ20" s="114"/>
      <c r="AK20" s="114"/>
      <c r="AL20" s="111" t="e">
        <f t="shared" si="22"/>
        <v>#DIV/0!</v>
      </c>
      <c r="AM20" s="111"/>
      <c r="AN20" s="111"/>
      <c r="AO20" s="111" t="e">
        <f t="shared" si="23"/>
        <v>#DIV/0!</v>
      </c>
      <c r="AP20" s="111">
        <f>Сят!C28</f>
        <v>90</v>
      </c>
      <c r="AQ20" s="111">
        <f>Сят!D28</f>
        <v>0</v>
      </c>
      <c r="AR20" s="111">
        <f t="shared" si="24"/>
        <v>0</v>
      </c>
      <c r="AS20" s="121"/>
      <c r="AT20" s="121"/>
      <c r="AU20" s="111" t="e">
        <f t="shared" si="25"/>
        <v>#DIV/0!</v>
      </c>
      <c r="AV20" s="111"/>
      <c r="AW20" s="111"/>
      <c r="AX20" s="111"/>
      <c r="AY20" s="111"/>
      <c r="AZ20" s="111"/>
      <c r="BA20" s="111" t="e">
        <f t="shared" si="26"/>
        <v>#DIV/0!</v>
      </c>
      <c r="BB20" s="111">
        <f>Сят!C29</f>
        <v>0</v>
      </c>
      <c r="BC20" s="111">
        <f>Сят!D29</f>
        <v>0.12735</v>
      </c>
      <c r="BD20" s="111" t="e">
        <f t="shared" si="27"/>
        <v>#DIV/0!</v>
      </c>
      <c r="BE20" s="111"/>
      <c r="BF20" s="111"/>
      <c r="BG20" s="115" t="e">
        <f t="shared" si="28"/>
        <v>#DIV/0!</v>
      </c>
      <c r="BH20" s="115"/>
      <c r="BI20" s="115"/>
      <c r="BJ20" s="115" t="e">
        <f t="shared" si="29"/>
        <v>#DIV/0!</v>
      </c>
      <c r="BK20" s="114">
        <f t="shared" si="30"/>
        <v>6067.865</v>
      </c>
      <c r="BL20" s="114">
        <f t="shared" si="31"/>
        <v>5860.889</v>
      </c>
      <c r="BM20" s="111">
        <f t="shared" si="50"/>
        <v>96.58898146217821</v>
      </c>
      <c r="BN20" s="116">
        <f>Сят!C34</f>
        <v>3104.2</v>
      </c>
      <c r="BO20" s="116">
        <f>Сят!D34</f>
        <v>3104.2</v>
      </c>
      <c r="BP20" s="111">
        <f t="shared" si="32"/>
        <v>100</v>
      </c>
      <c r="BQ20" s="111">
        <f>Сят!C35</f>
        <v>0</v>
      </c>
      <c r="BR20" s="111">
        <f>Сят!D35</f>
        <v>0</v>
      </c>
      <c r="BS20" s="111" t="e">
        <f t="shared" si="33"/>
        <v>#DIV/0!</v>
      </c>
      <c r="BT20" s="111">
        <f>Сят!C36</f>
        <v>2847.64</v>
      </c>
      <c r="BU20" s="111">
        <f>Сят!D36</f>
        <v>2640.665</v>
      </c>
      <c r="BV20" s="111">
        <f t="shared" si="4"/>
        <v>92.73170063631639</v>
      </c>
      <c r="BW20" s="111">
        <f>Сят!C37</f>
        <v>116.025</v>
      </c>
      <c r="BX20" s="111">
        <f>Сят!D37</f>
        <v>116.024</v>
      </c>
      <c r="BY20" s="111">
        <f t="shared" si="5"/>
        <v>99.99913811678518</v>
      </c>
      <c r="BZ20" s="111"/>
      <c r="CA20" s="111"/>
      <c r="CB20" s="111" t="e">
        <f t="shared" si="6"/>
        <v>#DIV/0!</v>
      </c>
      <c r="CC20" s="114"/>
      <c r="CD20" s="114"/>
      <c r="CE20" s="111" t="e">
        <f t="shared" si="34"/>
        <v>#DIV/0!</v>
      </c>
      <c r="CF20" s="111"/>
      <c r="CG20" s="111"/>
      <c r="CH20" s="111"/>
      <c r="CI20" s="114">
        <f t="shared" si="35"/>
        <v>7569.865000000001</v>
      </c>
      <c r="CJ20" s="114">
        <f t="shared" si="35"/>
        <v>6593.54067</v>
      </c>
      <c r="CK20" s="111">
        <f t="shared" si="36"/>
        <v>87.10248690036083</v>
      </c>
      <c r="CL20" s="114">
        <f t="shared" si="37"/>
        <v>844.5505</v>
      </c>
      <c r="CM20" s="114">
        <f t="shared" si="37"/>
        <v>773.67033</v>
      </c>
      <c r="CN20" s="111">
        <f t="shared" si="38"/>
        <v>91.60734970851358</v>
      </c>
      <c r="CO20" s="111">
        <f>Сят!C49</f>
        <v>828.8505</v>
      </c>
      <c r="CP20" s="207">
        <f>Сят!D49</f>
        <v>773.67033</v>
      </c>
      <c r="CQ20" s="111">
        <f t="shared" si="39"/>
        <v>93.34256660278302</v>
      </c>
      <c r="CR20" s="111">
        <f>Сят!C52</f>
        <v>0</v>
      </c>
      <c r="CS20" s="111">
        <f>Сят!D52</f>
        <v>0</v>
      </c>
      <c r="CT20" s="111" t="e">
        <f t="shared" si="40"/>
        <v>#DIV/0!</v>
      </c>
      <c r="CU20" s="111">
        <f>Сят!C53</f>
        <v>15.7</v>
      </c>
      <c r="CV20" s="111">
        <f>Сят!D53</f>
        <v>0</v>
      </c>
      <c r="CW20" s="111">
        <f t="shared" si="41"/>
        <v>0</v>
      </c>
      <c r="CX20" s="111">
        <f>Сят!C54</f>
        <v>0</v>
      </c>
      <c r="CY20" s="111">
        <f>Сят!D54</f>
        <v>0</v>
      </c>
      <c r="CZ20" s="111" t="e">
        <f t="shared" si="42"/>
        <v>#DIV/0!</v>
      </c>
      <c r="DA20" s="111">
        <f>Сят!C56</f>
        <v>115.784</v>
      </c>
      <c r="DB20" s="111">
        <f>Сят!D56</f>
        <v>115.784</v>
      </c>
      <c r="DC20" s="111">
        <f t="shared" si="43"/>
        <v>100</v>
      </c>
      <c r="DD20" s="111">
        <f>Сят!C57</f>
        <v>83.4</v>
      </c>
      <c r="DE20" s="111">
        <f>Сят!D57</f>
        <v>71.657</v>
      </c>
      <c r="DF20" s="111">
        <f t="shared" si="44"/>
        <v>85.91966426858512</v>
      </c>
      <c r="DG20" s="114">
        <f>Сят!C62</f>
        <v>1608.9</v>
      </c>
      <c r="DH20" s="114">
        <f>Сят!D62</f>
        <v>1328.9</v>
      </c>
      <c r="DI20" s="111">
        <f t="shared" si="45"/>
        <v>82.59680527068183</v>
      </c>
      <c r="DJ20" s="114">
        <f>Сят!C67</f>
        <v>484.1905</v>
      </c>
      <c r="DK20" s="114">
        <f>Сят!D67</f>
        <v>114.70811</v>
      </c>
      <c r="DL20" s="111">
        <f t="shared" si="46"/>
        <v>23.69069818594128</v>
      </c>
      <c r="DM20" s="123">
        <f>Сят!C71</f>
        <v>1756.1</v>
      </c>
      <c r="DN20" s="216">
        <f>Сят!D71</f>
        <v>1718.90623</v>
      </c>
      <c r="DO20" s="111">
        <f t="shared" si="7"/>
        <v>97.88202437218838</v>
      </c>
      <c r="DP20" s="111">
        <f>Сят!C73</f>
        <v>2179.64</v>
      </c>
      <c r="DQ20" s="111">
        <f>Сят!D73</f>
        <v>1972.665</v>
      </c>
      <c r="DR20" s="111">
        <f t="shared" si="8"/>
        <v>90.50416582554918</v>
      </c>
      <c r="DS20" s="112">
        <f>Сят!C78</f>
        <v>15</v>
      </c>
      <c r="DT20" s="112">
        <f>Сят!D78</f>
        <v>14.95</v>
      </c>
      <c r="DU20" s="111">
        <f t="shared" si="47"/>
        <v>99.66666666666666</v>
      </c>
      <c r="DV20" s="111">
        <f>Сят!C84</f>
        <v>482.3</v>
      </c>
      <c r="DW20" s="111">
        <f>Сят!D84</f>
        <v>482.3</v>
      </c>
      <c r="DX20" s="111">
        <f t="shared" si="49"/>
        <v>100</v>
      </c>
      <c r="DY20" s="117">
        <f t="shared" si="9"/>
        <v>324.40000000000055</v>
      </c>
      <c r="DZ20" s="117">
        <f t="shared" si="10"/>
        <v>-287.9713699999993</v>
      </c>
      <c r="EA20" s="111">
        <f t="shared" si="48"/>
        <v>-88.77045930949409</v>
      </c>
      <c r="EB20" s="205"/>
      <c r="EC20" s="200"/>
      <c r="ED20" s="128"/>
      <c r="EE20" s="200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</row>
    <row r="21" spans="1:146" s="99" customFormat="1" ht="15" customHeight="1">
      <c r="A21" s="107">
        <v>9</v>
      </c>
      <c r="B21" s="108" t="s">
        <v>205</v>
      </c>
      <c r="C21" s="109">
        <f t="shared" si="0"/>
        <v>4915.5072</v>
      </c>
      <c r="D21" s="127">
        <f t="shared" si="1"/>
        <v>4910.50501</v>
      </c>
      <c r="E21" s="111">
        <f t="shared" si="2"/>
        <v>99.89823654413526</v>
      </c>
      <c r="F21" s="112">
        <f t="shared" si="11"/>
        <v>819.5</v>
      </c>
      <c r="G21" s="112">
        <f t="shared" si="12"/>
        <v>814.49981</v>
      </c>
      <c r="H21" s="111">
        <f t="shared" si="13"/>
        <v>99.38984868822452</v>
      </c>
      <c r="I21" s="114">
        <f>Тор!C6</f>
        <v>304.8</v>
      </c>
      <c r="J21" s="114">
        <f>Тор!D6</f>
        <v>323.44696</v>
      </c>
      <c r="K21" s="111">
        <f t="shared" si="14"/>
        <v>106.11776902887138</v>
      </c>
      <c r="L21" s="114">
        <f>Тор!C8</f>
        <v>3</v>
      </c>
      <c r="M21" s="114">
        <f>Тор!D8</f>
        <v>63.08488</v>
      </c>
      <c r="N21" s="111">
        <f t="shared" si="15"/>
        <v>2102.8293333333336</v>
      </c>
      <c r="O21" s="114">
        <f>Тор!C10</f>
        <v>88</v>
      </c>
      <c r="P21" s="114">
        <f>Тор!D10</f>
        <v>62.65138</v>
      </c>
      <c r="Q21" s="111">
        <f t="shared" si="16"/>
        <v>71.19475000000001</v>
      </c>
      <c r="R21" s="114">
        <f>Тор!C11</f>
        <v>272.9</v>
      </c>
      <c r="S21" s="114">
        <f>Тор!D11</f>
        <v>288.12889</v>
      </c>
      <c r="T21" s="111">
        <f t="shared" si="17"/>
        <v>105.58039208501285</v>
      </c>
      <c r="U21" s="111">
        <f>Тор!C13</f>
        <v>10</v>
      </c>
      <c r="V21" s="111">
        <f>Тор!D13</f>
        <v>5.4</v>
      </c>
      <c r="W21" s="111">
        <f t="shared" si="18"/>
        <v>54</v>
      </c>
      <c r="X21" s="111"/>
      <c r="Y21" s="111">
        <f>Тор!D17</f>
        <v>3.06369</v>
      </c>
      <c r="Z21" s="111" t="e">
        <f t="shared" si="3"/>
        <v>#DIV/0!</v>
      </c>
      <c r="AA21" s="114">
        <f>Тор!C22</f>
        <v>80</v>
      </c>
      <c r="AB21" s="114">
        <f>Тор!D22</f>
        <v>57.88736</v>
      </c>
      <c r="AC21" s="111">
        <f t="shared" si="19"/>
        <v>72.3592</v>
      </c>
      <c r="AD21" s="114"/>
      <c r="AE21" s="114"/>
      <c r="AF21" s="111" t="e">
        <f t="shared" si="20"/>
        <v>#DIV/0!</v>
      </c>
      <c r="AG21" s="114">
        <f>Тор!C23</f>
        <v>10.8</v>
      </c>
      <c r="AH21" s="114">
        <f>Тор!D23</f>
        <v>5.97685</v>
      </c>
      <c r="AI21" s="111">
        <f t="shared" si="21"/>
        <v>55.3412037037037</v>
      </c>
      <c r="AJ21" s="114"/>
      <c r="AK21" s="114"/>
      <c r="AL21" s="111" t="e">
        <f t="shared" si="22"/>
        <v>#DIV/0!</v>
      </c>
      <c r="AM21" s="111"/>
      <c r="AN21" s="111"/>
      <c r="AO21" s="111" t="e">
        <f t="shared" si="23"/>
        <v>#DIV/0!</v>
      </c>
      <c r="AP21" s="111">
        <f>Тор!C28</f>
        <v>50</v>
      </c>
      <c r="AQ21" s="111">
        <f>Тор!D28</f>
        <v>4.8598</v>
      </c>
      <c r="AR21" s="111">
        <f t="shared" si="24"/>
        <v>9.7196</v>
      </c>
      <c r="AS21" s="111"/>
      <c r="AT21" s="111"/>
      <c r="AU21" s="111" t="e">
        <f t="shared" si="25"/>
        <v>#DIV/0!</v>
      </c>
      <c r="AV21" s="111"/>
      <c r="AW21" s="111"/>
      <c r="AX21" s="111"/>
      <c r="AY21" s="111"/>
      <c r="AZ21" s="111"/>
      <c r="BA21" s="111" t="e">
        <f t="shared" si="26"/>
        <v>#DIV/0!</v>
      </c>
      <c r="BB21" s="111">
        <f>Тор!C29</f>
        <v>0</v>
      </c>
      <c r="BC21" s="111">
        <f>Тор!D29</f>
        <v>0</v>
      </c>
      <c r="BD21" s="111" t="e">
        <f t="shared" si="27"/>
        <v>#DIV/0!</v>
      </c>
      <c r="BE21" s="111"/>
      <c r="BF21" s="111"/>
      <c r="BG21" s="115" t="e">
        <f t="shared" si="28"/>
        <v>#DIV/0!</v>
      </c>
      <c r="BH21" s="115"/>
      <c r="BI21" s="115"/>
      <c r="BJ21" s="115" t="e">
        <f t="shared" si="29"/>
        <v>#DIV/0!</v>
      </c>
      <c r="BK21" s="114">
        <f t="shared" si="30"/>
        <v>4096.0072</v>
      </c>
      <c r="BL21" s="114">
        <f t="shared" si="31"/>
        <v>4096.0052</v>
      </c>
      <c r="BM21" s="111">
        <f t="shared" si="50"/>
        <v>99.99995117196082</v>
      </c>
      <c r="BN21" s="116">
        <f>Тор!C34</f>
        <v>2204.1</v>
      </c>
      <c r="BO21" s="116">
        <f>Тор!D34</f>
        <v>2204.1</v>
      </c>
      <c r="BP21" s="111">
        <f t="shared" si="32"/>
        <v>100</v>
      </c>
      <c r="BQ21" s="111">
        <f>Тор!C35</f>
        <v>466.5</v>
      </c>
      <c r="BR21" s="111">
        <f>Тор!D35</f>
        <v>466.5</v>
      </c>
      <c r="BS21" s="111">
        <f t="shared" si="33"/>
        <v>100</v>
      </c>
      <c r="BT21" s="111">
        <f>Тор!C36</f>
        <v>1309.4532</v>
      </c>
      <c r="BU21" s="111">
        <f>Тор!D36</f>
        <v>1309.4532</v>
      </c>
      <c r="BV21" s="111">
        <f t="shared" si="4"/>
        <v>100</v>
      </c>
      <c r="BW21" s="111">
        <f>Тор!C37</f>
        <v>115.954</v>
      </c>
      <c r="BX21" s="111">
        <f>Тор!D37</f>
        <v>115.952</v>
      </c>
      <c r="BY21" s="111">
        <f t="shared" si="5"/>
        <v>99.99827517808787</v>
      </c>
      <c r="BZ21" s="111"/>
      <c r="CA21" s="111"/>
      <c r="CB21" s="111" t="e">
        <f t="shared" si="6"/>
        <v>#DIV/0!</v>
      </c>
      <c r="CC21" s="114"/>
      <c r="CD21" s="114"/>
      <c r="CE21" s="111" t="e">
        <f t="shared" si="34"/>
        <v>#DIV/0!</v>
      </c>
      <c r="CF21" s="111"/>
      <c r="CG21" s="111"/>
      <c r="CH21" s="111"/>
      <c r="CI21" s="114">
        <f t="shared" si="35"/>
        <v>5072.507199999999</v>
      </c>
      <c r="CJ21" s="114">
        <f t="shared" si="35"/>
        <v>4721.04041</v>
      </c>
      <c r="CK21" s="111">
        <f t="shared" si="36"/>
        <v>93.0711426097138</v>
      </c>
      <c r="CL21" s="114">
        <f t="shared" si="37"/>
        <v>733.47</v>
      </c>
      <c r="CM21" s="114">
        <f t="shared" si="37"/>
        <v>647.41975</v>
      </c>
      <c r="CN21" s="111">
        <f t="shared" si="38"/>
        <v>88.26806140673783</v>
      </c>
      <c r="CO21" s="111">
        <f>Тор!C49</f>
        <v>731.57</v>
      </c>
      <c r="CP21" s="207">
        <f>Тор!D49</f>
        <v>647.41975</v>
      </c>
      <c r="CQ21" s="111">
        <f t="shared" si="39"/>
        <v>88.4973071613106</v>
      </c>
      <c r="CR21" s="111">
        <f>Тор!C52</f>
        <v>0</v>
      </c>
      <c r="CS21" s="111">
        <f>Тор!D52</f>
        <v>0</v>
      </c>
      <c r="CT21" s="111" t="e">
        <f t="shared" si="40"/>
        <v>#DIV/0!</v>
      </c>
      <c r="CU21" s="111">
        <f>Тор!C53</f>
        <v>1.9</v>
      </c>
      <c r="CV21" s="111">
        <f>Тор!D53</f>
        <v>0</v>
      </c>
      <c r="CW21" s="111">
        <f t="shared" si="41"/>
        <v>0</v>
      </c>
      <c r="CX21" s="111">
        <f>Тор!C54</f>
        <v>0</v>
      </c>
      <c r="CY21" s="111">
        <f>Тор!D54</f>
        <v>0</v>
      </c>
      <c r="CZ21" s="111" t="e">
        <f t="shared" si="42"/>
        <v>#DIV/0!</v>
      </c>
      <c r="DA21" s="111">
        <f>Тор!C56</f>
        <v>115.784</v>
      </c>
      <c r="DB21" s="111">
        <f>Тор!D56</f>
        <v>115.784</v>
      </c>
      <c r="DC21" s="111">
        <f t="shared" si="43"/>
        <v>100</v>
      </c>
      <c r="DD21" s="111">
        <f>Тор!C57</f>
        <v>33</v>
      </c>
      <c r="DE21" s="111">
        <f>Тор!D57</f>
        <v>1.683</v>
      </c>
      <c r="DF21" s="111">
        <f t="shared" si="44"/>
        <v>5.1000000000000005</v>
      </c>
      <c r="DG21" s="114">
        <f>Тор!C62</f>
        <v>899.5999999999999</v>
      </c>
      <c r="DH21" s="114">
        <f>Тор!D62</f>
        <v>742.819</v>
      </c>
      <c r="DI21" s="111">
        <f t="shared" si="45"/>
        <v>82.57214317474434</v>
      </c>
      <c r="DJ21" s="114">
        <f>Тор!C67</f>
        <v>270.2</v>
      </c>
      <c r="DK21" s="114">
        <f>Тор!D67</f>
        <v>205.09555</v>
      </c>
      <c r="DL21" s="111">
        <f t="shared" si="46"/>
        <v>75.90508882309402</v>
      </c>
      <c r="DM21" s="114">
        <f>Тор!C71</f>
        <v>2170.7</v>
      </c>
      <c r="DN21" s="217">
        <f>Тор!D71</f>
        <v>2170.48591</v>
      </c>
      <c r="DO21" s="111">
        <f t="shared" si="7"/>
        <v>99.99013728290413</v>
      </c>
      <c r="DP21" s="111">
        <f>Тор!C73</f>
        <v>837.7532</v>
      </c>
      <c r="DQ21" s="111">
        <f>Тор!D73</f>
        <v>837.7532</v>
      </c>
      <c r="DR21" s="111">
        <f t="shared" si="8"/>
        <v>100</v>
      </c>
      <c r="DS21" s="112">
        <f>Тор!C78</f>
        <v>12</v>
      </c>
      <c r="DT21" s="112">
        <f>Тор!D78</f>
        <v>0</v>
      </c>
      <c r="DU21" s="111">
        <f t="shared" si="47"/>
        <v>0</v>
      </c>
      <c r="DV21" s="111">
        <f>Тор!C84</f>
        <v>0</v>
      </c>
      <c r="DW21" s="111">
        <f>Тор!D84</f>
        <v>0</v>
      </c>
      <c r="DX21" s="111" t="e">
        <f t="shared" si="49"/>
        <v>#DIV/0!</v>
      </c>
      <c r="DY21" s="233">
        <f t="shared" si="9"/>
        <v>156.9999999999991</v>
      </c>
      <c r="DZ21" s="117">
        <f t="shared" si="10"/>
        <v>-189.46460000000025</v>
      </c>
      <c r="EA21" s="111">
        <f t="shared" si="48"/>
        <v>-120.67808917197537</v>
      </c>
      <c r="EB21" s="203"/>
      <c r="EC21" s="200"/>
      <c r="EE21" s="200"/>
      <c r="EH21" s="128"/>
      <c r="EI21" s="128"/>
      <c r="EJ21" s="128"/>
      <c r="EK21" s="128"/>
      <c r="EL21" s="128"/>
      <c r="EM21" s="128"/>
      <c r="EN21" s="128"/>
      <c r="EO21" s="128"/>
      <c r="EP21" s="128"/>
    </row>
    <row r="22" spans="1:135" s="99" customFormat="1" ht="15" customHeight="1">
      <c r="A22" s="107">
        <v>10</v>
      </c>
      <c r="B22" s="108" t="s">
        <v>206</v>
      </c>
      <c r="C22" s="109">
        <f t="shared" si="0"/>
        <v>3558.5442</v>
      </c>
      <c r="D22" s="127">
        <f t="shared" si="1"/>
        <v>3465.25909</v>
      </c>
      <c r="E22" s="111">
        <f t="shared" si="2"/>
        <v>97.37855974923679</v>
      </c>
      <c r="F22" s="112">
        <f t="shared" si="11"/>
        <v>515.5999999999999</v>
      </c>
      <c r="G22" s="112">
        <f t="shared" si="12"/>
        <v>422.31489000000005</v>
      </c>
      <c r="H22" s="111">
        <f t="shared" si="13"/>
        <v>81.90746508921647</v>
      </c>
      <c r="I22" s="114">
        <f>Хор!C6</f>
        <v>182.4</v>
      </c>
      <c r="J22" s="114">
        <f>Хор!D6</f>
        <v>184.40781</v>
      </c>
      <c r="K22" s="111">
        <f t="shared" si="14"/>
        <v>101.10077302631579</v>
      </c>
      <c r="L22" s="114">
        <f>Хор!C8</f>
        <v>45</v>
      </c>
      <c r="M22" s="114">
        <f>Хор!D8</f>
        <v>2.08361</v>
      </c>
      <c r="N22" s="111">
        <f t="shared" si="15"/>
        <v>4.630244444444445</v>
      </c>
      <c r="O22" s="114">
        <f>Хор!C10</f>
        <v>49</v>
      </c>
      <c r="P22" s="114">
        <f>Хор!D10</f>
        <v>33.23169</v>
      </c>
      <c r="Q22" s="111">
        <f t="shared" si="16"/>
        <v>67.81977551020408</v>
      </c>
      <c r="R22" s="182">
        <f>Хор!C11</f>
        <v>134.2</v>
      </c>
      <c r="S22" s="182">
        <f>Хор!D11</f>
        <v>134.13106</v>
      </c>
      <c r="T22" s="111">
        <f t="shared" si="17"/>
        <v>99.94862891207154</v>
      </c>
      <c r="U22" s="111">
        <f>Хор!C13</f>
        <v>10</v>
      </c>
      <c r="V22" s="111">
        <f>Хор!D13</f>
        <v>8.8</v>
      </c>
      <c r="W22" s="111">
        <f t="shared" si="18"/>
        <v>88.00000000000001</v>
      </c>
      <c r="X22" s="111"/>
      <c r="Y22" s="111"/>
      <c r="Z22" s="111" t="e">
        <f t="shared" si="3"/>
        <v>#DIV/0!</v>
      </c>
      <c r="AA22" s="114">
        <f>Хор!C22</f>
        <v>35</v>
      </c>
      <c r="AB22" s="114">
        <f>Хор!D22</f>
        <v>16.58472</v>
      </c>
      <c r="AC22" s="111">
        <f t="shared" si="19"/>
        <v>47.38491428571429</v>
      </c>
      <c r="AD22" s="114"/>
      <c r="AE22" s="114"/>
      <c r="AF22" s="111" t="e">
        <f t="shared" si="20"/>
        <v>#DIV/0!</v>
      </c>
      <c r="AG22" s="114">
        <f>Хор!C23</f>
        <v>20</v>
      </c>
      <c r="AH22" s="114">
        <f>Хор!D23</f>
        <v>43.076</v>
      </c>
      <c r="AI22" s="111">
        <f t="shared" si="21"/>
        <v>215.38</v>
      </c>
      <c r="AJ22" s="114"/>
      <c r="AK22" s="114"/>
      <c r="AL22" s="111" t="e">
        <f t="shared" si="22"/>
        <v>#DIV/0!</v>
      </c>
      <c r="AM22" s="111"/>
      <c r="AN22" s="111"/>
      <c r="AO22" s="111" t="e">
        <f t="shared" si="23"/>
        <v>#DIV/0!</v>
      </c>
      <c r="AP22" s="111">
        <f>Хор!C28</f>
        <v>40</v>
      </c>
      <c r="AQ22" s="111">
        <f>Хор!D28</f>
        <v>0</v>
      </c>
      <c r="AR22" s="111">
        <f t="shared" si="24"/>
        <v>0</v>
      </c>
      <c r="AS22" s="121"/>
      <c r="AT22" s="121"/>
      <c r="AU22" s="111" t="e">
        <f t="shared" si="25"/>
        <v>#DIV/0!</v>
      </c>
      <c r="AV22" s="111"/>
      <c r="AW22" s="111"/>
      <c r="AX22" s="111"/>
      <c r="AY22" s="111"/>
      <c r="AZ22" s="111"/>
      <c r="BA22" s="111" t="e">
        <f t="shared" si="26"/>
        <v>#DIV/0!</v>
      </c>
      <c r="BB22" s="111">
        <f>Хор!C29</f>
        <v>0</v>
      </c>
      <c r="BC22" s="111">
        <f>Хор!D29</f>
        <v>0</v>
      </c>
      <c r="BD22" s="111" t="e">
        <f t="shared" si="27"/>
        <v>#DIV/0!</v>
      </c>
      <c r="BE22" s="111"/>
      <c r="BF22" s="111"/>
      <c r="BG22" s="115" t="e">
        <f t="shared" si="28"/>
        <v>#DIV/0!</v>
      </c>
      <c r="BH22" s="115"/>
      <c r="BI22" s="115"/>
      <c r="BJ22" s="115" t="e">
        <f t="shared" si="29"/>
        <v>#DIV/0!</v>
      </c>
      <c r="BK22" s="114">
        <f t="shared" si="30"/>
        <v>3042.9442</v>
      </c>
      <c r="BL22" s="114">
        <f t="shared" si="31"/>
        <v>3042.9442</v>
      </c>
      <c r="BM22" s="111">
        <f t="shared" si="50"/>
        <v>100</v>
      </c>
      <c r="BN22" s="116">
        <f>Хор!C34</f>
        <v>1471.6</v>
      </c>
      <c r="BO22" s="116">
        <f>Хор!D34</f>
        <v>1471.6</v>
      </c>
      <c r="BP22" s="111">
        <f t="shared" si="32"/>
        <v>100</v>
      </c>
      <c r="BQ22" s="111">
        <f>Хор!C35</f>
        <v>0</v>
      </c>
      <c r="BR22" s="111">
        <f>Хор!D35</f>
        <v>0</v>
      </c>
      <c r="BS22" s="111" t="e">
        <f t="shared" si="33"/>
        <v>#DIV/0!</v>
      </c>
      <c r="BT22" s="111">
        <f>Хор!C36</f>
        <v>1515.5762</v>
      </c>
      <c r="BU22" s="111">
        <f>Хор!D36</f>
        <v>1515.5762</v>
      </c>
      <c r="BV22" s="111">
        <f t="shared" si="4"/>
        <v>100</v>
      </c>
      <c r="BW22" s="111">
        <f>Хор!C37</f>
        <v>55.768</v>
      </c>
      <c r="BX22" s="111">
        <f>Хор!D37</f>
        <v>55.768</v>
      </c>
      <c r="BY22" s="111">
        <f t="shared" si="5"/>
        <v>100</v>
      </c>
      <c r="BZ22" s="111"/>
      <c r="CA22" s="111"/>
      <c r="CB22" s="111" t="e">
        <f t="shared" si="6"/>
        <v>#DIV/0!</v>
      </c>
      <c r="CC22" s="114"/>
      <c r="CD22" s="114"/>
      <c r="CE22" s="111" t="e">
        <f t="shared" si="34"/>
        <v>#DIV/0!</v>
      </c>
      <c r="CF22" s="111"/>
      <c r="CG22" s="111"/>
      <c r="CH22" s="111"/>
      <c r="CI22" s="114">
        <f t="shared" si="35"/>
        <v>3897.2441999999996</v>
      </c>
      <c r="CJ22" s="114">
        <f t="shared" si="35"/>
        <v>3778.6219099999994</v>
      </c>
      <c r="CK22" s="111">
        <f t="shared" si="36"/>
        <v>96.9562520613925</v>
      </c>
      <c r="CL22" s="114">
        <f t="shared" si="37"/>
        <v>723.3190000000001</v>
      </c>
      <c r="CM22" s="114">
        <f t="shared" si="37"/>
        <v>685.69476</v>
      </c>
      <c r="CN22" s="111">
        <f t="shared" si="38"/>
        <v>94.79838909250275</v>
      </c>
      <c r="CO22" s="111">
        <f>Хор!C49</f>
        <v>722.302</v>
      </c>
      <c r="CP22" s="207">
        <f>Хор!D49</f>
        <v>685.69476</v>
      </c>
      <c r="CQ22" s="111">
        <f t="shared" si="39"/>
        <v>94.93186506475129</v>
      </c>
      <c r="CR22" s="111">
        <f>Хор!C52</f>
        <v>0</v>
      </c>
      <c r="CS22" s="111">
        <f>Хор!D52</f>
        <v>0</v>
      </c>
      <c r="CT22" s="111" t="e">
        <f t="shared" si="40"/>
        <v>#DIV/0!</v>
      </c>
      <c r="CU22" s="111">
        <f>Хор!C53</f>
        <v>1.017</v>
      </c>
      <c r="CV22" s="111">
        <f>Хор!D53</f>
        <v>0</v>
      </c>
      <c r="CW22" s="111">
        <f t="shared" si="41"/>
        <v>0</v>
      </c>
      <c r="CX22" s="111">
        <f>Хор!C54</f>
        <v>0</v>
      </c>
      <c r="CY22" s="111">
        <f>Хор!D54</f>
        <v>0</v>
      </c>
      <c r="CZ22" s="111" t="e">
        <f t="shared" si="42"/>
        <v>#DIV/0!</v>
      </c>
      <c r="DA22" s="111">
        <f>Хор!C56</f>
        <v>55.656</v>
      </c>
      <c r="DB22" s="111">
        <f>Хор!D56</f>
        <v>55.656</v>
      </c>
      <c r="DC22" s="111">
        <f t="shared" si="43"/>
        <v>100</v>
      </c>
      <c r="DD22" s="111">
        <f>Хор!C57</f>
        <v>20.383</v>
      </c>
      <c r="DE22" s="111">
        <f>Хор!D57</f>
        <v>20.313</v>
      </c>
      <c r="DF22" s="111">
        <f t="shared" si="44"/>
        <v>99.65657655889711</v>
      </c>
      <c r="DG22" s="114">
        <f>Хор!C62</f>
        <v>565.602</v>
      </c>
      <c r="DH22" s="114">
        <f>Хор!D62</f>
        <v>565.602</v>
      </c>
      <c r="DI22" s="111">
        <f t="shared" si="45"/>
        <v>100</v>
      </c>
      <c r="DJ22" s="114">
        <f>Хор!C67</f>
        <v>237.408</v>
      </c>
      <c r="DK22" s="114">
        <f>Хор!D67</f>
        <v>209.97995</v>
      </c>
      <c r="DL22" s="111">
        <f t="shared" si="46"/>
        <v>88.44687205148942</v>
      </c>
      <c r="DM22" s="123">
        <f>Хор!C71</f>
        <v>980.3</v>
      </c>
      <c r="DN22" s="216">
        <f>Хор!D71</f>
        <v>926.8</v>
      </c>
      <c r="DO22" s="111">
        <f t="shared" si="7"/>
        <v>94.54248699377742</v>
      </c>
      <c r="DP22" s="111">
        <f>Хор!C73</f>
        <v>1205.4762</v>
      </c>
      <c r="DQ22" s="111">
        <f>Хор!D73</f>
        <v>1205.4762</v>
      </c>
      <c r="DR22" s="111">
        <f t="shared" si="8"/>
        <v>100</v>
      </c>
      <c r="DS22" s="112">
        <f>Хор!C78</f>
        <v>7.1</v>
      </c>
      <c r="DT22" s="112">
        <f>Хор!D78</f>
        <v>7.1</v>
      </c>
      <c r="DU22" s="111">
        <f t="shared" si="47"/>
        <v>100</v>
      </c>
      <c r="DV22" s="111">
        <f>Хор!C84</f>
        <v>102</v>
      </c>
      <c r="DW22" s="111">
        <f>Хор!D84</f>
        <v>102</v>
      </c>
      <c r="DX22" s="111">
        <f t="shared" si="49"/>
        <v>100</v>
      </c>
      <c r="DY22" s="233">
        <f t="shared" si="9"/>
        <v>338.6999999999998</v>
      </c>
      <c r="DZ22" s="117">
        <f t="shared" si="10"/>
        <v>313.3628199999994</v>
      </c>
      <c r="EA22" s="111">
        <f t="shared" si="48"/>
        <v>92.5192855033952</v>
      </c>
      <c r="EB22" s="203"/>
      <c r="EC22" s="200"/>
      <c r="EE22" s="200"/>
    </row>
    <row r="23" spans="1:135" s="99" customFormat="1" ht="15" customHeight="1">
      <c r="A23" s="107">
        <v>11</v>
      </c>
      <c r="B23" s="108" t="s">
        <v>207</v>
      </c>
      <c r="C23" s="109">
        <f t="shared" si="0"/>
        <v>4527.246</v>
      </c>
      <c r="D23" s="127">
        <f t="shared" si="1"/>
        <v>4425.165929999999</v>
      </c>
      <c r="E23" s="111">
        <f t="shared" si="2"/>
        <v>97.74520602591508</v>
      </c>
      <c r="F23" s="112">
        <f t="shared" si="11"/>
        <v>750.1</v>
      </c>
      <c r="G23" s="112">
        <f t="shared" si="12"/>
        <v>648.01793</v>
      </c>
      <c r="H23" s="111">
        <f t="shared" si="13"/>
        <v>86.39087188374883</v>
      </c>
      <c r="I23" s="114">
        <f>Чум!C6</f>
        <v>234</v>
      </c>
      <c r="J23" s="114">
        <f>Чум!D6</f>
        <v>215.77327</v>
      </c>
      <c r="K23" s="111">
        <f t="shared" si="14"/>
        <v>92.21079914529915</v>
      </c>
      <c r="L23" s="114">
        <f>Чум!C8</f>
        <v>46</v>
      </c>
      <c r="M23" s="114">
        <f>Чум!D8</f>
        <v>42.00888</v>
      </c>
      <c r="N23" s="111">
        <f t="shared" si="15"/>
        <v>91.32365217391303</v>
      </c>
      <c r="O23" s="114">
        <f>Чум!C10</f>
        <v>67</v>
      </c>
      <c r="P23" s="114">
        <f>Чум!D10</f>
        <v>60.99392</v>
      </c>
      <c r="Q23" s="111">
        <f t="shared" si="16"/>
        <v>91.03570149253731</v>
      </c>
      <c r="R23" s="114">
        <f>Чум!C11</f>
        <v>243.1</v>
      </c>
      <c r="S23" s="114">
        <f>Чум!D11</f>
        <v>245.33772</v>
      </c>
      <c r="T23" s="111">
        <f t="shared" si="17"/>
        <v>100.92049362402304</v>
      </c>
      <c r="U23" s="111">
        <f>Чум!C13</f>
        <v>10</v>
      </c>
      <c r="V23" s="111">
        <f>Чум!D13</f>
        <v>9.88</v>
      </c>
      <c r="W23" s="111">
        <f t="shared" si="18"/>
        <v>98.80000000000001</v>
      </c>
      <c r="X23" s="111">
        <f>Чум!C15</f>
        <v>0</v>
      </c>
      <c r="Y23" s="111">
        <f>Чум!D15</f>
        <v>23.71788</v>
      </c>
      <c r="Z23" s="111" t="e">
        <f>Y23/X23*100</f>
        <v>#DIV/0!</v>
      </c>
      <c r="AA23" s="114">
        <f>Чум!C22</f>
        <v>60</v>
      </c>
      <c r="AB23" s="114">
        <f>Чум!D22</f>
        <v>27.53963</v>
      </c>
      <c r="AC23" s="111">
        <f t="shared" si="19"/>
        <v>45.89938333333333</v>
      </c>
      <c r="AD23" s="114"/>
      <c r="AE23" s="114"/>
      <c r="AF23" s="111" t="e">
        <f t="shared" si="20"/>
        <v>#DIV/0!</v>
      </c>
      <c r="AG23" s="114">
        <f>Чум!C23</f>
        <v>0</v>
      </c>
      <c r="AH23" s="114">
        <f>Чум!D23</f>
        <v>0</v>
      </c>
      <c r="AI23" s="111" t="e">
        <f t="shared" si="21"/>
        <v>#DIV/0!</v>
      </c>
      <c r="AJ23" s="114"/>
      <c r="AK23" s="114"/>
      <c r="AL23" s="111" t="e">
        <f t="shared" si="22"/>
        <v>#DIV/0!</v>
      </c>
      <c r="AM23" s="111"/>
      <c r="AN23" s="111"/>
      <c r="AO23" s="111" t="e">
        <f t="shared" si="23"/>
        <v>#DIV/0!</v>
      </c>
      <c r="AP23" s="111">
        <f>Чум!C28</f>
        <v>90</v>
      </c>
      <c r="AQ23" s="111">
        <f>Чум!D28</f>
        <v>22.76663</v>
      </c>
      <c r="AR23" s="111">
        <f t="shared" si="24"/>
        <v>25.296255555555554</v>
      </c>
      <c r="AS23" s="111"/>
      <c r="AT23" s="111"/>
      <c r="AU23" s="111" t="e">
        <f t="shared" si="25"/>
        <v>#DIV/0!</v>
      </c>
      <c r="AV23" s="111"/>
      <c r="AW23" s="111"/>
      <c r="AX23" s="111"/>
      <c r="AY23" s="111"/>
      <c r="AZ23" s="111"/>
      <c r="BA23" s="111" t="e">
        <f t="shared" si="26"/>
        <v>#DIV/0!</v>
      </c>
      <c r="BB23" s="111">
        <f>Чум!C29</f>
        <v>0</v>
      </c>
      <c r="BC23" s="111">
        <f>Чум!D29</f>
        <v>0</v>
      </c>
      <c r="BD23" s="111" t="e">
        <f t="shared" si="27"/>
        <v>#DIV/0!</v>
      </c>
      <c r="BE23" s="111"/>
      <c r="BF23" s="111"/>
      <c r="BG23" s="115" t="e">
        <f t="shared" si="28"/>
        <v>#DIV/0!</v>
      </c>
      <c r="BH23" s="115"/>
      <c r="BI23" s="115"/>
      <c r="BJ23" s="115" t="e">
        <f t="shared" si="29"/>
        <v>#DIV/0!</v>
      </c>
      <c r="BK23" s="114">
        <f t="shared" si="30"/>
        <v>3777.1459999999997</v>
      </c>
      <c r="BL23" s="114">
        <f t="shared" si="31"/>
        <v>3777.1479999999997</v>
      </c>
      <c r="BM23" s="111">
        <f t="shared" si="50"/>
        <v>100.00005295003159</v>
      </c>
      <c r="BN23" s="116">
        <f>Чум!C34</f>
        <v>2134.5</v>
      </c>
      <c r="BO23" s="116">
        <f>Чум!D34</f>
        <v>2134.5</v>
      </c>
      <c r="BP23" s="111">
        <f t="shared" si="32"/>
        <v>100</v>
      </c>
      <c r="BQ23" s="111">
        <f>Чум!C35</f>
        <v>0</v>
      </c>
      <c r="BR23" s="111">
        <f>Чум!D35</f>
        <v>0</v>
      </c>
      <c r="BS23" s="111" t="e">
        <f t="shared" si="33"/>
        <v>#DIV/0!</v>
      </c>
      <c r="BT23" s="111">
        <f>Чум!C36</f>
        <v>1526.7</v>
      </c>
      <c r="BU23" s="111">
        <f>Чум!D36</f>
        <v>1526.7</v>
      </c>
      <c r="BV23" s="111">
        <f t="shared" si="4"/>
        <v>100</v>
      </c>
      <c r="BW23" s="111">
        <f>Чум!C37</f>
        <v>115.946</v>
      </c>
      <c r="BX23" s="111">
        <f>Чум!D37</f>
        <v>115.948</v>
      </c>
      <c r="BY23" s="111">
        <f t="shared" si="5"/>
        <v>100.00172494092077</v>
      </c>
      <c r="BZ23" s="111"/>
      <c r="CA23" s="111"/>
      <c r="CB23" s="111" t="e">
        <f t="shared" si="6"/>
        <v>#DIV/0!</v>
      </c>
      <c r="CC23" s="114"/>
      <c r="CD23" s="114"/>
      <c r="CE23" s="111" t="e">
        <f t="shared" si="34"/>
        <v>#DIV/0!</v>
      </c>
      <c r="CF23" s="111"/>
      <c r="CG23" s="111"/>
      <c r="CH23" s="111"/>
      <c r="CI23" s="114">
        <f t="shared" si="35"/>
        <v>4969.835999999999</v>
      </c>
      <c r="CJ23" s="114">
        <f t="shared" si="35"/>
        <v>4755.4484299999995</v>
      </c>
      <c r="CK23" s="111">
        <f t="shared" si="36"/>
        <v>95.68622445489147</v>
      </c>
      <c r="CL23" s="114">
        <f t="shared" si="37"/>
        <v>743.5690000000001</v>
      </c>
      <c r="CM23" s="114">
        <f t="shared" si="37"/>
        <v>665.00585</v>
      </c>
      <c r="CN23" s="111">
        <f t="shared" si="38"/>
        <v>89.43431611592199</v>
      </c>
      <c r="CO23" s="111">
        <f>Чум!C49</f>
        <v>683.552</v>
      </c>
      <c r="CP23" s="207">
        <f>Чум!D49</f>
        <v>610.00585</v>
      </c>
      <c r="CQ23" s="111">
        <f t="shared" si="39"/>
        <v>89.24059179111464</v>
      </c>
      <c r="CR23" s="111">
        <f>Чум!C52</f>
        <v>55</v>
      </c>
      <c r="CS23" s="111">
        <f>Чум!D52</f>
        <v>55</v>
      </c>
      <c r="CT23" s="111">
        <f t="shared" si="40"/>
        <v>100</v>
      </c>
      <c r="CU23" s="111">
        <f>Чум!C53</f>
        <v>5.017</v>
      </c>
      <c r="CV23" s="111">
        <f>Чум!D53</f>
        <v>0</v>
      </c>
      <c r="CW23" s="111">
        <f t="shared" si="41"/>
        <v>0</v>
      </c>
      <c r="CX23" s="111">
        <f>Чум!C54</f>
        <v>0</v>
      </c>
      <c r="CY23" s="111">
        <f>Чум!D54</f>
        <v>0</v>
      </c>
      <c r="CZ23" s="111" t="e">
        <f t="shared" si="42"/>
        <v>#DIV/0!</v>
      </c>
      <c r="DA23" s="111">
        <f>Чум!C56</f>
        <v>115.784</v>
      </c>
      <c r="DB23" s="111">
        <f>Чум!D56</f>
        <v>115.784</v>
      </c>
      <c r="DC23" s="111">
        <f t="shared" si="43"/>
        <v>100</v>
      </c>
      <c r="DD23" s="111">
        <f>Чум!C57</f>
        <v>73.483</v>
      </c>
      <c r="DE23" s="111">
        <f>Чум!D57</f>
        <v>17.6198</v>
      </c>
      <c r="DF23" s="111">
        <f t="shared" si="44"/>
        <v>23.978062953336146</v>
      </c>
      <c r="DG23" s="199">
        <f>Чум!C62</f>
        <v>1143.3999999999999</v>
      </c>
      <c r="DH23" s="114">
        <f>Чум!D62</f>
        <v>1108.56712</v>
      </c>
      <c r="DI23" s="111">
        <f t="shared" si="45"/>
        <v>96.95357005422424</v>
      </c>
      <c r="DJ23" s="114">
        <f>Чум!C67</f>
        <v>398</v>
      </c>
      <c r="DK23" s="114">
        <f>Чум!D67</f>
        <v>375.56829</v>
      </c>
      <c r="DL23" s="111">
        <f t="shared" si="46"/>
        <v>94.36389195979899</v>
      </c>
      <c r="DM23" s="114">
        <f>Чум!C71</f>
        <v>1106.7</v>
      </c>
      <c r="DN23" s="217">
        <f>Чум!D71</f>
        <v>1084.00337</v>
      </c>
      <c r="DO23" s="111">
        <f t="shared" si="7"/>
        <v>97.94916147104001</v>
      </c>
      <c r="DP23" s="111">
        <f>Чум!C73</f>
        <v>1076.7</v>
      </c>
      <c r="DQ23" s="111">
        <f>Чум!D73</f>
        <v>1076.7</v>
      </c>
      <c r="DR23" s="111">
        <f t="shared" si="8"/>
        <v>100</v>
      </c>
      <c r="DS23" s="112">
        <f>Чум!C78</f>
        <v>8.9</v>
      </c>
      <c r="DT23" s="112">
        <f>Чум!D78</f>
        <v>8.9</v>
      </c>
      <c r="DU23" s="111">
        <f t="shared" si="47"/>
        <v>100</v>
      </c>
      <c r="DV23" s="111">
        <f>Чум!C84</f>
        <v>303.3</v>
      </c>
      <c r="DW23" s="111">
        <f>Чум!D84</f>
        <v>303.3</v>
      </c>
      <c r="DX23" s="111">
        <f t="shared" si="49"/>
        <v>100</v>
      </c>
      <c r="DY23" s="117">
        <f t="shared" si="9"/>
        <v>442.58999999999924</v>
      </c>
      <c r="DZ23" s="117">
        <f t="shared" si="10"/>
        <v>330.28250000000025</v>
      </c>
      <c r="EA23" s="111">
        <f t="shared" si="48"/>
        <v>74.62493504146069</v>
      </c>
      <c r="EB23" s="203"/>
      <c r="EC23" s="200"/>
      <c r="EE23" s="200"/>
    </row>
    <row r="24" spans="1:135" s="99" customFormat="1" ht="15" customHeight="1">
      <c r="A24" s="107">
        <v>12</v>
      </c>
      <c r="B24" s="108" t="s">
        <v>208</v>
      </c>
      <c r="C24" s="109">
        <f t="shared" si="0"/>
        <v>2287.6639999999998</v>
      </c>
      <c r="D24" s="127">
        <f t="shared" si="1"/>
        <v>2264.4873399999997</v>
      </c>
      <c r="E24" s="111">
        <f t="shared" si="2"/>
        <v>98.98688531182901</v>
      </c>
      <c r="F24" s="112">
        <f t="shared" si="11"/>
        <v>463.79999999999995</v>
      </c>
      <c r="G24" s="112">
        <f t="shared" si="12"/>
        <v>440.62334</v>
      </c>
      <c r="H24" s="111">
        <f t="shared" si="13"/>
        <v>95.00287623975852</v>
      </c>
      <c r="I24" s="114">
        <f>Шать!C6</f>
        <v>93.2</v>
      </c>
      <c r="J24" s="114">
        <f>Шать!D6</f>
        <v>101.76805</v>
      </c>
      <c r="K24" s="111">
        <f t="shared" si="14"/>
        <v>109.19318669527898</v>
      </c>
      <c r="L24" s="114">
        <f>Шать!C8</f>
        <v>19</v>
      </c>
      <c r="M24" s="114">
        <f>Шать!D8</f>
        <v>9.84007</v>
      </c>
      <c r="N24" s="111">
        <f t="shared" si="15"/>
        <v>51.78984210526316</v>
      </c>
      <c r="O24" s="114">
        <f>Шать!C10</f>
        <v>59</v>
      </c>
      <c r="P24" s="114">
        <f>Шать!D10</f>
        <v>38.11174</v>
      </c>
      <c r="Q24" s="111">
        <f t="shared" si="16"/>
        <v>64.59616949152543</v>
      </c>
      <c r="R24" s="114">
        <f>Шать!C11</f>
        <v>180.6</v>
      </c>
      <c r="S24" s="114">
        <f>Шать!D11</f>
        <v>158.73047</v>
      </c>
      <c r="T24" s="111">
        <f t="shared" si="17"/>
        <v>87.89062569213732</v>
      </c>
      <c r="U24" s="111">
        <f>Шать!C13</f>
        <v>10</v>
      </c>
      <c r="V24" s="111">
        <f>Шать!D13</f>
        <v>19.3</v>
      </c>
      <c r="W24" s="111">
        <f t="shared" si="18"/>
        <v>193.00000000000003</v>
      </c>
      <c r="X24" s="111"/>
      <c r="Y24" s="111"/>
      <c r="Z24" s="111" t="e">
        <f aca="true" t="shared" si="51" ref="Z24:Z30">X24/Y24*100</f>
        <v>#DIV/0!</v>
      </c>
      <c r="AA24" s="114">
        <f>Шать!C22</f>
        <v>35</v>
      </c>
      <c r="AB24" s="114">
        <f>Шать!D22</f>
        <v>40.31878</v>
      </c>
      <c r="AC24" s="111">
        <f t="shared" si="19"/>
        <v>115.19651428571427</v>
      </c>
      <c r="AD24" s="114"/>
      <c r="AE24" s="114"/>
      <c r="AF24" s="111" t="e">
        <f t="shared" si="20"/>
        <v>#DIV/0!</v>
      </c>
      <c r="AG24" s="114">
        <f>Шать!C23</f>
        <v>27</v>
      </c>
      <c r="AH24" s="114">
        <f>Шать!D23</f>
        <v>23.8436</v>
      </c>
      <c r="AI24" s="111">
        <f t="shared" si="21"/>
        <v>88.30962962962963</v>
      </c>
      <c r="AJ24" s="114"/>
      <c r="AK24" s="114"/>
      <c r="AL24" s="111" t="e">
        <f t="shared" si="22"/>
        <v>#DIV/0!</v>
      </c>
      <c r="AM24" s="111"/>
      <c r="AN24" s="111"/>
      <c r="AO24" s="111" t="e">
        <f t="shared" si="23"/>
        <v>#DIV/0!</v>
      </c>
      <c r="AP24" s="111">
        <f>Шать!C28</f>
        <v>40</v>
      </c>
      <c r="AQ24" s="111">
        <f>Шать!D28</f>
        <v>26.39385</v>
      </c>
      <c r="AR24" s="111">
        <f t="shared" si="24"/>
        <v>65.984625</v>
      </c>
      <c r="AS24" s="121"/>
      <c r="AT24" s="121"/>
      <c r="AU24" s="111" t="e">
        <f t="shared" si="25"/>
        <v>#DIV/0!</v>
      </c>
      <c r="AV24" s="111"/>
      <c r="AW24" s="111"/>
      <c r="AX24" s="111"/>
      <c r="AY24" s="111"/>
      <c r="AZ24" s="111"/>
      <c r="BA24" s="111" t="e">
        <f t="shared" si="26"/>
        <v>#DIV/0!</v>
      </c>
      <c r="BB24" s="111">
        <f>Шать!C29</f>
        <v>0</v>
      </c>
      <c r="BC24" s="111">
        <f>Шать!D29</f>
        <v>22.31678</v>
      </c>
      <c r="BD24" s="111" t="e">
        <f t="shared" si="27"/>
        <v>#DIV/0!</v>
      </c>
      <c r="BE24" s="111"/>
      <c r="BF24" s="111"/>
      <c r="BG24" s="115" t="e">
        <f t="shared" si="28"/>
        <v>#DIV/0!</v>
      </c>
      <c r="BH24" s="115"/>
      <c r="BI24" s="115"/>
      <c r="BJ24" s="115" t="e">
        <f t="shared" si="29"/>
        <v>#DIV/0!</v>
      </c>
      <c r="BK24" s="114">
        <f t="shared" si="30"/>
        <v>1823.8639999999998</v>
      </c>
      <c r="BL24" s="114">
        <f t="shared" si="31"/>
        <v>1823.8639999999998</v>
      </c>
      <c r="BM24" s="111">
        <f t="shared" si="50"/>
        <v>100</v>
      </c>
      <c r="BN24" s="116">
        <f>Шать!C34</f>
        <v>1469.5</v>
      </c>
      <c r="BO24" s="116">
        <f>Шать!D34</f>
        <v>1469.5</v>
      </c>
      <c r="BP24" s="111">
        <f t="shared" si="32"/>
        <v>100</v>
      </c>
      <c r="BQ24" s="111">
        <f>Шать!C35</f>
        <v>0</v>
      </c>
      <c r="BR24" s="111">
        <f>Шать!D35</f>
        <v>0</v>
      </c>
      <c r="BS24" s="111" t="e">
        <f t="shared" si="33"/>
        <v>#DIV/0!</v>
      </c>
      <c r="BT24" s="111">
        <f>Шать!C36</f>
        <v>298.6</v>
      </c>
      <c r="BU24" s="111">
        <f>Шать!D36</f>
        <v>298.6</v>
      </c>
      <c r="BV24" s="111">
        <f t="shared" si="4"/>
        <v>100</v>
      </c>
      <c r="BW24" s="111">
        <f>Шать!C37</f>
        <v>55.764</v>
      </c>
      <c r="BX24" s="111">
        <f>Шать!D37</f>
        <v>55.764</v>
      </c>
      <c r="BY24" s="111">
        <f t="shared" si="5"/>
        <v>100</v>
      </c>
      <c r="BZ24" s="111"/>
      <c r="CA24" s="111"/>
      <c r="CB24" s="111" t="e">
        <f t="shared" si="6"/>
        <v>#DIV/0!</v>
      </c>
      <c r="CC24" s="114"/>
      <c r="CD24" s="114"/>
      <c r="CE24" s="111" t="e">
        <f t="shared" si="34"/>
        <v>#DIV/0!</v>
      </c>
      <c r="CF24" s="111"/>
      <c r="CG24" s="111"/>
      <c r="CH24" s="111"/>
      <c r="CI24" s="114">
        <f t="shared" si="35"/>
        <v>2452.964</v>
      </c>
      <c r="CJ24" s="114">
        <f t="shared" si="35"/>
        <v>2437.33341</v>
      </c>
      <c r="CK24" s="111">
        <f t="shared" si="36"/>
        <v>99.36278763161629</v>
      </c>
      <c r="CL24" s="114">
        <f t="shared" si="37"/>
        <v>702.308</v>
      </c>
      <c r="CM24" s="114">
        <f t="shared" si="37"/>
        <v>698.46152</v>
      </c>
      <c r="CN24" s="111">
        <f t="shared" si="38"/>
        <v>99.45230867368731</v>
      </c>
      <c r="CO24" s="111">
        <f>Шать!C49</f>
        <v>702.308</v>
      </c>
      <c r="CP24" s="207">
        <f>Шать!D49</f>
        <v>698.46152</v>
      </c>
      <c r="CQ24" s="111">
        <f t="shared" si="39"/>
        <v>99.45230867368731</v>
      </c>
      <c r="CR24" s="111">
        <f>Шать!C52</f>
        <v>0</v>
      </c>
      <c r="CS24" s="111">
        <f>Шать!D52</f>
        <v>0</v>
      </c>
      <c r="CT24" s="111" t="e">
        <f t="shared" si="40"/>
        <v>#DIV/0!</v>
      </c>
      <c r="CU24" s="111">
        <f>Шать!C53</f>
        <v>0</v>
      </c>
      <c r="CV24" s="111">
        <f>Шать!D53</f>
        <v>0</v>
      </c>
      <c r="CW24" s="111" t="e">
        <f t="shared" si="41"/>
        <v>#DIV/0!</v>
      </c>
      <c r="CX24" s="111">
        <f>Шать!C54</f>
        <v>0</v>
      </c>
      <c r="CY24" s="111">
        <f>Шать!D54</f>
        <v>0</v>
      </c>
      <c r="CZ24" s="111" t="e">
        <f t="shared" si="42"/>
        <v>#DIV/0!</v>
      </c>
      <c r="DA24" s="111">
        <f>Шать!C56</f>
        <v>55.656</v>
      </c>
      <c r="DB24" s="111">
        <f>Шать!D56</f>
        <v>55.656</v>
      </c>
      <c r="DC24" s="111">
        <f t="shared" si="43"/>
        <v>100</v>
      </c>
      <c r="DD24" s="111">
        <f>Шать!C57</f>
        <v>14.84029</v>
      </c>
      <c r="DE24" s="111">
        <f>Шать!D57</f>
        <v>6.518</v>
      </c>
      <c r="DF24" s="111">
        <f t="shared" si="44"/>
        <v>43.920974590119194</v>
      </c>
      <c r="DG24" s="114">
        <f>Шать!C62</f>
        <v>605.2</v>
      </c>
      <c r="DH24" s="114">
        <f>Шать!D62</f>
        <v>604.94163</v>
      </c>
      <c r="DI24" s="111">
        <f t="shared" si="45"/>
        <v>99.95730832782552</v>
      </c>
      <c r="DJ24" s="114">
        <f>Шать!C67</f>
        <v>282.96892</v>
      </c>
      <c r="DK24" s="114">
        <f>Шать!D67</f>
        <v>279.76547</v>
      </c>
      <c r="DL24" s="111">
        <f t="shared" si="46"/>
        <v>98.86791453987243</v>
      </c>
      <c r="DM24" s="123">
        <f>Шать!C71</f>
        <v>785.19079</v>
      </c>
      <c r="DN24" s="216">
        <f>Шать!D71</f>
        <v>785.19079</v>
      </c>
      <c r="DO24" s="111">
        <f t="shared" si="7"/>
        <v>100</v>
      </c>
      <c r="DP24" s="111">
        <f>Шать!C73</f>
        <v>0</v>
      </c>
      <c r="DQ24" s="111">
        <f>Шать!D73</f>
        <v>0</v>
      </c>
      <c r="DR24" s="111" t="e">
        <f t="shared" si="8"/>
        <v>#DIV/0!</v>
      </c>
      <c r="DS24" s="112">
        <f>Шать!C78</f>
        <v>6.8</v>
      </c>
      <c r="DT24" s="112">
        <f>Шать!D78</f>
        <v>6.8</v>
      </c>
      <c r="DU24" s="111">
        <f t="shared" si="47"/>
        <v>100</v>
      </c>
      <c r="DV24" s="111">
        <f>Шать!C84</f>
        <v>0</v>
      </c>
      <c r="DW24" s="111">
        <f>Шать!D84</f>
        <v>0</v>
      </c>
      <c r="DX24" s="111" t="e">
        <f t="shared" si="49"/>
        <v>#DIV/0!</v>
      </c>
      <c r="DY24" s="117">
        <f t="shared" si="9"/>
        <v>165.30000000000018</v>
      </c>
      <c r="DZ24" s="117">
        <f t="shared" si="10"/>
        <v>172.8460700000005</v>
      </c>
      <c r="EA24" s="183">
        <f t="shared" si="48"/>
        <v>104.56507562008488</v>
      </c>
      <c r="EB24" s="203"/>
      <c r="EC24" s="200"/>
      <c r="EE24" s="200"/>
    </row>
    <row r="25" spans="1:135" s="99" customFormat="1" ht="15" customHeight="1">
      <c r="A25" s="201">
        <v>13</v>
      </c>
      <c r="B25" s="108" t="s">
        <v>209</v>
      </c>
      <c r="C25" s="109">
        <f t="shared" si="0"/>
        <v>5197.012</v>
      </c>
      <c r="D25" s="127">
        <f t="shared" si="1"/>
        <v>4121.40295</v>
      </c>
      <c r="E25" s="111">
        <f t="shared" si="2"/>
        <v>79.30331794500378</v>
      </c>
      <c r="F25" s="112">
        <f t="shared" si="11"/>
        <v>1220.2</v>
      </c>
      <c r="G25" s="112">
        <f t="shared" si="12"/>
        <v>1568.2389500000002</v>
      </c>
      <c r="H25" s="111">
        <f t="shared" si="13"/>
        <v>128.5231068677266</v>
      </c>
      <c r="I25" s="114">
        <f>Юнг!C6</f>
        <v>316.8</v>
      </c>
      <c r="J25" s="114">
        <f>Юнг!D6</f>
        <v>425.25958</v>
      </c>
      <c r="K25" s="111">
        <f t="shared" si="14"/>
        <v>134.23597853535355</v>
      </c>
      <c r="L25" s="114">
        <f>Юнг!C8</f>
        <v>3</v>
      </c>
      <c r="M25" s="114">
        <f>Юнг!D8</f>
        <v>0.9789</v>
      </c>
      <c r="N25" s="111">
        <f t="shared" si="15"/>
        <v>32.629999999999995</v>
      </c>
      <c r="O25" s="114">
        <f>Юнг!C10</f>
        <v>72</v>
      </c>
      <c r="P25" s="114">
        <f>Юнг!D10</f>
        <v>62.40252</v>
      </c>
      <c r="Q25" s="111">
        <f t="shared" si="16"/>
        <v>86.67016666666667</v>
      </c>
      <c r="R25" s="114">
        <f>Юнг!C11</f>
        <v>178.4</v>
      </c>
      <c r="S25" s="114">
        <f>Юнг!D11</f>
        <v>476.14889</v>
      </c>
      <c r="T25" s="111">
        <f t="shared" si="17"/>
        <v>266.8996020179372</v>
      </c>
      <c r="U25" s="111">
        <f>Юнг!C13</f>
        <v>10</v>
      </c>
      <c r="V25" s="111">
        <f>Юнг!D13</f>
        <v>8.32</v>
      </c>
      <c r="W25" s="111">
        <f t="shared" si="18"/>
        <v>83.2</v>
      </c>
      <c r="X25" s="111"/>
      <c r="Y25" s="111"/>
      <c r="Z25" s="111" t="e">
        <f t="shared" si="51"/>
        <v>#DIV/0!</v>
      </c>
      <c r="AA25" s="114">
        <f>Юнг!C22</f>
        <v>550</v>
      </c>
      <c r="AB25" s="114">
        <f>Юнг!D22</f>
        <v>156.67051</v>
      </c>
      <c r="AC25" s="111">
        <f t="shared" si="19"/>
        <v>28.485547272727274</v>
      </c>
      <c r="AD25" s="114"/>
      <c r="AE25" s="114"/>
      <c r="AF25" s="111" t="e">
        <f t="shared" si="20"/>
        <v>#DIV/0!</v>
      </c>
      <c r="AG25" s="114">
        <f>Юнг!C23</f>
        <v>40</v>
      </c>
      <c r="AH25" s="114">
        <f>Юнг!D23</f>
        <v>27.84479</v>
      </c>
      <c r="AI25" s="111">
        <f t="shared" si="21"/>
        <v>69.611975</v>
      </c>
      <c r="AJ25" s="114"/>
      <c r="AK25" s="114"/>
      <c r="AL25" s="111" t="e">
        <f t="shared" si="22"/>
        <v>#DIV/0!</v>
      </c>
      <c r="AM25" s="111"/>
      <c r="AN25" s="111"/>
      <c r="AO25" s="111" t="e">
        <f t="shared" si="23"/>
        <v>#DIV/0!</v>
      </c>
      <c r="AP25" s="111">
        <f>Юнг!C28</f>
        <v>50</v>
      </c>
      <c r="AQ25" s="111">
        <f>Юнг!D28</f>
        <v>0.72576</v>
      </c>
      <c r="AR25" s="111">
        <f t="shared" si="24"/>
        <v>1.45152</v>
      </c>
      <c r="AS25" s="111"/>
      <c r="AT25" s="111"/>
      <c r="AU25" s="111" t="e">
        <f t="shared" si="25"/>
        <v>#DIV/0!</v>
      </c>
      <c r="AV25" s="111"/>
      <c r="AW25" s="111"/>
      <c r="AX25" s="111"/>
      <c r="AY25" s="111"/>
      <c r="AZ25" s="111"/>
      <c r="BA25" s="111" t="e">
        <f t="shared" si="26"/>
        <v>#DIV/0!</v>
      </c>
      <c r="BB25" s="111">
        <f>Юнг!C29</f>
        <v>0</v>
      </c>
      <c r="BC25" s="111">
        <f>Юнг!D29</f>
        <v>409.888</v>
      </c>
      <c r="BD25" s="111" t="e">
        <f t="shared" si="27"/>
        <v>#DIV/0!</v>
      </c>
      <c r="BE25" s="111"/>
      <c r="BF25" s="111"/>
      <c r="BG25" s="115" t="e">
        <f t="shared" si="28"/>
        <v>#DIV/0!</v>
      </c>
      <c r="BH25" s="115"/>
      <c r="BI25" s="115"/>
      <c r="BJ25" s="115" t="e">
        <f t="shared" si="29"/>
        <v>#DIV/0!</v>
      </c>
      <c r="BK25" s="114">
        <f t="shared" si="30"/>
        <v>3976.812</v>
      </c>
      <c r="BL25" s="114">
        <f t="shared" si="31"/>
        <v>2553.1639999999998</v>
      </c>
      <c r="BM25" s="111">
        <f t="shared" si="50"/>
        <v>64.20127478995738</v>
      </c>
      <c r="BN25" s="116">
        <f>Юнг!C34</f>
        <v>1944.1</v>
      </c>
      <c r="BO25" s="116">
        <f>Юнг!D34</f>
        <v>1944.1</v>
      </c>
      <c r="BP25" s="111">
        <f t="shared" si="32"/>
        <v>100</v>
      </c>
      <c r="BQ25" s="111">
        <f>Юнг!C35</f>
        <v>0</v>
      </c>
      <c r="BR25" s="111">
        <f>Юнг!D35</f>
        <v>0</v>
      </c>
      <c r="BS25" s="111" t="e">
        <f t="shared" si="33"/>
        <v>#DIV/0!</v>
      </c>
      <c r="BT25" s="111">
        <f>Юнг!C36</f>
        <v>493.1</v>
      </c>
      <c r="BU25" s="111">
        <f>Юнг!D36</f>
        <v>493.1</v>
      </c>
      <c r="BV25" s="111">
        <f t="shared" si="4"/>
        <v>100</v>
      </c>
      <c r="BW25" s="111">
        <f>Юнг!C37</f>
        <v>1539.612</v>
      </c>
      <c r="BX25" s="111">
        <f>Юнг!D37</f>
        <v>115.964</v>
      </c>
      <c r="BY25" s="111">
        <f t="shared" si="5"/>
        <v>7.5320275497982605</v>
      </c>
      <c r="BZ25" s="111"/>
      <c r="CA25" s="111"/>
      <c r="CB25" s="111" t="e">
        <f t="shared" si="6"/>
        <v>#DIV/0!</v>
      </c>
      <c r="CC25" s="114"/>
      <c r="CD25" s="114"/>
      <c r="CE25" s="111" t="e">
        <f t="shared" si="34"/>
        <v>#DIV/0!</v>
      </c>
      <c r="CF25" s="111"/>
      <c r="CG25" s="111"/>
      <c r="CH25" s="111"/>
      <c r="CI25" s="114">
        <f t="shared" si="35"/>
        <v>5980.977000000001</v>
      </c>
      <c r="CJ25" s="114">
        <f t="shared" si="35"/>
        <v>3638.1986800000004</v>
      </c>
      <c r="CK25" s="111">
        <f t="shared" si="36"/>
        <v>60.82950461103596</v>
      </c>
      <c r="CL25" s="114">
        <f t="shared" si="37"/>
        <v>910.2679999999999</v>
      </c>
      <c r="CM25" s="114">
        <f t="shared" si="37"/>
        <v>800.90009</v>
      </c>
      <c r="CN25" s="111">
        <f t="shared" si="38"/>
        <v>87.98508680959894</v>
      </c>
      <c r="CO25" s="111">
        <f>Юнг!C49</f>
        <v>889.968</v>
      </c>
      <c r="CP25" s="207">
        <f>Юнг!D49</f>
        <v>800.90009</v>
      </c>
      <c r="CQ25" s="111">
        <f t="shared" si="39"/>
        <v>89.99200982507236</v>
      </c>
      <c r="CR25" s="111">
        <f>Юнг!C52</f>
        <v>0</v>
      </c>
      <c r="CS25" s="111">
        <f>Юнг!D52</f>
        <v>0</v>
      </c>
      <c r="CT25" s="111" t="e">
        <f t="shared" si="40"/>
        <v>#DIV/0!</v>
      </c>
      <c r="CU25" s="111">
        <f>Юнг!C53</f>
        <v>20.3</v>
      </c>
      <c r="CV25" s="111">
        <f>Юнг!D53</f>
        <v>0</v>
      </c>
      <c r="CW25" s="111">
        <f t="shared" si="41"/>
        <v>0</v>
      </c>
      <c r="CX25" s="111">
        <f>Юнг!C54</f>
        <v>0</v>
      </c>
      <c r="CY25" s="111">
        <f>Юнг!D54</f>
        <v>0</v>
      </c>
      <c r="CZ25" s="111" t="e">
        <f t="shared" si="42"/>
        <v>#DIV/0!</v>
      </c>
      <c r="DA25" s="111">
        <f>Юнг!C56</f>
        <v>115.784</v>
      </c>
      <c r="DB25" s="111">
        <f>Юнг!D56</f>
        <v>115.784</v>
      </c>
      <c r="DC25" s="111">
        <f t="shared" si="43"/>
        <v>100</v>
      </c>
      <c r="DD25" s="111">
        <f>Юнг!C57</f>
        <v>120.3</v>
      </c>
      <c r="DE25" s="111">
        <f>Юнг!D57</f>
        <v>24.395</v>
      </c>
      <c r="DF25" s="111">
        <f t="shared" si="44"/>
        <v>20.278470490440565</v>
      </c>
      <c r="DG25" s="114">
        <f>Юнг!C62</f>
        <v>1392.7820000000002</v>
      </c>
      <c r="DH25" s="114">
        <f>Юнг!D62</f>
        <v>973.5606100000001</v>
      </c>
      <c r="DI25" s="111">
        <f t="shared" si="45"/>
        <v>69.90043021808151</v>
      </c>
      <c r="DJ25" s="114">
        <f>Юнг!C67</f>
        <v>2168.243</v>
      </c>
      <c r="DK25" s="114">
        <f>Юнг!D67</f>
        <v>489.49946</v>
      </c>
      <c r="DL25" s="111">
        <f t="shared" si="46"/>
        <v>22.57585796425954</v>
      </c>
      <c r="DM25" s="114">
        <f>Юнг!C71</f>
        <v>1100.5</v>
      </c>
      <c r="DN25" s="217">
        <f>Юнг!D71</f>
        <v>1060.95952</v>
      </c>
      <c r="DO25" s="111">
        <f t="shared" si="7"/>
        <v>96.40704407087688</v>
      </c>
      <c r="DP25" s="111">
        <f>Юнг!C73</f>
        <v>0</v>
      </c>
      <c r="DQ25" s="111">
        <f>Юнг!D73</f>
        <v>0</v>
      </c>
      <c r="DR25" s="111" t="e">
        <f t="shared" si="8"/>
        <v>#DIV/0!</v>
      </c>
      <c r="DS25" s="112">
        <f>Юнг!C78</f>
        <v>10.8</v>
      </c>
      <c r="DT25" s="112">
        <f>Юнг!D78</f>
        <v>10.8</v>
      </c>
      <c r="DU25" s="111">
        <f t="shared" si="47"/>
        <v>100</v>
      </c>
      <c r="DV25" s="111">
        <f>Юнг!C84</f>
        <v>162.3</v>
      </c>
      <c r="DW25" s="111">
        <f>Юнг!D84</f>
        <v>162.3</v>
      </c>
      <c r="DX25" s="111">
        <f t="shared" si="49"/>
        <v>100</v>
      </c>
      <c r="DY25" s="233">
        <f t="shared" si="9"/>
        <v>783.965000000001</v>
      </c>
      <c r="DZ25" s="117">
        <f t="shared" si="10"/>
        <v>-483.20426999999927</v>
      </c>
      <c r="EA25" s="111">
        <f>DZ25/DY25*100</f>
        <v>-61.63594930896132</v>
      </c>
      <c r="EB25" s="203"/>
      <c r="EC25" s="200"/>
      <c r="EE25" s="200"/>
    </row>
    <row r="26" spans="1:135" s="99" customFormat="1" ht="15" customHeight="1">
      <c r="A26" s="107">
        <v>14</v>
      </c>
      <c r="B26" s="108" t="s">
        <v>210</v>
      </c>
      <c r="C26" s="109">
        <f t="shared" si="0"/>
        <v>5290.893999999999</v>
      </c>
      <c r="D26" s="127">
        <f t="shared" si="1"/>
        <v>5137.32667</v>
      </c>
      <c r="E26" s="111">
        <f t="shared" si="2"/>
        <v>97.09751641216023</v>
      </c>
      <c r="F26" s="112">
        <f t="shared" si="11"/>
        <v>1100.5</v>
      </c>
      <c r="G26" s="112">
        <f t="shared" si="12"/>
        <v>946.93367</v>
      </c>
      <c r="H26" s="111">
        <f t="shared" si="13"/>
        <v>86.04576737846433</v>
      </c>
      <c r="I26" s="114">
        <f>Юсь!C6</f>
        <v>470.4</v>
      </c>
      <c r="J26" s="114">
        <f>Юсь!D6</f>
        <v>448.32265</v>
      </c>
      <c r="K26" s="111">
        <f t="shared" si="14"/>
        <v>95.30668579931974</v>
      </c>
      <c r="L26" s="114">
        <f>Юсь!C8</f>
        <v>8</v>
      </c>
      <c r="M26" s="114">
        <f>Юсь!D8</f>
        <v>3.28139</v>
      </c>
      <c r="N26" s="111">
        <f t="shared" si="15"/>
        <v>41.017375</v>
      </c>
      <c r="O26" s="114">
        <f>Юсь!C10</f>
        <v>121</v>
      </c>
      <c r="P26" s="114">
        <f>Юсь!D10</f>
        <v>96.8784</v>
      </c>
      <c r="Q26" s="111">
        <f t="shared" si="16"/>
        <v>80.06479338842976</v>
      </c>
      <c r="R26" s="182">
        <f>Юсь!C11</f>
        <v>355</v>
      </c>
      <c r="S26" s="182">
        <f>Юсь!D11</f>
        <v>299.41734</v>
      </c>
      <c r="T26" s="111">
        <f t="shared" si="17"/>
        <v>84.34291267605634</v>
      </c>
      <c r="U26" s="111">
        <f>Юсь!C13</f>
        <v>10</v>
      </c>
      <c r="V26" s="111">
        <f>Юсь!D13</f>
        <v>13.25</v>
      </c>
      <c r="W26" s="111">
        <f t="shared" si="18"/>
        <v>132.5</v>
      </c>
      <c r="X26" s="111"/>
      <c r="Y26" s="111"/>
      <c r="Z26" s="111" t="e">
        <f t="shared" si="51"/>
        <v>#DIV/0!</v>
      </c>
      <c r="AA26" s="114">
        <f>Юсь!C22</f>
        <v>45</v>
      </c>
      <c r="AB26" s="114">
        <f>Юсь!D22</f>
        <v>41.05753</v>
      </c>
      <c r="AC26" s="111">
        <f t="shared" si="19"/>
        <v>91.23895555555556</v>
      </c>
      <c r="AD26" s="114"/>
      <c r="AE26" s="114"/>
      <c r="AF26" s="111" t="e">
        <f t="shared" si="20"/>
        <v>#DIV/0!</v>
      </c>
      <c r="AG26" s="114">
        <f>Юсь!C23</f>
        <v>21.1</v>
      </c>
      <c r="AH26" s="114">
        <f>Юсь!D23</f>
        <v>36.34076</v>
      </c>
      <c r="AI26" s="111">
        <f t="shared" si="21"/>
        <v>172.23109004739337</v>
      </c>
      <c r="AJ26" s="114"/>
      <c r="AK26" s="114"/>
      <c r="AL26" s="111" t="e">
        <f t="shared" si="22"/>
        <v>#DIV/0!</v>
      </c>
      <c r="AM26" s="111"/>
      <c r="AN26" s="111"/>
      <c r="AO26" s="111" t="e">
        <f t="shared" si="23"/>
        <v>#DIV/0!</v>
      </c>
      <c r="AP26" s="111">
        <f>Юсь!C28</f>
        <v>70</v>
      </c>
      <c r="AQ26" s="111">
        <f>Юсь!D28</f>
        <v>2.3856</v>
      </c>
      <c r="AR26" s="111">
        <f t="shared" si="24"/>
        <v>3.408</v>
      </c>
      <c r="AS26" s="121"/>
      <c r="AT26" s="121"/>
      <c r="AU26" s="111" t="e">
        <f t="shared" si="25"/>
        <v>#DIV/0!</v>
      </c>
      <c r="AV26" s="111"/>
      <c r="AW26" s="111"/>
      <c r="AX26" s="111"/>
      <c r="AY26" s="111"/>
      <c r="AZ26" s="111"/>
      <c r="BA26" s="111" t="e">
        <f t="shared" si="26"/>
        <v>#DIV/0!</v>
      </c>
      <c r="BB26" s="111">
        <f>Юсь!C29</f>
        <v>0</v>
      </c>
      <c r="BC26" s="111">
        <f>Юсь!D29</f>
        <v>6</v>
      </c>
      <c r="BD26" s="111" t="e">
        <f t="shared" si="27"/>
        <v>#DIV/0!</v>
      </c>
      <c r="BE26" s="111"/>
      <c r="BF26" s="111"/>
      <c r="BG26" s="115" t="e">
        <f t="shared" si="28"/>
        <v>#DIV/0!</v>
      </c>
      <c r="BH26" s="115"/>
      <c r="BI26" s="115"/>
      <c r="BJ26" s="115" t="e">
        <f t="shared" si="29"/>
        <v>#DIV/0!</v>
      </c>
      <c r="BK26" s="114">
        <f t="shared" si="30"/>
        <v>4190.393999999999</v>
      </c>
      <c r="BL26" s="114">
        <f t="shared" si="31"/>
        <v>4190.393</v>
      </c>
      <c r="BM26" s="111">
        <f t="shared" si="50"/>
        <v>99.9999761358956</v>
      </c>
      <c r="BN26" s="116">
        <f>Юсь!C34</f>
        <v>2619.2</v>
      </c>
      <c r="BO26" s="116">
        <f>Юсь!D34</f>
        <v>2619.2</v>
      </c>
      <c r="BP26" s="111">
        <f t="shared" si="32"/>
        <v>100</v>
      </c>
      <c r="BQ26" s="111">
        <f>Юсь!C35</f>
        <v>100</v>
      </c>
      <c r="BR26" s="111">
        <f>Юсь!D35</f>
        <v>100</v>
      </c>
      <c r="BS26" s="111">
        <f t="shared" si="33"/>
        <v>100</v>
      </c>
      <c r="BT26" s="111">
        <f>Юсь!C36</f>
        <v>1355.2</v>
      </c>
      <c r="BU26" s="111">
        <f>Юсь!D36</f>
        <v>1355.2</v>
      </c>
      <c r="BV26" s="111">
        <f t="shared" si="4"/>
        <v>100</v>
      </c>
      <c r="BW26" s="111">
        <f>Юсь!C37</f>
        <v>115.994</v>
      </c>
      <c r="BX26" s="111">
        <f>Юсь!D37</f>
        <v>115.993</v>
      </c>
      <c r="BY26" s="111">
        <f t="shared" si="5"/>
        <v>99.9991378864424</v>
      </c>
      <c r="BZ26" s="111"/>
      <c r="CA26" s="111"/>
      <c r="CB26" s="111" t="e">
        <f t="shared" si="6"/>
        <v>#DIV/0!</v>
      </c>
      <c r="CC26" s="114"/>
      <c r="CD26" s="114"/>
      <c r="CE26" s="111" t="e">
        <f t="shared" si="34"/>
        <v>#DIV/0!</v>
      </c>
      <c r="CF26" s="111"/>
      <c r="CG26" s="111"/>
      <c r="CH26" s="111"/>
      <c r="CI26" s="114">
        <f t="shared" si="35"/>
        <v>5290.894</v>
      </c>
      <c r="CJ26" s="114">
        <f t="shared" si="35"/>
        <v>4859.36283</v>
      </c>
      <c r="CK26" s="111">
        <f t="shared" si="36"/>
        <v>91.84388933136819</v>
      </c>
      <c r="CL26" s="114">
        <f t="shared" si="37"/>
        <v>756.7090000000001</v>
      </c>
      <c r="CM26" s="114">
        <f t="shared" si="37"/>
        <v>713.17824</v>
      </c>
      <c r="CN26" s="111">
        <f t="shared" si="38"/>
        <v>94.24735796719742</v>
      </c>
      <c r="CO26" s="111">
        <f>Юсь!C49</f>
        <v>709.609</v>
      </c>
      <c r="CP26" s="207">
        <f>Юсь!D49</f>
        <v>673.17824</v>
      </c>
      <c r="CQ26" s="111">
        <f t="shared" si="39"/>
        <v>94.86607977069062</v>
      </c>
      <c r="CR26" s="111">
        <f>Юсь!C52</f>
        <v>30</v>
      </c>
      <c r="CS26" s="111">
        <f>Юсь!D52</f>
        <v>30</v>
      </c>
      <c r="CT26" s="111">
        <f t="shared" si="40"/>
        <v>100</v>
      </c>
      <c r="CU26" s="111">
        <f>Юсь!C53</f>
        <v>7.1</v>
      </c>
      <c r="CV26" s="111">
        <f>Юсь!D53</f>
        <v>0</v>
      </c>
      <c r="CW26" s="111">
        <f t="shared" si="41"/>
        <v>0</v>
      </c>
      <c r="CX26" s="111">
        <f>Юсь!C54</f>
        <v>10</v>
      </c>
      <c r="CY26" s="111">
        <f>Юсь!D54</f>
        <v>10</v>
      </c>
      <c r="CZ26" s="111">
        <f t="shared" si="42"/>
        <v>100</v>
      </c>
      <c r="DA26" s="111">
        <f>Юсь!C56</f>
        <v>115.785</v>
      </c>
      <c r="DB26" s="111">
        <f>Юсь!D56</f>
        <v>115.785</v>
      </c>
      <c r="DC26" s="111">
        <f t="shared" si="43"/>
        <v>100</v>
      </c>
      <c r="DD26" s="111">
        <f>Юсь!C57</f>
        <v>40</v>
      </c>
      <c r="DE26" s="111">
        <f>Юсь!D57</f>
        <v>25.183</v>
      </c>
      <c r="DF26" s="111">
        <f t="shared" si="44"/>
        <v>62.957499999999996</v>
      </c>
      <c r="DG26" s="199">
        <f>Юсь!C62</f>
        <v>1062.8</v>
      </c>
      <c r="DH26" s="114">
        <f>Юсь!D62</f>
        <v>1045.507</v>
      </c>
      <c r="DI26" s="111">
        <f t="shared" si="45"/>
        <v>98.37288295069628</v>
      </c>
      <c r="DJ26" s="114">
        <f>Юсь!C67</f>
        <v>347.7</v>
      </c>
      <c r="DK26" s="114">
        <f>Юсь!D67</f>
        <v>201.51437</v>
      </c>
      <c r="DL26" s="111">
        <f t="shared" si="46"/>
        <v>57.956390566580396</v>
      </c>
      <c r="DM26" s="123">
        <f>Юсь!C71</f>
        <v>2180.4</v>
      </c>
      <c r="DN26" s="216">
        <f>Юсь!D71</f>
        <v>1983.09522</v>
      </c>
      <c r="DO26" s="111">
        <f t="shared" si="7"/>
        <v>90.95098238855255</v>
      </c>
      <c r="DP26" s="111">
        <f>Юсь!C73</f>
        <v>775.1</v>
      </c>
      <c r="DQ26" s="111">
        <f>Юсь!D73</f>
        <v>775.1</v>
      </c>
      <c r="DR26" s="111">
        <f t="shared" si="8"/>
        <v>100</v>
      </c>
      <c r="DS26" s="112">
        <f>Юсь!C78</f>
        <v>12.4</v>
      </c>
      <c r="DT26" s="112">
        <f>Юсь!D78</f>
        <v>0</v>
      </c>
      <c r="DU26" s="111">
        <f t="shared" si="47"/>
        <v>0</v>
      </c>
      <c r="DV26" s="111">
        <f>Юсь!C84</f>
        <v>0</v>
      </c>
      <c r="DW26" s="111">
        <f>Юсь!D84</f>
        <v>0</v>
      </c>
      <c r="DX26" s="111" t="e">
        <f t="shared" si="49"/>
        <v>#DIV/0!</v>
      </c>
      <c r="DY26" s="233">
        <f t="shared" si="9"/>
        <v>9.094947017729282E-13</v>
      </c>
      <c r="DZ26" s="117">
        <f t="shared" si="10"/>
        <v>-277.96384000000035</v>
      </c>
      <c r="EA26" s="111">
        <v>0</v>
      </c>
      <c r="EB26" s="203"/>
      <c r="EC26" s="200"/>
      <c r="EE26" s="200"/>
    </row>
    <row r="27" spans="1:135" s="99" customFormat="1" ht="15" customHeight="1">
      <c r="A27" s="107">
        <v>15</v>
      </c>
      <c r="B27" s="108" t="s">
        <v>211</v>
      </c>
      <c r="C27" s="109">
        <f t="shared" si="0"/>
        <v>7386.3816</v>
      </c>
      <c r="D27" s="127">
        <f t="shared" si="1"/>
        <v>7319.91598</v>
      </c>
      <c r="E27" s="111">
        <f t="shared" si="2"/>
        <v>99.100159948411</v>
      </c>
      <c r="F27" s="112">
        <f t="shared" si="11"/>
        <v>783.2</v>
      </c>
      <c r="G27" s="112">
        <f t="shared" si="12"/>
        <v>744.71538</v>
      </c>
      <c r="H27" s="111">
        <f t="shared" si="13"/>
        <v>95.08623340143002</v>
      </c>
      <c r="I27" s="114">
        <f>Яра!C6</f>
        <v>294</v>
      </c>
      <c r="J27" s="114">
        <f>Яра!D6</f>
        <v>335.55209</v>
      </c>
      <c r="K27" s="111">
        <f t="shared" si="14"/>
        <v>114.13336394557825</v>
      </c>
      <c r="L27" s="114">
        <f>Яра!C8</f>
        <v>21</v>
      </c>
      <c r="M27" s="114">
        <f>Яра!D8</f>
        <v>4.03986</v>
      </c>
      <c r="N27" s="111">
        <f t="shared" si="15"/>
        <v>19.237428571428573</v>
      </c>
      <c r="O27" s="114">
        <f>Яра!C10</f>
        <v>105</v>
      </c>
      <c r="P27" s="114">
        <f>Яра!D10</f>
        <v>86.88632</v>
      </c>
      <c r="Q27" s="111">
        <f t="shared" si="16"/>
        <v>82.74887619047618</v>
      </c>
      <c r="R27" s="114">
        <f>Яра!C11</f>
        <v>243.2</v>
      </c>
      <c r="S27" s="114">
        <f>Яра!D11</f>
        <v>250.29119</v>
      </c>
      <c r="T27" s="111">
        <f t="shared" si="17"/>
        <v>102.91578536184211</v>
      </c>
      <c r="U27" s="111">
        <f>Яра!C13</f>
        <v>10</v>
      </c>
      <c r="V27" s="111">
        <f>Яра!D13</f>
        <v>7.2</v>
      </c>
      <c r="W27" s="111">
        <f t="shared" si="18"/>
        <v>72</v>
      </c>
      <c r="X27" s="111"/>
      <c r="Y27" s="111"/>
      <c r="Z27" s="111" t="e">
        <f t="shared" si="51"/>
        <v>#DIV/0!</v>
      </c>
      <c r="AA27" s="114">
        <f>Яра!C22</f>
        <v>50</v>
      </c>
      <c r="AB27" s="114">
        <f>Яра!D22</f>
        <v>58.71852</v>
      </c>
      <c r="AC27" s="111">
        <f t="shared" si="19"/>
        <v>117.43704</v>
      </c>
      <c r="AD27" s="114"/>
      <c r="AE27" s="114"/>
      <c r="AF27" s="111" t="e">
        <f t="shared" si="20"/>
        <v>#DIV/0!</v>
      </c>
      <c r="AG27" s="114">
        <f>Яра!C23</f>
        <v>0</v>
      </c>
      <c r="AH27" s="114">
        <f>Яра!D23</f>
        <v>0</v>
      </c>
      <c r="AI27" s="111" t="e">
        <f t="shared" si="21"/>
        <v>#DIV/0!</v>
      </c>
      <c r="AJ27" s="114"/>
      <c r="AK27" s="114"/>
      <c r="AL27" s="111" t="e">
        <f t="shared" si="22"/>
        <v>#DIV/0!</v>
      </c>
      <c r="AM27" s="111"/>
      <c r="AN27" s="111"/>
      <c r="AO27" s="111" t="e">
        <f t="shared" si="23"/>
        <v>#DIV/0!</v>
      </c>
      <c r="AP27" s="111">
        <f>Яра!C28</f>
        <v>60</v>
      </c>
      <c r="AQ27" s="111">
        <f>Яра!D28</f>
        <v>1.9984</v>
      </c>
      <c r="AR27" s="111">
        <f t="shared" si="24"/>
        <v>3.3306666666666667</v>
      </c>
      <c r="AS27" s="111"/>
      <c r="AT27" s="111"/>
      <c r="AU27" s="111" t="e">
        <f t="shared" si="25"/>
        <v>#DIV/0!</v>
      </c>
      <c r="AV27" s="111"/>
      <c r="AW27" s="111"/>
      <c r="AX27" s="111"/>
      <c r="AY27" s="111"/>
      <c r="AZ27" s="111"/>
      <c r="BA27" s="111" t="e">
        <f t="shared" si="26"/>
        <v>#DIV/0!</v>
      </c>
      <c r="BB27" s="111">
        <f>Яра!C29</f>
        <v>0</v>
      </c>
      <c r="BC27" s="111">
        <f>Яра!D29</f>
        <v>0.029</v>
      </c>
      <c r="BD27" s="111" t="e">
        <f t="shared" si="27"/>
        <v>#DIV/0!</v>
      </c>
      <c r="BE27" s="111"/>
      <c r="BF27" s="111"/>
      <c r="BG27" s="115" t="e">
        <f t="shared" si="28"/>
        <v>#DIV/0!</v>
      </c>
      <c r="BH27" s="115"/>
      <c r="BI27" s="115"/>
      <c r="BJ27" s="115" t="e">
        <f t="shared" si="29"/>
        <v>#DIV/0!</v>
      </c>
      <c r="BK27" s="114">
        <f t="shared" si="30"/>
        <v>6603.1816</v>
      </c>
      <c r="BL27" s="114">
        <f t="shared" si="31"/>
        <v>6575.2006</v>
      </c>
      <c r="BM27" s="111">
        <f t="shared" si="50"/>
        <v>99.57624972785847</v>
      </c>
      <c r="BN27" s="116">
        <f>Яра!C34</f>
        <v>2931.7</v>
      </c>
      <c r="BO27" s="116">
        <f>Яра!D34</f>
        <v>2931.7</v>
      </c>
      <c r="BP27" s="111">
        <f t="shared" si="32"/>
        <v>100</v>
      </c>
      <c r="BQ27" s="111">
        <f>Яра!C35</f>
        <v>100</v>
      </c>
      <c r="BR27" s="111">
        <f>Яра!D35</f>
        <v>100</v>
      </c>
      <c r="BS27" s="111">
        <f t="shared" si="33"/>
        <v>100</v>
      </c>
      <c r="BT27" s="111">
        <f>Яра!C36</f>
        <v>2031.8376</v>
      </c>
      <c r="BU27" s="111">
        <f>Яра!D36</f>
        <v>2031.8376</v>
      </c>
      <c r="BV27" s="111">
        <f t="shared" si="4"/>
        <v>100</v>
      </c>
      <c r="BW27" s="111">
        <f>Яра!C37</f>
        <v>1539.644</v>
      </c>
      <c r="BX27" s="111">
        <f>Яра!D37</f>
        <v>1511.663</v>
      </c>
      <c r="BY27" s="111">
        <f t="shared" si="5"/>
        <v>98.18263182917609</v>
      </c>
      <c r="BZ27" s="111"/>
      <c r="CA27" s="111"/>
      <c r="CB27" s="111" t="e">
        <f t="shared" si="6"/>
        <v>#DIV/0!</v>
      </c>
      <c r="CC27" s="114"/>
      <c r="CD27" s="114"/>
      <c r="CE27" s="111" t="e">
        <f t="shared" si="34"/>
        <v>#DIV/0!</v>
      </c>
      <c r="CF27" s="111"/>
      <c r="CG27" s="111"/>
      <c r="CH27" s="111"/>
      <c r="CI27" s="114">
        <f t="shared" si="35"/>
        <v>7426.6215999999995</v>
      </c>
      <c r="CJ27" s="114">
        <f t="shared" si="35"/>
        <v>7385.19646</v>
      </c>
      <c r="CK27" s="111">
        <f t="shared" si="36"/>
        <v>99.44220747695023</v>
      </c>
      <c r="CL27" s="114">
        <f t="shared" si="37"/>
        <v>730.6260000000001</v>
      </c>
      <c r="CM27" s="114">
        <f t="shared" si="37"/>
        <v>723.26213</v>
      </c>
      <c r="CN27" s="111">
        <f t="shared" si="38"/>
        <v>98.99211498085202</v>
      </c>
      <c r="CO27" s="111">
        <f>Яра!C49</f>
        <v>730.426</v>
      </c>
      <c r="CP27" s="207">
        <f>Яра!D49</f>
        <v>723.26213</v>
      </c>
      <c r="CQ27" s="111">
        <f t="shared" si="39"/>
        <v>99.01922029062492</v>
      </c>
      <c r="CR27" s="111">
        <f>Яра!C52</f>
        <v>0</v>
      </c>
      <c r="CS27" s="111">
        <f>Яра!D52</f>
        <v>0</v>
      </c>
      <c r="CT27" s="111" t="e">
        <f t="shared" si="40"/>
        <v>#DIV/0!</v>
      </c>
      <c r="CU27" s="111">
        <f>Яра!C53</f>
        <v>0.2</v>
      </c>
      <c r="CV27" s="111">
        <f>Яра!D53</f>
        <v>0</v>
      </c>
      <c r="CW27" s="111">
        <f t="shared" si="41"/>
        <v>0</v>
      </c>
      <c r="CX27" s="111">
        <f>Яра!C54</f>
        <v>0</v>
      </c>
      <c r="CY27" s="111">
        <f>Яра!D54</f>
        <v>0</v>
      </c>
      <c r="CZ27" s="111" t="e">
        <f t="shared" si="42"/>
        <v>#DIV/0!</v>
      </c>
      <c r="DA27" s="111">
        <f>Яра!C56</f>
        <v>115.785</v>
      </c>
      <c r="DB27" s="111">
        <f>Яра!D56</f>
        <v>115.785</v>
      </c>
      <c r="DC27" s="111">
        <f t="shared" si="43"/>
        <v>100</v>
      </c>
      <c r="DD27" s="111">
        <f>Яра!C57</f>
        <v>1.683</v>
      </c>
      <c r="DE27" s="111">
        <f>Яра!D57</f>
        <v>1.683</v>
      </c>
      <c r="DF27" s="111">
        <f t="shared" si="44"/>
        <v>100</v>
      </c>
      <c r="DG27" s="114">
        <f>Яра!C62</f>
        <v>1021.05229</v>
      </c>
      <c r="DH27" s="114">
        <f>Яра!D62</f>
        <v>1019.5829</v>
      </c>
      <c r="DI27" s="111">
        <f t="shared" si="45"/>
        <v>99.85609062196022</v>
      </c>
      <c r="DJ27" s="114">
        <f>Яра!C67</f>
        <v>1818.1000000000001</v>
      </c>
      <c r="DK27" s="114">
        <f>Яра!D67</f>
        <v>1785.50812</v>
      </c>
      <c r="DL27" s="111">
        <f t="shared" si="46"/>
        <v>98.20736593146691</v>
      </c>
      <c r="DM27" s="114">
        <f>Яра!C71</f>
        <v>2145.78771</v>
      </c>
      <c r="DN27" s="217">
        <f>Яра!D71</f>
        <v>2145.78771</v>
      </c>
      <c r="DO27" s="111">
        <f t="shared" si="7"/>
        <v>100</v>
      </c>
      <c r="DP27" s="111">
        <f>Яра!C73</f>
        <v>1451.9376</v>
      </c>
      <c r="DQ27" s="111">
        <f>Яра!D73</f>
        <v>1451.9376</v>
      </c>
      <c r="DR27" s="111">
        <f t="shared" si="8"/>
        <v>100</v>
      </c>
      <c r="DS27" s="112">
        <f>Яра!C78</f>
        <v>7.95</v>
      </c>
      <c r="DT27" s="112">
        <f>Яра!D78</f>
        <v>7.95</v>
      </c>
      <c r="DU27" s="111">
        <f t="shared" si="47"/>
        <v>100</v>
      </c>
      <c r="DV27" s="111">
        <f>Яра!C84</f>
        <v>133.7</v>
      </c>
      <c r="DW27" s="111">
        <f>Яра!D84</f>
        <v>133.7</v>
      </c>
      <c r="DX27" s="111">
        <f t="shared" si="49"/>
        <v>100</v>
      </c>
      <c r="DY27" s="117">
        <f t="shared" si="9"/>
        <v>40.23999999999978</v>
      </c>
      <c r="DZ27" s="117">
        <f t="shared" si="10"/>
        <v>65.28048000000035</v>
      </c>
      <c r="EA27" s="111">
        <f t="shared" si="48"/>
        <v>162.2278330019898</v>
      </c>
      <c r="EB27" s="203"/>
      <c r="EC27" s="200"/>
      <c r="EE27" s="200"/>
    </row>
    <row r="28" spans="1:135" s="99" customFormat="1" ht="15" customHeight="1">
      <c r="A28" s="107">
        <v>16</v>
      </c>
      <c r="B28" s="108" t="s">
        <v>212</v>
      </c>
      <c r="C28" s="109">
        <f t="shared" si="0"/>
        <v>2983.0959999999995</v>
      </c>
      <c r="D28" s="127">
        <f t="shared" si="1"/>
        <v>2918.6455399999995</v>
      </c>
      <c r="E28" s="111">
        <f t="shared" si="2"/>
        <v>97.83947750927224</v>
      </c>
      <c r="F28" s="112">
        <f t="shared" si="11"/>
        <v>557.6</v>
      </c>
      <c r="G28" s="112">
        <f>J28+M28+P28+S28+V28+AB28+AH28+AQ28+Y28+BC28+AZ28</f>
        <v>493.14953999999994</v>
      </c>
      <c r="H28" s="111">
        <f t="shared" si="13"/>
        <v>88.4414526542324</v>
      </c>
      <c r="I28" s="114">
        <f>Яро!C6</f>
        <v>126</v>
      </c>
      <c r="J28" s="114">
        <f>Яро!D6</f>
        <v>140.64012</v>
      </c>
      <c r="K28" s="111">
        <f t="shared" si="14"/>
        <v>111.61914285714285</v>
      </c>
      <c r="L28" s="114">
        <f>Яро!C8</f>
        <v>3</v>
      </c>
      <c r="M28" s="114">
        <f>Яро!D8</f>
        <v>0.19744</v>
      </c>
      <c r="N28" s="111">
        <f t="shared" si="15"/>
        <v>6.581333333333333</v>
      </c>
      <c r="O28" s="114">
        <f>Яро!C10</f>
        <v>86</v>
      </c>
      <c r="P28" s="114">
        <f>Яро!D10</f>
        <v>60.97518</v>
      </c>
      <c r="Q28" s="111">
        <f t="shared" si="16"/>
        <v>70.90137209302327</v>
      </c>
      <c r="R28" s="114">
        <f>Яро!C11</f>
        <v>159.6</v>
      </c>
      <c r="S28" s="114">
        <f>Яро!D11</f>
        <v>177.89513</v>
      </c>
      <c r="T28" s="111">
        <f t="shared" si="17"/>
        <v>111.46311403508773</v>
      </c>
      <c r="U28" s="111">
        <f>Яро!C13</f>
        <v>10</v>
      </c>
      <c r="V28" s="111">
        <f>Яро!D13</f>
        <v>12.5</v>
      </c>
      <c r="W28" s="111">
        <f t="shared" si="18"/>
        <v>125</v>
      </c>
      <c r="X28" s="111"/>
      <c r="Y28" s="111"/>
      <c r="Z28" s="111" t="e">
        <f t="shared" si="51"/>
        <v>#DIV/0!</v>
      </c>
      <c r="AA28" s="114">
        <f>Яро!C22</f>
        <v>103</v>
      </c>
      <c r="AB28" s="114">
        <f>Яро!D22</f>
        <v>20.46263</v>
      </c>
      <c r="AC28" s="111">
        <f t="shared" si="19"/>
        <v>19.866631067961166</v>
      </c>
      <c r="AD28" s="114"/>
      <c r="AE28" s="114"/>
      <c r="AF28" s="111" t="e">
        <f t="shared" si="20"/>
        <v>#DIV/0!</v>
      </c>
      <c r="AG28" s="114">
        <f>Яро!C23</f>
        <v>0</v>
      </c>
      <c r="AH28" s="114">
        <f>Яро!D23</f>
        <v>0</v>
      </c>
      <c r="AI28" s="111" t="e">
        <f t="shared" si="21"/>
        <v>#DIV/0!</v>
      </c>
      <c r="AJ28" s="114"/>
      <c r="AK28" s="114"/>
      <c r="AL28" s="111" t="e">
        <f t="shared" si="22"/>
        <v>#DIV/0!</v>
      </c>
      <c r="AM28" s="111"/>
      <c r="AN28" s="111"/>
      <c r="AO28" s="111" t="e">
        <f t="shared" si="23"/>
        <v>#DIV/0!</v>
      </c>
      <c r="AP28" s="111">
        <f>Яро!C28</f>
        <v>70</v>
      </c>
      <c r="AQ28" s="111">
        <f>Яро!D28</f>
        <v>72.47904</v>
      </c>
      <c r="AR28" s="111">
        <f t="shared" si="24"/>
        <v>103.54148571428571</v>
      </c>
      <c r="AS28" s="121"/>
      <c r="AT28" s="121"/>
      <c r="AU28" s="111" t="e">
        <f t="shared" si="25"/>
        <v>#DIV/0!</v>
      </c>
      <c r="AV28" s="111"/>
      <c r="AW28" s="111"/>
      <c r="AX28" s="111"/>
      <c r="AY28" s="111"/>
      <c r="AZ28" s="111">
        <f>Яро!D29</f>
        <v>8</v>
      </c>
      <c r="BA28" s="111" t="e">
        <f t="shared" si="26"/>
        <v>#DIV/0!</v>
      </c>
      <c r="BB28" s="111">
        <f>Яро!C31</f>
        <v>0</v>
      </c>
      <c r="BC28" s="111">
        <f>Яро!D31</f>
        <v>0</v>
      </c>
      <c r="BD28" s="111" t="e">
        <f t="shared" si="27"/>
        <v>#DIV/0!</v>
      </c>
      <c r="BE28" s="111"/>
      <c r="BF28" s="111"/>
      <c r="BG28" s="115" t="e">
        <f t="shared" si="28"/>
        <v>#DIV/0!</v>
      </c>
      <c r="BH28" s="115"/>
      <c r="BI28" s="115"/>
      <c r="BJ28" s="115" t="e">
        <f t="shared" si="29"/>
        <v>#DIV/0!</v>
      </c>
      <c r="BK28" s="114">
        <f t="shared" si="30"/>
        <v>2425.4959999999996</v>
      </c>
      <c r="BL28" s="114">
        <f t="shared" si="31"/>
        <v>2425.4959999999996</v>
      </c>
      <c r="BM28" s="111">
        <f t="shared" si="50"/>
        <v>100</v>
      </c>
      <c r="BN28" s="116">
        <f>Яро!C36</f>
        <v>1981.3</v>
      </c>
      <c r="BO28" s="116">
        <f>Яро!D36</f>
        <v>1981.3</v>
      </c>
      <c r="BP28" s="111">
        <f t="shared" si="32"/>
        <v>100</v>
      </c>
      <c r="BQ28" s="111">
        <f>Яро!C37</f>
        <v>0</v>
      </c>
      <c r="BR28" s="111">
        <f>Яро!D37</f>
        <v>0</v>
      </c>
      <c r="BS28" s="111" t="e">
        <f t="shared" si="33"/>
        <v>#DIV/0!</v>
      </c>
      <c r="BT28" s="111">
        <f>Яро!C38</f>
        <v>388.4</v>
      </c>
      <c r="BU28" s="111">
        <f>Яро!D38</f>
        <v>388.4</v>
      </c>
      <c r="BV28" s="111">
        <f t="shared" si="4"/>
        <v>100</v>
      </c>
      <c r="BW28" s="111">
        <f>Яро!C39</f>
        <v>55.796</v>
      </c>
      <c r="BX28" s="111">
        <f>Яро!D39</f>
        <v>55.796</v>
      </c>
      <c r="BY28" s="111">
        <f t="shared" si="5"/>
        <v>100</v>
      </c>
      <c r="BZ28" s="111"/>
      <c r="CA28" s="111"/>
      <c r="CB28" s="111" t="e">
        <f t="shared" si="6"/>
        <v>#DIV/0!</v>
      </c>
      <c r="CC28" s="114"/>
      <c r="CD28" s="114"/>
      <c r="CE28" s="111" t="e">
        <f t="shared" si="34"/>
        <v>#DIV/0!</v>
      </c>
      <c r="CF28" s="111"/>
      <c r="CG28" s="111"/>
      <c r="CH28" s="111"/>
      <c r="CI28" s="114">
        <f t="shared" si="35"/>
        <v>3550.1920000000005</v>
      </c>
      <c r="CJ28" s="114">
        <f t="shared" si="35"/>
        <v>3325.0080399999997</v>
      </c>
      <c r="CK28" s="111">
        <f t="shared" si="36"/>
        <v>93.65713290999471</v>
      </c>
      <c r="CL28" s="114">
        <f t="shared" si="37"/>
        <v>904.625</v>
      </c>
      <c r="CM28" s="114">
        <f t="shared" si="37"/>
        <v>834.65163</v>
      </c>
      <c r="CN28" s="111">
        <f t="shared" si="38"/>
        <v>92.2649307724195</v>
      </c>
      <c r="CO28" s="111">
        <f>Яро!C51</f>
        <v>898.425</v>
      </c>
      <c r="CP28" s="207">
        <f>Яро!D51</f>
        <v>834.65163</v>
      </c>
      <c r="CQ28" s="111">
        <f t="shared" si="39"/>
        <v>92.90164788379664</v>
      </c>
      <c r="CR28" s="111">
        <f>Яро!C54</f>
        <v>0</v>
      </c>
      <c r="CS28" s="111">
        <f>Яро!D54</f>
        <v>0</v>
      </c>
      <c r="CT28" s="111" t="e">
        <f t="shared" si="40"/>
        <v>#DIV/0!</v>
      </c>
      <c r="CU28" s="111">
        <f>Яро!C55</f>
        <v>6.2</v>
      </c>
      <c r="CV28" s="111">
        <f>Яро!D55</f>
        <v>0</v>
      </c>
      <c r="CW28" s="111">
        <f t="shared" si="41"/>
        <v>0</v>
      </c>
      <c r="CX28" s="111">
        <f>Яро!C56</f>
        <v>0</v>
      </c>
      <c r="CY28" s="111">
        <f>Яро!D56</f>
        <v>0</v>
      </c>
      <c r="CZ28" s="111" t="e">
        <f t="shared" si="42"/>
        <v>#DIV/0!</v>
      </c>
      <c r="DA28" s="111">
        <f>Яро!C58</f>
        <v>55.656</v>
      </c>
      <c r="DB28" s="111">
        <f>Яро!D58</f>
        <v>55.656</v>
      </c>
      <c r="DC28" s="111">
        <f t="shared" si="43"/>
        <v>100</v>
      </c>
      <c r="DD28" s="111">
        <f>Яро!C59</f>
        <v>10</v>
      </c>
      <c r="DE28" s="111">
        <f>Яро!D59</f>
        <v>1.683</v>
      </c>
      <c r="DF28" s="111">
        <f t="shared" si="44"/>
        <v>16.830000000000002</v>
      </c>
      <c r="DG28" s="114">
        <f>Яро!C64</f>
        <v>724.8000000000001</v>
      </c>
      <c r="DH28" s="114">
        <f>Яро!D64</f>
        <v>719.04691</v>
      </c>
      <c r="DI28" s="111">
        <f t="shared" si="45"/>
        <v>99.20625137969094</v>
      </c>
      <c r="DJ28" s="114">
        <f>Яро!C69</f>
        <v>606.05</v>
      </c>
      <c r="DK28" s="114">
        <f>Яро!D69</f>
        <v>505.60043</v>
      </c>
      <c r="DL28" s="111">
        <f t="shared" si="46"/>
        <v>83.4255308967907</v>
      </c>
      <c r="DM28" s="123">
        <f>Яро!C73</f>
        <v>1118.261</v>
      </c>
      <c r="DN28" s="216">
        <f>Яро!D73</f>
        <v>1077.57007</v>
      </c>
      <c r="DO28" s="111">
        <f t="shared" si="7"/>
        <v>96.361231411987</v>
      </c>
      <c r="DP28" s="111">
        <f>Яро!C75</f>
        <v>0</v>
      </c>
      <c r="DQ28" s="111">
        <f>Яро!D75</f>
        <v>0</v>
      </c>
      <c r="DR28" s="111" t="e">
        <f t="shared" si="8"/>
        <v>#DIV/0!</v>
      </c>
      <c r="DS28" s="112">
        <f>Яро!C80</f>
        <v>3</v>
      </c>
      <c r="DT28" s="112">
        <f>Яро!D80</f>
        <v>3</v>
      </c>
      <c r="DU28" s="111">
        <f t="shared" si="47"/>
        <v>100</v>
      </c>
      <c r="DV28" s="111">
        <f>Яро!C86</f>
        <v>127.8</v>
      </c>
      <c r="DW28" s="111">
        <f>Яро!D86</f>
        <v>127.8</v>
      </c>
      <c r="DX28" s="111">
        <f t="shared" si="49"/>
        <v>100</v>
      </c>
      <c r="DY28" s="117">
        <f t="shared" si="9"/>
        <v>567.0960000000009</v>
      </c>
      <c r="DZ28" s="117">
        <f t="shared" si="10"/>
        <v>406.3625000000002</v>
      </c>
      <c r="EA28" s="111">
        <f t="shared" si="48"/>
        <v>71.65673889429647</v>
      </c>
      <c r="EB28" s="203"/>
      <c r="EC28" s="200"/>
      <c r="EE28" s="200"/>
    </row>
    <row r="29" spans="1:135" s="99" customFormat="1" ht="15" customHeight="1">
      <c r="A29" s="130"/>
      <c r="B29" s="131"/>
      <c r="C29" s="109"/>
      <c r="D29" s="132"/>
      <c r="E29" s="111"/>
      <c r="F29" s="112"/>
      <c r="G29" s="133"/>
      <c r="H29" s="111"/>
      <c r="I29" s="114"/>
      <c r="J29" s="114"/>
      <c r="K29" s="111"/>
      <c r="L29" s="114"/>
      <c r="M29" s="114"/>
      <c r="N29" s="111"/>
      <c r="O29" s="114"/>
      <c r="P29" s="114"/>
      <c r="Q29" s="111"/>
      <c r="R29" s="114"/>
      <c r="S29" s="114"/>
      <c r="T29" s="111"/>
      <c r="U29" s="134"/>
      <c r="V29" s="111"/>
      <c r="W29" s="111"/>
      <c r="X29" s="111"/>
      <c r="Y29" s="111"/>
      <c r="Z29" s="111"/>
      <c r="AA29" s="114"/>
      <c r="AB29" s="114"/>
      <c r="AC29" s="111"/>
      <c r="AD29" s="114"/>
      <c r="AE29" s="114"/>
      <c r="AF29" s="111"/>
      <c r="AG29" s="114"/>
      <c r="AH29" s="114"/>
      <c r="AI29" s="111"/>
      <c r="AJ29" s="114"/>
      <c r="AK29" s="114"/>
      <c r="AL29" s="111"/>
      <c r="AM29" s="111"/>
      <c r="AN29" s="111"/>
      <c r="AO29" s="111" t="e">
        <f t="shared" si="23"/>
        <v>#DIV/0!</v>
      </c>
      <c r="AP29" s="111"/>
      <c r="AQ29" s="12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5"/>
      <c r="BH29" s="115"/>
      <c r="BI29" s="115"/>
      <c r="BJ29" s="115"/>
      <c r="BK29" s="114"/>
      <c r="BL29" s="114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4"/>
      <c r="CD29" s="114"/>
      <c r="CE29" s="111"/>
      <c r="CF29" s="111"/>
      <c r="CG29" s="111"/>
      <c r="CH29" s="111"/>
      <c r="CI29" s="114"/>
      <c r="CJ29" s="114"/>
      <c r="CK29" s="111"/>
      <c r="CL29" s="114"/>
      <c r="CM29" s="114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4"/>
      <c r="DH29" s="114"/>
      <c r="DI29" s="111"/>
      <c r="DJ29" s="114"/>
      <c r="DK29" s="114"/>
      <c r="DL29" s="111"/>
      <c r="DM29" s="133"/>
      <c r="DN29" s="133"/>
      <c r="DO29" s="111"/>
      <c r="DP29" s="111"/>
      <c r="DQ29" s="111"/>
      <c r="DR29" s="111"/>
      <c r="DS29" s="112"/>
      <c r="DT29" s="112"/>
      <c r="DU29" s="111"/>
      <c r="DV29" s="111"/>
      <c r="DW29" s="111"/>
      <c r="DX29" s="111"/>
      <c r="DY29" s="117"/>
      <c r="DZ29" s="117"/>
      <c r="EA29" s="111"/>
      <c r="EC29" s="200"/>
      <c r="EE29" s="200"/>
    </row>
    <row r="30" spans="1:135" s="99" customFormat="1" ht="17.25" customHeight="1">
      <c r="A30" s="256" t="s">
        <v>213</v>
      </c>
      <c r="B30" s="257"/>
      <c r="C30" s="249">
        <f>SUM(C13:C28)</f>
        <v>119479.878</v>
      </c>
      <c r="D30" s="249">
        <f>SUM(D13:D28)</f>
        <v>121194.08954</v>
      </c>
      <c r="E30" s="136">
        <f>D30/C30*100</f>
        <v>101.43472823097459</v>
      </c>
      <c r="F30" s="206">
        <f>SUM(F13:F28)</f>
        <v>25049.757999999994</v>
      </c>
      <c r="G30" s="135">
        <f>SUM(G13:G28)</f>
        <v>28854.188839999995</v>
      </c>
      <c r="H30" s="136">
        <f>G30/F30*100</f>
        <v>115.18749538418696</v>
      </c>
      <c r="I30" s="135">
        <f>SUM(I13:I28)</f>
        <v>12422.4</v>
      </c>
      <c r="J30" s="135">
        <f>SUM(J13:J28)</f>
        <v>15065.36221</v>
      </c>
      <c r="K30" s="136">
        <f>J30/I30*100</f>
        <v>121.27577770801132</v>
      </c>
      <c r="L30" s="135">
        <f>SUM(L13:L28)</f>
        <v>350</v>
      </c>
      <c r="M30" s="135">
        <f>SUM(M13:M28)</f>
        <v>264.46584999999993</v>
      </c>
      <c r="N30" s="136">
        <f>M30/L30*100</f>
        <v>75.56167142857142</v>
      </c>
      <c r="O30" s="222">
        <f>SUM(O13:O28)</f>
        <v>1503</v>
      </c>
      <c r="P30" s="222">
        <f>SUM(P13:P28)</f>
        <v>1166.75084</v>
      </c>
      <c r="Q30" s="136">
        <f>P30/O30*100</f>
        <v>77.62813306719893</v>
      </c>
      <c r="R30" s="135">
        <f>SUM(R13:R28)</f>
        <v>4960.7</v>
      </c>
      <c r="S30" s="135">
        <f>SUM(S13:S28)</f>
        <v>5380.076870000001</v>
      </c>
      <c r="T30" s="136">
        <f>S30/R30*100</f>
        <v>108.45398572782071</v>
      </c>
      <c r="U30" s="136">
        <f>SUM(U13:U28)</f>
        <v>150</v>
      </c>
      <c r="V30" s="136">
        <f>SUM(V13:V28)</f>
        <v>187.92499999999998</v>
      </c>
      <c r="W30" s="111">
        <f t="shared" si="18"/>
        <v>125.28333333333333</v>
      </c>
      <c r="X30" s="135">
        <f>X13+X14+X15+X16+X17+X18+X19+X20+X21+X22+X23+X24+X25+X26+X27+X28</f>
        <v>0</v>
      </c>
      <c r="Y30" s="135">
        <f>Y13+Y14+Y15+Y16+Y17+Y18+Y19+Y20+Y21+Y22+Y23+Y24+Y25+Y26+Y27+Y28</f>
        <v>53.73594</v>
      </c>
      <c r="Z30" s="111">
        <f t="shared" si="51"/>
        <v>0</v>
      </c>
      <c r="AA30" s="135">
        <f>SUM(AA13:AA28)</f>
        <v>3100</v>
      </c>
      <c r="AB30" s="135">
        <f>SUM(AB13:AB28)</f>
        <v>2472.2794500000005</v>
      </c>
      <c r="AC30" s="136">
        <f>AB30/AA30*100</f>
        <v>79.75095</v>
      </c>
      <c r="AD30" s="135">
        <f>SUM(AD13:AD28)</f>
        <v>0</v>
      </c>
      <c r="AE30" s="135">
        <f>SUM(AE13:AE28)</f>
        <v>0</v>
      </c>
      <c r="AF30" s="136" t="e">
        <f>AE30/AD30*100</f>
        <v>#DIV/0!</v>
      </c>
      <c r="AG30" s="135">
        <f>SUM(AG13:AG28)</f>
        <v>199.99999999999997</v>
      </c>
      <c r="AH30" s="135">
        <f>SUM(AH13:AH28)</f>
        <v>177.91474999999997</v>
      </c>
      <c r="AI30" s="136">
        <f>AH30/AG30*100</f>
        <v>88.957375</v>
      </c>
      <c r="AJ30" s="135">
        <f>SUM(AJ13:AJ28)</f>
        <v>0</v>
      </c>
      <c r="AK30" s="135">
        <f>SUM(AK13:AK28)</f>
        <v>0</v>
      </c>
      <c r="AL30" s="136" t="e">
        <f>AK30/AJ30*100</f>
        <v>#DIV/0!</v>
      </c>
      <c r="AM30" s="136">
        <f>SUM(AM13:AM28)</f>
        <v>261.758</v>
      </c>
      <c r="AN30" s="136">
        <f>SUM(AN13:AN28)</f>
        <v>373.24867</v>
      </c>
      <c r="AO30" s="111">
        <f t="shared" si="23"/>
        <v>142.59303249566395</v>
      </c>
      <c r="AP30" s="135">
        <f>SUM(AP13:AP28)</f>
        <v>2101.9</v>
      </c>
      <c r="AQ30" s="135">
        <f>SUM(AQ13:AQ28)</f>
        <v>3204.1772800000003</v>
      </c>
      <c r="AR30" s="135">
        <f t="shared" si="24"/>
        <v>152.44194681002904</v>
      </c>
      <c r="AS30" s="135">
        <f>SUM(AS13:AS28)</f>
        <v>0</v>
      </c>
      <c r="AT30" s="135">
        <f>SUM(AT13:AT28)</f>
        <v>0</v>
      </c>
      <c r="AU30" s="136" t="e">
        <f>AT30/AS30*100</f>
        <v>#DIV/0!</v>
      </c>
      <c r="AV30" s="136"/>
      <c r="AW30" s="172">
        <f>AW14+AW26+AW27+AW18+AW21+AW25</f>
        <v>0</v>
      </c>
      <c r="AX30" s="136"/>
      <c r="AY30" s="136">
        <f>AY13+AY14+AY15+AY16+AY17+AY18+AY19+AY20+AY21+AY22+AY23+AY24+AY25+AY26+AY27+AY28</f>
        <v>0</v>
      </c>
      <c r="AZ30" s="136">
        <f>AZ13+AZ14+AZ15+AZ16+AZ17+AZ18+AZ19+AZ20+AZ21+AZ22+AZ23+AZ24+AZ25+AZ26+AZ27+AZ28</f>
        <v>8</v>
      </c>
      <c r="BA30" s="136" t="e">
        <f>AZ30/AY30*100</f>
        <v>#DIV/0!</v>
      </c>
      <c r="BB30" s="135">
        <f>SUM(BB13:BB28)</f>
        <v>0</v>
      </c>
      <c r="BC30" s="135">
        <f>SUM(BC13:BC28)</f>
        <v>500.25198</v>
      </c>
      <c r="BD30" s="136" t="e">
        <f>BC30/BB30*100</f>
        <v>#DIV/0!</v>
      </c>
      <c r="BE30" s="136">
        <f aca="true" t="shared" si="52" ref="BE30:BJ30">SUM(BE13:BE28)</f>
        <v>0</v>
      </c>
      <c r="BF30" s="136"/>
      <c r="BG30" s="136" t="e">
        <f t="shared" si="52"/>
        <v>#DIV/0!</v>
      </c>
      <c r="BH30" s="136">
        <f t="shared" si="52"/>
        <v>0</v>
      </c>
      <c r="BI30" s="136">
        <f t="shared" si="52"/>
        <v>0</v>
      </c>
      <c r="BJ30" s="137" t="e">
        <f t="shared" si="52"/>
        <v>#DIV/0!</v>
      </c>
      <c r="BK30" s="206">
        <f>SUM(BK13:BK28)</f>
        <v>94430.11999999998</v>
      </c>
      <c r="BL30" s="135">
        <f>SUM(BL13:BL28)</f>
        <v>92339.90069999998</v>
      </c>
      <c r="BM30" s="135">
        <f t="shared" si="50"/>
        <v>97.78649089930205</v>
      </c>
      <c r="BN30" s="135">
        <f>SUM(BN13:BN28)</f>
        <v>33341.5</v>
      </c>
      <c r="BO30" s="135">
        <f>SUM(BO13:BO28)</f>
        <v>33341.5</v>
      </c>
      <c r="BP30" s="135">
        <f>BO30/BN30*100</f>
        <v>100</v>
      </c>
      <c r="BQ30" s="206">
        <f>SUM(BQ13:BQ28)</f>
        <v>1498.5</v>
      </c>
      <c r="BR30" s="222">
        <f>SUM(BR13:BR28)</f>
        <v>1498.5</v>
      </c>
      <c r="BS30" s="135">
        <f>BR30/BQ30*100</f>
        <v>100</v>
      </c>
      <c r="BT30" s="135">
        <f>SUM(BT13:BT28)</f>
        <v>53674.419999999984</v>
      </c>
      <c r="BU30" s="135">
        <f>SUM(BU13:BU28)</f>
        <v>53035.83069999999</v>
      </c>
      <c r="BV30" s="135">
        <f>BU30/BT30*100</f>
        <v>98.81025393474211</v>
      </c>
      <c r="BW30" s="135">
        <f>SUM(BW13:BW28)</f>
        <v>5115.7</v>
      </c>
      <c r="BX30" s="135">
        <f>SUM(BX13:BX28)</f>
        <v>3664.0699999999997</v>
      </c>
      <c r="BY30" s="135">
        <f t="shared" si="5"/>
        <v>71.62402017319232</v>
      </c>
      <c r="BZ30" s="135">
        <f>SUM(BZ13:BZ28)</f>
        <v>800</v>
      </c>
      <c r="CA30" s="135">
        <f>SUM(CA13:CA28)</f>
        <v>800</v>
      </c>
      <c r="CB30" s="111">
        <f t="shared" si="6"/>
        <v>100</v>
      </c>
      <c r="CC30" s="135">
        <f>SUM(CC13:CC28)</f>
        <v>0</v>
      </c>
      <c r="CD30" s="135">
        <f>SUM(CD13:CD28)</f>
        <v>0</v>
      </c>
      <c r="CE30" s="136" t="e">
        <f>CD30/CC30*100</f>
        <v>#DIV/0!</v>
      </c>
      <c r="CF30" s="136">
        <f>CF13+CF14+CF15+CF16+CF17+CF18+CF19+CF20+CF21+CF22+CF23+CF24+CF25+CF26+CF27+CF28</f>
        <v>0</v>
      </c>
      <c r="CG30" s="136">
        <f>CG13+CG14+CG15+CG16+CG17+CG18+CG19+CG20+CG21+CG22+CG23+CG24+CG25+CG26+CG27+CG28</f>
        <v>0</v>
      </c>
      <c r="CH30" s="136">
        <v>0</v>
      </c>
      <c r="CI30" s="206">
        <f>SUM(CI13:CI28)</f>
        <v>127406.04299999999</v>
      </c>
      <c r="CJ30" s="206">
        <f>SUM(CJ13:CJ28)</f>
        <v>120285.64346000002</v>
      </c>
      <c r="CK30" s="136">
        <f>CJ30/CI30*100</f>
        <v>94.41125446459398</v>
      </c>
      <c r="CL30" s="206">
        <f>SUM(CL13:CL28)</f>
        <v>14117.427399999999</v>
      </c>
      <c r="CM30" s="206">
        <f>SUM(CM13:CM28)</f>
        <v>13122.496269999998</v>
      </c>
      <c r="CN30" s="136">
        <f>CM30/CL30*100</f>
        <v>92.95246150867402</v>
      </c>
      <c r="CO30" s="135">
        <f>SUM(CO13:CO28)</f>
        <v>13611.417539999999</v>
      </c>
      <c r="CP30" s="206">
        <f>SUM(CP13:CP28)</f>
        <v>12911.954409999998</v>
      </c>
      <c r="CQ30" s="136">
        <f>CP30/CO30*100</f>
        <v>94.86120289863652</v>
      </c>
      <c r="CR30" s="135">
        <f>SUM(CR13:CR28)</f>
        <v>175.06</v>
      </c>
      <c r="CS30" s="135">
        <f>SUM(CS13:CS28)</f>
        <v>165.06</v>
      </c>
      <c r="CT30" s="136">
        <f>CS30/CR30*100</f>
        <v>94.28767279789786</v>
      </c>
      <c r="CU30" s="138">
        <f aca="true" t="shared" si="53" ref="CU30:DD30">SUM(CU13:CU28)</f>
        <v>155.36799999999997</v>
      </c>
      <c r="CV30" s="136">
        <f t="shared" si="53"/>
        <v>0</v>
      </c>
      <c r="CW30" s="136" t="e">
        <f t="shared" si="53"/>
        <v>#DIV/0!</v>
      </c>
      <c r="CX30" s="136">
        <f>SUM(CX13:CX28)</f>
        <v>175.58186</v>
      </c>
      <c r="CY30" s="136">
        <f>SUM(CY13:CY28)</f>
        <v>45.48186</v>
      </c>
      <c r="CZ30" s="111">
        <f>CX30/CY30*100</f>
        <v>386.04810797095814</v>
      </c>
      <c r="DA30" s="136">
        <f t="shared" si="53"/>
        <v>1496.3000000000002</v>
      </c>
      <c r="DB30" s="138">
        <f t="shared" si="53"/>
        <v>1496.3000000000002</v>
      </c>
      <c r="DC30" s="135">
        <f t="shared" si="43"/>
        <v>100</v>
      </c>
      <c r="DD30" s="138">
        <f t="shared" si="53"/>
        <v>599.8041799999999</v>
      </c>
      <c r="DE30" s="138">
        <f>SUM(DE13:DE28)</f>
        <v>329.54379999999986</v>
      </c>
      <c r="DF30" s="111">
        <f t="shared" si="44"/>
        <v>54.94189787073507</v>
      </c>
      <c r="DG30" s="135">
        <f>SUM(DG13:DG28)</f>
        <v>24077.42143</v>
      </c>
      <c r="DH30" s="206">
        <f>SUM(DH13:DH28)</f>
        <v>22346.169230000003</v>
      </c>
      <c r="DI30" s="136">
        <f>DH30/DG30*100</f>
        <v>92.80964448359536</v>
      </c>
      <c r="DJ30" s="135">
        <f>SUM(DJ13:DJ28)</f>
        <v>23688.657489999998</v>
      </c>
      <c r="DK30" s="206">
        <f>SUM(DK13:DK28)</f>
        <v>20982.909779999994</v>
      </c>
      <c r="DL30" s="136">
        <f>DK30/DJ30*100</f>
        <v>88.57787651688486</v>
      </c>
      <c r="DM30" s="206">
        <f>SUM(DM13:DM28)</f>
        <v>44202.66249999999</v>
      </c>
      <c r="DN30" s="206">
        <f>SUM(DN13:DN28)</f>
        <v>43215.75968</v>
      </c>
      <c r="DO30" s="136">
        <f>DN30/DM30*100</f>
        <v>97.76732268107156</v>
      </c>
      <c r="DP30" s="206">
        <f>SUM(DP13:DP28)</f>
        <v>14065.720000000001</v>
      </c>
      <c r="DQ30" s="206">
        <f>SUM(DQ13:DQ28)</f>
        <v>13663.578700000002</v>
      </c>
      <c r="DR30" s="136">
        <f>DQ30/DP30*100</f>
        <v>97.14098318465034</v>
      </c>
      <c r="DS30" s="135">
        <f>SUM(DS13:DS28)</f>
        <v>191.05</v>
      </c>
      <c r="DT30" s="135">
        <f>SUM(DT13:DT28)</f>
        <v>161.886</v>
      </c>
      <c r="DU30" s="136">
        <f>DT30/DS30*100</f>
        <v>84.73488615545668</v>
      </c>
      <c r="DV30" s="136">
        <f>SUM(DV13:DV28)</f>
        <v>4967</v>
      </c>
      <c r="DW30" s="250">
        <f>SUM(DW13:DW28)</f>
        <v>4967</v>
      </c>
      <c r="DX30" s="111">
        <f>DW30/DV30*100</f>
        <v>100</v>
      </c>
      <c r="DY30" s="138">
        <f>SUM(DY13:DY28)</f>
        <v>7926.165000000003</v>
      </c>
      <c r="DZ30" s="136">
        <f>SUM(DZ13:DZ28)</f>
        <v>-908.4460799999924</v>
      </c>
      <c r="EA30" s="111">
        <f>DZ30/DY30*100</f>
        <v>-11.461357163268644</v>
      </c>
      <c r="EB30" s="209"/>
      <c r="EC30" s="200"/>
      <c r="ED30" s="200"/>
      <c r="EE30" s="200"/>
    </row>
    <row r="31" spans="3:132" ht="12.75" customHeight="1">
      <c r="C31" s="195"/>
      <c r="D31" s="195"/>
      <c r="F31" s="192"/>
      <c r="G31" s="139"/>
      <c r="I31" s="139"/>
      <c r="J31" s="139"/>
      <c r="L31" s="139"/>
      <c r="M31" s="139"/>
      <c r="O31" s="139"/>
      <c r="P31" s="139"/>
      <c r="R31" s="139"/>
      <c r="S31" s="142"/>
      <c r="T31" s="143"/>
      <c r="U31" s="139"/>
      <c r="V31" s="139"/>
      <c r="W31" s="143"/>
      <c r="X31" s="139"/>
      <c r="Y31" s="196"/>
      <c r="Z31" s="143"/>
      <c r="AA31" s="139"/>
      <c r="AB31" s="139"/>
      <c r="AC31" s="143"/>
      <c r="AD31" s="143"/>
      <c r="AE31" s="143"/>
      <c r="AF31" s="143"/>
      <c r="AG31" s="139"/>
      <c r="AH31" s="139"/>
      <c r="AI31" s="143"/>
      <c r="AJ31" s="143"/>
      <c r="AK31" s="143"/>
      <c r="AL31" s="143"/>
      <c r="AM31" s="181"/>
      <c r="AN31" s="181"/>
      <c r="AO31" s="143"/>
      <c r="AP31" s="139"/>
      <c r="AQ31" s="139"/>
      <c r="AR31" s="143"/>
      <c r="AS31" s="145"/>
      <c r="AT31" s="139"/>
      <c r="AU31" s="143"/>
      <c r="AV31" s="143"/>
      <c r="AW31" s="146"/>
      <c r="AX31" s="143"/>
      <c r="AY31" s="139"/>
      <c r="AZ31" s="139"/>
      <c r="BA31" s="143"/>
      <c r="BB31" s="144"/>
      <c r="BC31" s="139"/>
      <c r="BD31" s="143"/>
      <c r="BE31" s="143"/>
      <c r="BF31" s="143"/>
      <c r="BG31" s="143"/>
      <c r="BH31" s="143"/>
      <c r="BI31" s="143"/>
      <c r="BJ31" s="143"/>
      <c r="BK31" s="192"/>
      <c r="BL31" s="139"/>
      <c r="BM31" s="143"/>
      <c r="BN31" s="147"/>
      <c r="BO31" s="147"/>
      <c r="BP31" s="140"/>
      <c r="BQ31" s="192"/>
      <c r="BR31" s="139"/>
      <c r="BS31" s="140"/>
      <c r="BT31" s="139"/>
      <c r="BU31" s="139"/>
      <c r="BV31" s="140"/>
      <c r="BW31" s="139"/>
      <c r="BX31" s="139"/>
      <c r="BY31" s="140"/>
      <c r="BZ31" s="140"/>
      <c r="CA31" s="140"/>
      <c r="CB31" s="140"/>
      <c r="CC31" s="140"/>
      <c r="CD31" s="143"/>
      <c r="CE31" s="143"/>
      <c r="CF31" s="144"/>
      <c r="CG31" s="143"/>
      <c r="CH31" s="143"/>
      <c r="CI31" s="192"/>
      <c r="CJ31" s="192"/>
      <c r="CK31" s="143"/>
      <c r="CL31" s="192"/>
      <c r="CM31" s="192"/>
      <c r="CN31" s="143"/>
      <c r="CO31" s="139"/>
      <c r="CP31" s="192"/>
      <c r="CQ31" s="143"/>
      <c r="CR31" s="139"/>
      <c r="CS31" s="139"/>
      <c r="CT31" s="143"/>
      <c r="CU31" s="192"/>
      <c r="CV31" s="146"/>
      <c r="CW31" s="143"/>
      <c r="CX31" s="139"/>
      <c r="CY31" s="139"/>
      <c r="CZ31" s="143"/>
      <c r="DA31" s="139"/>
      <c r="DB31" s="192"/>
      <c r="DC31" s="143"/>
      <c r="DD31" s="192"/>
      <c r="DE31" s="192"/>
      <c r="DF31" s="143"/>
      <c r="DG31" s="139"/>
      <c r="DH31" s="192"/>
      <c r="DI31" s="143"/>
      <c r="DJ31" s="139"/>
      <c r="DK31" s="192"/>
      <c r="DL31" s="143"/>
      <c r="DM31" s="192"/>
      <c r="DN31" s="192"/>
      <c r="DO31" s="143"/>
      <c r="DP31" s="192"/>
      <c r="DQ31" s="192"/>
      <c r="DR31" s="143"/>
      <c r="DS31" s="139"/>
      <c r="DT31" s="139"/>
      <c r="DU31" s="143"/>
      <c r="DV31" s="139"/>
      <c r="DW31" s="195"/>
      <c r="DX31" s="143"/>
      <c r="DY31" s="139"/>
      <c r="DZ31" s="139"/>
      <c r="EA31" s="143"/>
      <c r="EB31" s="149"/>
    </row>
    <row r="32" spans="3:130" ht="12.75">
      <c r="C32" s="148"/>
      <c r="D32" s="148"/>
      <c r="F32" s="139"/>
      <c r="G32" s="148"/>
      <c r="I32" s="139"/>
      <c r="J32" s="148"/>
      <c r="L32" s="139"/>
      <c r="M32" s="139"/>
      <c r="O32" s="139"/>
      <c r="P32" s="148"/>
      <c r="R32" s="139"/>
      <c r="S32" s="148"/>
      <c r="V32" s="150"/>
      <c r="Y32" s="148"/>
      <c r="AA32" s="149"/>
      <c r="AB32" s="197"/>
      <c r="AQ32" s="197"/>
      <c r="BC32" s="197"/>
      <c r="BK32" s="218"/>
      <c r="BL32" s="218"/>
      <c r="BN32" s="219"/>
      <c r="BO32" s="219"/>
      <c r="BQ32" s="151"/>
      <c r="BT32" s="220"/>
      <c r="BU32" s="220"/>
      <c r="BW32" s="141"/>
      <c r="BX32" s="152"/>
      <c r="CI32" s="197"/>
      <c r="CJ32" s="197"/>
      <c r="CL32" s="197"/>
      <c r="CM32" s="197"/>
      <c r="CO32" s="197"/>
      <c r="CP32" s="197"/>
      <c r="CR32" s="139"/>
      <c r="CU32" s="149"/>
      <c r="DA32" s="197"/>
      <c r="DB32" s="197"/>
      <c r="DD32" s="150"/>
      <c r="DE32" s="150"/>
      <c r="DG32" s="148"/>
      <c r="DH32" s="148"/>
      <c r="DJ32" s="148"/>
      <c r="DK32" s="148"/>
      <c r="DM32" s="148"/>
      <c r="DN32" s="148"/>
      <c r="DP32" s="197"/>
      <c r="DQ32" s="197"/>
      <c r="DV32" s="140"/>
      <c r="DW32" s="151"/>
      <c r="DY32" s="140"/>
      <c r="DZ32" s="139"/>
    </row>
    <row r="33" spans="9:94" ht="12.75">
      <c r="I33" s="144"/>
      <c r="M33" s="150"/>
      <c r="AB33" s="149"/>
      <c r="CP33" s="139"/>
    </row>
    <row r="34" spans="9:13" ht="12.75">
      <c r="I34" s="144"/>
      <c r="M34" s="153"/>
    </row>
    <row r="35" spans="9:15" ht="12.75">
      <c r="I35" s="151"/>
      <c r="O35" s="149"/>
    </row>
  </sheetData>
  <sheetProtection/>
  <mergeCells count="60"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BH9:BJ10"/>
    <mergeCell ref="BN9:BP10"/>
    <mergeCell ref="BQ9:BS10"/>
    <mergeCell ref="BT9:BV10"/>
    <mergeCell ref="AJ9:AL10"/>
    <mergeCell ref="AP9:AR10"/>
    <mergeCell ref="AS9:AU10"/>
    <mergeCell ref="AV9:AX10"/>
    <mergeCell ref="BB9:BD10"/>
    <mergeCell ref="AM9:AO10"/>
    <mergeCell ref="DV9:DX10"/>
    <mergeCell ref="CF9:CH10"/>
    <mergeCell ref="CL9:CN10"/>
    <mergeCell ref="BW9:BY10"/>
    <mergeCell ref="BZ9:CB10"/>
    <mergeCell ref="DA9:DC10"/>
    <mergeCell ref="DD9:DF10"/>
    <mergeCell ref="CO10:CQ10"/>
    <mergeCell ref="CR10:CT10"/>
    <mergeCell ref="CU10:CW10"/>
    <mergeCell ref="A30:B30"/>
    <mergeCell ref="DG9:DI10"/>
    <mergeCell ref="DJ9:DL10"/>
    <mergeCell ref="DM9:DO10"/>
    <mergeCell ref="DP9:DR10"/>
    <mergeCell ref="DS9:DU10"/>
    <mergeCell ref="CX10:CZ10"/>
    <mergeCell ref="CO9:CZ9"/>
    <mergeCell ref="BE9:BG10"/>
    <mergeCell ref="AY9:BA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77" r:id="rId1"/>
  <colBreaks count="6" manualBreakCount="6">
    <brk id="17" max="29" man="1"/>
    <brk id="41" max="29" man="1"/>
    <brk id="71" max="29" man="1"/>
    <brk id="93" max="29" man="1"/>
    <brk id="110" max="29" man="1"/>
    <brk id="125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="70" zoomScaleSheetLayoutView="70" zoomScalePageLayoutView="0" workbookViewId="0" topLeftCell="A10">
      <selection activeCell="C67" sqref="C67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6.00390625" style="70" customWidth="1"/>
    <col min="4" max="4" width="15.8515625" style="70" customWidth="1"/>
    <col min="5" max="5" width="10.8515625" style="70" customWidth="1"/>
    <col min="6" max="6" width="12.57421875" style="70" customWidth="1"/>
    <col min="7" max="7" width="14.00390625" style="1" customWidth="1"/>
    <col min="8" max="16384" width="9.140625" style="1" customWidth="1"/>
  </cols>
  <sheetData>
    <row r="1" spans="1:6" ht="15.75">
      <c r="A1" s="290" t="s">
        <v>0</v>
      </c>
      <c r="B1" s="290"/>
      <c r="C1" s="290"/>
      <c r="D1" s="290"/>
      <c r="E1" s="290"/>
      <c r="F1" s="290"/>
    </row>
    <row r="2" spans="1:6" ht="15.75">
      <c r="A2" s="290" t="s">
        <v>324</v>
      </c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C5+C7+C10+C14+C16+C20</f>
        <v>104603.2</v>
      </c>
      <c r="D4" s="5">
        <f>D5+D7+D10+D14+D16+D20</f>
        <v>109613.12238</v>
      </c>
      <c r="E4" s="5">
        <f>SUM(D4/C4*100)</f>
        <v>104.78945422319777</v>
      </c>
      <c r="F4" s="5">
        <f>SUM(D4-C4)</f>
        <v>5009.922380000004</v>
      </c>
    </row>
    <row r="5" spans="1:6" s="6" customFormat="1" ht="15.75">
      <c r="A5" s="76">
        <v>1010000000</v>
      </c>
      <c r="B5" s="75" t="s">
        <v>6</v>
      </c>
      <c r="C5" s="5">
        <f>C6</f>
        <v>93643.2</v>
      </c>
      <c r="D5" s="5">
        <f>D6</f>
        <v>98306.50902</v>
      </c>
      <c r="E5" s="5">
        <f aca="true" t="shared" si="0" ref="E5:E66">SUM(D5/C5*100)</f>
        <v>104.97986935516941</v>
      </c>
      <c r="F5" s="5">
        <f aca="true" t="shared" si="1" ref="F5:F66">SUM(D5-C5)</f>
        <v>4663.309020000001</v>
      </c>
    </row>
    <row r="6" spans="1:6" ht="15.75">
      <c r="A6" s="7">
        <v>1010200001</v>
      </c>
      <c r="B6" s="8" t="s">
        <v>265</v>
      </c>
      <c r="C6" s="9">
        <v>93643.2</v>
      </c>
      <c r="D6" s="10">
        <v>98306.50902</v>
      </c>
      <c r="E6" s="9">
        <f>SUM(D6/C6*100)</f>
        <v>104.97986935516941</v>
      </c>
      <c r="F6" s="9">
        <f t="shared" si="1"/>
        <v>4663.309020000001</v>
      </c>
    </row>
    <row r="7" spans="1:6" s="6" customFormat="1" ht="15.75">
      <c r="A7" s="76">
        <v>1050000000</v>
      </c>
      <c r="B7" s="75" t="s">
        <v>8</v>
      </c>
      <c r="C7" s="5">
        <f>SUM(C8:C9)</f>
        <v>9800</v>
      </c>
      <c r="D7" s="5">
        <f>SUM(D8:D9)</f>
        <v>10135.391880000001</v>
      </c>
      <c r="E7" s="5">
        <f t="shared" si="0"/>
        <v>103.42236612244899</v>
      </c>
      <c r="F7" s="5">
        <f t="shared" si="1"/>
        <v>335.39188000000104</v>
      </c>
    </row>
    <row r="8" spans="1:6" ht="15.75">
      <c r="A8" s="7">
        <v>1050200000</v>
      </c>
      <c r="B8" s="11" t="s">
        <v>275</v>
      </c>
      <c r="C8" s="12">
        <v>9500</v>
      </c>
      <c r="D8" s="10">
        <v>9870.92626</v>
      </c>
      <c r="E8" s="9">
        <f t="shared" si="0"/>
        <v>103.90448694736843</v>
      </c>
      <c r="F8" s="9">
        <f t="shared" si="1"/>
        <v>370.9262600000002</v>
      </c>
    </row>
    <row r="9" spans="1:6" ht="16.5" customHeight="1">
      <c r="A9" s="7">
        <v>1050300000</v>
      </c>
      <c r="B9" s="11" t="s">
        <v>266</v>
      </c>
      <c r="C9" s="12">
        <v>300</v>
      </c>
      <c r="D9" s="10">
        <v>264.46562</v>
      </c>
      <c r="E9" s="9">
        <f t="shared" si="0"/>
        <v>88.15520666666666</v>
      </c>
      <c r="F9" s="9">
        <f t="shared" si="1"/>
        <v>-35.53438</v>
      </c>
    </row>
    <row r="10" spans="1:6" s="6" customFormat="1" ht="17.25" customHeight="1">
      <c r="A10" s="76">
        <v>1060000000</v>
      </c>
      <c r="B10" s="75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.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0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7.2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6">
        <v>1070000000</v>
      </c>
      <c r="B14" s="77" t="s">
        <v>12</v>
      </c>
      <c r="C14" s="5">
        <f>SUM(C15)</f>
        <v>160</v>
      </c>
      <c r="D14" s="176">
        <f>SUM(D15)</f>
        <v>184.011</v>
      </c>
      <c r="E14" s="5">
        <f t="shared" si="0"/>
        <v>115.006875</v>
      </c>
      <c r="F14" s="5">
        <f t="shared" si="1"/>
        <v>24.010999999999996</v>
      </c>
    </row>
    <row r="15" spans="1:6" ht="31.5">
      <c r="A15" s="7">
        <v>1070102001</v>
      </c>
      <c r="B15" s="8" t="s">
        <v>276</v>
      </c>
      <c r="C15" s="9">
        <v>160</v>
      </c>
      <c r="D15" s="10">
        <v>184.011</v>
      </c>
      <c r="E15" s="9">
        <f t="shared" si="0"/>
        <v>115.006875</v>
      </c>
      <c r="F15" s="9">
        <f t="shared" si="1"/>
        <v>24.010999999999996</v>
      </c>
    </row>
    <row r="16" spans="1:6" s="6" customFormat="1" ht="15.75">
      <c r="A16" s="3">
        <v>1080000000</v>
      </c>
      <c r="B16" s="4" t="s">
        <v>13</v>
      </c>
      <c r="C16" s="5">
        <f>C17+C18+C19</f>
        <v>1000</v>
      </c>
      <c r="D16" s="5">
        <f>D17+D18+D19</f>
        <v>886.90265</v>
      </c>
      <c r="E16" s="5">
        <f t="shared" si="0"/>
        <v>88.690265</v>
      </c>
      <c r="F16" s="5">
        <f t="shared" si="1"/>
        <v>-113.09735</v>
      </c>
    </row>
    <row r="17" spans="1:6" ht="16.5" customHeight="1">
      <c r="A17" s="7">
        <v>1080300001</v>
      </c>
      <c r="B17" s="8" t="s">
        <v>277</v>
      </c>
      <c r="C17" s="9">
        <v>1000</v>
      </c>
      <c r="D17" s="10">
        <v>886.90265</v>
      </c>
      <c r="E17" s="9">
        <f t="shared" si="0"/>
        <v>88.690265</v>
      </c>
      <c r="F17" s="9">
        <f t="shared" si="1"/>
        <v>-113.09735</v>
      </c>
    </row>
    <row r="18" spans="1:6" ht="16.5" customHeight="1" hidden="1">
      <c r="A18" s="7">
        <v>1080400001</v>
      </c>
      <c r="B18" s="8" t="s">
        <v>264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0.75" customHeight="1" hidden="1">
      <c r="A19" s="7">
        <v>1080714001</v>
      </c>
      <c r="B19" s="8" t="s">
        <v>263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6">
        <v>1090000000</v>
      </c>
      <c r="B20" s="77" t="s">
        <v>133</v>
      </c>
      <c r="C20" s="5">
        <f>C21+C22+C23+C24</f>
        <v>0</v>
      </c>
      <c r="D20" s="5">
        <f>D21+D22+D23+D24</f>
        <v>100.30783</v>
      </c>
      <c r="E20" s="5" t="e">
        <f t="shared" si="0"/>
        <v>#DIV/0!</v>
      </c>
      <c r="F20" s="5">
        <f t="shared" si="1"/>
        <v>100.30783</v>
      </c>
    </row>
    <row r="21" spans="1:6" s="16" customFormat="1" ht="17.25" customHeight="1">
      <c r="A21" s="7">
        <v>1090100000</v>
      </c>
      <c r="B21" s="8" t="s">
        <v>134</v>
      </c>
      <c r="C21" s="9">
        <v>0</v>
      </c>
      <c r="D21" s="10">
        <v>1.45987</v>
      </c>
      <c r="E21" s="9" t="e">
        <f t="shared" si="0"/>
        <v>#DIV/0!</v>
      </c>
      <c r="F21" s="9">
        <f t="shared" si="1"/>
        <v>1.45987</v>
      </c>
    </row>
    <row r="22" spans="1:6" s="16" customFormat="1" ht="17.25" customHeight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67.91971</v>
      </c>
      <c r="E23" s="9" t="e">
        <f t="shared" si="0"/>
        <v>#DIV/0!</v>
      </c>
      <c r="F23" s="9">
        <f t="shared" si="1"/>
        <v>67.91971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30.92825</v>
      </c>
      <c r="E24" s="9" t="e">
        <f t="shared" si="0"/>
        <v>#DIV/0!</v>
      </c>
      <c r="F24" s="9">
        <f t="shared" si="1"/>
        <v>30.92825</v>
      </c>
    </row>
    <row r="25" spans="1:6" s="6" customFormat="1" ht="15" customHeight="1">
      <c r="A25" s="3"/>
      <c r="B25" s="4" t="s">
        <v>16</v>
      </c>
      <c r="C25" s="5">
        <f>C26+C31+C33+C35+C38+C40+C53</f>
        <v>10134.765</v>
      </c>
      <c r="D25" s="5">
        <f>D28+D29+D30+D32+D34+D36+D40+D37+D55+D54</f>
        <v>10106.19049</v>
      </c>
      <c r="E25" s="5">
        <f t="shared" si="0"/>
        <v>99.71805453801841</v>
      </c>
      <c r="F25" s="5">
        <f t="shared" si="1"/>
        <v>-28.574509999998554</v>
      </c>
    </row>
    <row r="26" spans="1:6" s="6" customFormat="1" ht="30" customHeight="1">
      <c r="A26" s="3">
        <v>1110000000</v>
      </c>
      <c r="B26" s="77" t="s">
        <v>138</v>
      </c>
      <c r="C26" s="5">
        <f>C27+C28+C29+C30</f>
        <v>2930</v>
      </c>
      <c r="D26" s="5">
        <f>D27+D28+D29+D30</f>
        <v>2916.8617</v>
      </c>
      <c r="E26" s="5">
        <f t="shared" si="0"/>
        <v>99.55159385665529</v>
      </c>
      <c r="F26" s="5">
        <f t="shared" si="1"/>
        <v>-13.138300000000072</v>
      </c>
    </row>
    <row r="27" spans="1:6" ht="15" customHeight="1" hidden="1">
      <c r="A27" s="7">
        <v>1110305005</v>
      </c>
      <c r="B27" s="11" t="s">
        <v>278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262</v>
      </c>
      <c r="C28" s="12">
        <v>2400</v>
      </c>
      <c r="D28" s="10">
        <v>2472.26995</v>
      </c>
      <c r="E28" s="9">
        <f t="shared" si="0"/>
        <v>103.01124791666668</v>
      </c>
      <c r="F28" s="9">
        <f t="shared" si="1"/>
        <v>72.26994999999988</v>
      </c>
    </row>
    <row r="29" spans="1:6" ht="15.75">
      <c r="A29" s="7">
        <v>1110503505</v>
      </c>
      <c r="B29" s="11" t="s">
        <v>261</v>
      </c>
      <c r="C29" s="12">
        <v>500</v>
      </c>
      <c r="D29" s="10">
        <v>444.59175</v>
      </c>
      <c r="E29" s="9">
        <f t="shared" si="0"/>
        <v>88.91835</v>
      </c>
      <c r="F29" s="9">
        <f t="shared" si="1"/>
        <v>-55.40825000000001</v>
      </c>
    </row>
    <row r="30" spans="1:6" s="16" customFormat="1" ht="15.75">
      <c r="A30" s="7">
        <v>1110701505</v>
      </c>
      <c r="B30" s="11" t="s">
        <v>279</v>
      </c>
      <c r="C30" s="12">
        <v>30</v>
      </c>
      <c r="D30" s="10">
        <v>0</v>
      </c>
      <c r="E30" s="9">
        <f t="shared" si="0"/>
        <v>0</v>
      </c>
      <c r="F30" s="9">
        <f t="shared" si="1"/>
        <v>-30</v>
      </c>
    </row>
    <row r="31" spans="1:6" s="16" customFormat="1" ht="29.25">
      <c r="A31" s="76">
        <v>1120000000</v>
      </c>
      <c r="B31" s="77" t="s">
        <v>139</v>
      </c>
      <c r="C31" s="25">
        <f>C32</f>
        <v>670</v>
      </c>
      <c r="D31" s="25">
        <f>D32</f>
        <v>696.26922</v>
      </c>
      <c r="E31" s="5">
        <f t="shared" si="0"/>
        <v>103.92077910447762</v>
      </c>
      <c r="F31" s="5">
        <f t="shared" si="1"/>
        <v>26.26922000000002</v>
      </c>
    </row>
    <row r="32" spans="1:6" s="16" customFormat="1" ht="15.75" customHeight="1">
      <c r="A32" s="7">
        <v>1120100001</v>
      </c>
      <c r="B32" s="8" t="s">
        <v>280</v>
      </c>
      <c r="C32" s="9">
        <v>670</v>
      </c>
      <c r="D32" s="10">
        <v>696.26922</v>
      </c>
      <c r="E32" s="9">
        <f t="shared" si="0"/>
        <v>103.92077910447762</v>
      </c>
      <c r="F32" s="9">
        <f t="shared" si="1"/>
        <v>26.26922000000002</v>
      </c>
    </row>
    <row r="33" spans="1:6" s="16" customFormat="1" ht="15.75" customHeight="1">
      <c r="A33" s="76">
        <v>1130000000</v>
      </c>
      <c r="B33" s="77" t="s">
        <v>140</v>
      </c>
      <c r="C33" s="5">
        <f>C34</f>
        <v>70</v>
      </c>
      <c r="D33" s="5">
        <f>D34</f>
        <v>72.00641</v>
      </c>
      <c r="E33" s="5">
        <f t="shared" si="0"/>
        <v>102.86630000000001</v>
      </c>
      <c r="F33" s="5">
        <f t="shared" si="1"/>
        <v>2.0064100000000025</v>
      </c>
    </row>
    <row r="34" spans="1:6" ht="15.75">
      <c r="A34" s="7">
        <v>1130305005</v>
      </c>
      <c r="B34" s="8" t="s">
        <v>260</v>
      </c>
      <c r="C34" s="9">
        <v>70</v>
      </c>
      <c r="D34" s="10">
        <v>72.00641</v>
      </c>
      <c r="E34" s="9">
        <f t="shared" si="0"/>
        <v>102.86630000000001</v>
      </c>
      <c r="F34" s="9">
        <f t="shared" si="1"/>
        <v>2.0064100000000025</v>
      </c>
    </row>
    <row r="35" spans="1:6" ht="18" customHeight="1">
      <c r="A35" s="78">
        <v>1140000000</v>
      </c>
      <c r="B35" s="79" t="s">
        <v>141</v>
      </c>
      <c r="C35" s="5">
        <f>C36+C37</f>
        <v>3856.8</v>
      </c>
      <c r="D35" s="5">
        <f>D36+D37</f>
        <v>3554.8032000000003</v>
      </c>
      <c r="E35" s="5">
        <f t="shared" si="0"/>
        <v>92.16975731176105</v>
      </c>
      <c r="F35" s="5">
        <f t="shared" si="1"/>
        <v>-301.9967999999999</v>
      </c>
    </row>
    <row r="36" spans="1:6" ht="15.75">
      <c r="A36" s="17">
        <v>1140200000</v>
      </c>
      <c r="B36" s="19" t="s">
        <v>258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259</v>
      </c>
      <c r="C37" s="9">
        <v>3056.8</v>
      </c>
      <c r="D37" s="10">
        <v>3274.5792</v>
      </c>
      <c r="E37" s="9">
        <f t="shared" si="0"/>
        <v>107.12441769170373</v>
      </c>
      <c r="F37" s="9">
        <f t="shared" si="1"/>
        <v>217.77919999999995</v>
      </c>
    </row>
    <row r="38" spans="1:6" ht="15.75">
      <c r="A38" s="3">
        <v>1150000000</v>
      </c>
      <c r="B38" s="14" t="s">
        <v>271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272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6">
        <v>1160000000</v>
      </c>
      <c r="B40" s="77" t="s">
        <v>143</v>
      </c>
      <c r="C40" s="5">
        <f>C41+C42+C43+C44+C45+C46+C47+C48+C49+C50+C51+C52</f>
        <v>2568.7</v>
      </c>
      <c r="D40" s="5">
        <f>D41+D42+D43+D44+D45+D46+D47+D48+D49+D50+D51+D52</f>
        <v>2828.5875800000003</v>
      </c>
      <c r="E40" s="5">
        <f t="shared" si="0"/>
        <v>110.11747498734769</v>
      </c>
      <c r="F40" s="5">
        <f t="shared" si="1"/>
        <v>259.8875800000005</v>
      </c>
    </row>
    <row r="41" spans="1:6" ht="15.75">
      <c r="A41" s="7">
        <v>1160301001</v>
      </c>
      <c r="B41" s="8" t="s">
        <v>281</v>
      </c>
      <c r="C41" s="9">
        <v>0</v>
      </c>
      <c r="D41" s="177">
        <v>-0.1</v>
      </c>
      <c r="E41" s="9" t="e">
        <f>SUM(D41/C41*100)</f>
        <v>#DIV/0!</v>
      </c>
      <c r="F41" s="9">
        <f t="shared" si="1"/>
        <v>-0.1</v>
      </c>
    </row>
    <row r="42" spans="1:6" ht="17.25" customHeight="1">
      <c r="A42" s="7">
        <v>1160303001</v>
      </c>
      <c r="B42" s="8" t="s">
        <v>282</v>
      </c>
      <c r="C42" s="9">
        <v>20</v>
      </c>
      <c r="D42" s="178">
        <v>2.4</v>
      </c>
      <c r="E42" s="9">
        <f t="shared" si="0"/>
        <v>12</v>
      </c>
      <c r="F42" s="9">
        <f t="shared" si="1"/>
        <v>-17.6</v>
      </c>
    </row>
    <row r="43" spans="1:6" ht="12.75" customHeight="1" hidden="1">
      <c r="A43" s="7">
        <v>1160600000</v>
      </c>
      <c r="B43" s="8" t="s">
        <v>283</v>
      </c>
      <c r="C43" s="9"/>
      <c r="D43" s="178"/>
      <c r="E43" s="9" t="e">
        <f t="shared" si="0"/>
        <v>#DIV/0!</v>
      </c>
      <c r="F43" s="9">
        <f t="shared" si="1"/>
        <v>0</v>
      </c>
    </row>
    <row r="44" spans="1:6" s="16" customFormat="1" ht="15" customHeight="1">
      <c r="A44" s="7">
        <v>1160800001</v>
      </c>
      <c r="B44" s="8" t="s">
        <v>284</v>
      </c>
      <c r="C44" s="9">
        <v>125</v>
      </c>
      <c r="D44" s="178">
        <v>24</v>
      </c>
      <c r="E44" s="9">
        <f t="shared" si="0"/>
        <v>19.2</v>
      </c>
      <c r="F44" s="9">
        <f t="shared" si="1"/>
        <v>-101</v>
      </c>
    </row>
    <row r="45" spans="1:6" ht="16.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305</v>
      </c>
      <c r="D46" s="10">
        <v>340.6</v>
      </c>
      <c r="E46" s="9">
        <f t="shared" si="0"/>
        <v>111.672131147541</v>
      </c>
      <c r="F46" s="9">
        <f t="shared" si="1"/>
        <v>35.60000000000002</v>
      </c>
    </row>
    <row r="47" spans="1:6" ht="15.75" customHeight="1">
      <c r="A47" s="17">
        <v>1162504001</v>
      </c>
      <c r="B47" s="19" t="s">
        <v>285</v>
      </c>
      <c r="C47" s="9">
        <v>30</v>
      </c>
      <c r="D47" s="10">
        <v>50.3</v>
      </c>
      <c r="E47" s="9">
        <f t="shared" si="0"/>
        <v>167.66666666666666</v>
      </c>
      <c r="F47" s="9">
        <f t="shared" si="1"/>
        <v>20.299999999999997</v>
      </c>
    </row>
    <row r="48" spans="1:6" ht="15.75" customHeight="1">
      <c r="A48" s="7">
        <v>1162700001</v>
      </c>
      <c r="B48" s="8" t="s">
        <v>286</v>
      </c>
      <c r="C48" s="9">
        <v>180</v>
      </c>
      <c r="D48" s="10">
        <v>189.75528</v>
      </c>
      <c r="E48" s="9">
        <f t="shared" si="0"/>
        <v>105.41959999999999</v>
      </c>
      <c r="F48" s="9">
        <f t="shared" si="1"/>
        <v>9.755279999999999</v>
      </c>
    </row>
    <row r="49" spans="1:6" ht="15" customHeight="1">
      <c r="A49" s="7">
        <v>1162800001</v>
      </c>
      <c r="B49" s="8" t="s">
        <v>274</v>
      </c>
      <c r="C49" s="9">
        <v>228.7</v>
      </c>
      <c r="D49" s="10">
        <v>300.35</v>
      </c>
      <c r="E49" s="9">
        <f t="shared" si="0"/>
        <v>131.32925229558373</v>
      </c>
      <c r="F49" s="9">
        <f t="shared" si="1"/>
        <v>71.65000000000003</v>
      </c>
    </row>
    <row r="50" spans="1:6" ht="45" customHeight="1">
      <c r="A50" s="7">
        <v>1164000000</v>
      </c>
      <c r="B50" s="8" t="s">
        <v>303</v>
      </c>
      <c r="C50" s="9"/>
      <c r="D50" s="10">
        <v>10</v>
      </c>
      <c r="E50" s="9" t="e">
        <f t="shared" si="0"/>
        <v>#DIV/0!</v>
      </c>
      <c r="F50" s="9">
        <f t="shared" si="1"/>
        <v>10</v>
      </c>
    </row>
    <row r="51" spans="1:6" ht="47.25">
      <c r="A51" s="7">
        <v>1163305005</v>
      </c>
      <c r="B51" s="8" t="s">
        <v>23</v>
      </c>
      <c r="C51" s="9">
        <v>80</v>
      </c>
      <c r="D51" s="10">
        <v>23</v>
      </c>
      <c r="E51" s="9">
        <f t="shared" si="0"/>
        <v>28.749999999999996</v>
      </c>
      <c r="F51" s="9">
        <f t="shared" si="1"/>
        <v>-57</v>
      </c>
    </row>
    <row r="52" spans="1:6" ht="31.5">
      <c r="A52" s="7">
        <v>1169000000</v>
      </c>
      <c r="B52" s="8" t="s">
        <v>273</v>
      </c>
      <c r="C52" s="9">
        <v>1600</v>
      </c>
      <c r="D52" s="10">
        <v>1888.2823</v>
      </c>
      <c r="E52" s="9">
        <f t="shared" si="0"/>
        <v>118.01764375000002</v>
      </c>
      <c r="F52" s="9">
        <f t="shared" si="1"/>
        <v>288.2823000000001</v>
      </c>
    </row>
    <row r="53" spans="1:6" ht="15.75">
      <c r="A53" s="3">
        <v>1170000000</v>
      </c>
      <c r="B53" s="14" t="s">
        <v>144</v>
      </c>
      <c r="C53" s="5">
        <f>C54+C55</f>
        <v>29.265</v>
      </c>
      <c r="D53" s="5">
        <f>D54+D55</f>
        <v>37.66238</v>
      </c>
      <c r="E53" s="5">
        <f t="shared" si="0"/>
        <v>128.69427643943277</v>
      </c>
      <c r="F53" s="5">
        <f t="shared" si="1"/>
        <v>8.397379999999998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257</v>
      </c>
      <c r="C55" s="9">
        <v>29.265</v>
      </c>
      <c r="D55" s="10">
        <v>37.66238</v>
      </c>
      <c r="E55" s="9">
        <f t="shared" si="0"/>
        <v>128.69427643943277</v>
      </c>
      <c r="F55" s="9">
        <f t="shared" si="1"/>
        <v>8.397379999999998</v>
      </c>
    </row>
    <row r="56" spans="1:6" s="6" customFormat="1" ht="15.75">
      <c r="A56" s="3">
        <v>1000000000</v>
      </c>
      <c r="B56" s="4" t="s">
        <v>26</v>
      </c>
      <c r="C56" s="20">
        <f>SUM(C4,C25)</f>
        <v>114737.965</v>
      </c>
      <c r="D56" s="20">
        <f>D4+D25</f>
        <v>119719.31287</v>
      </c>
      <c r="E56" s="5">
        <f t="shared" si="0"/>
        <v>104.34149923262103</v>
      </c>
      <c r="F56" s="5">
        <f t="shared" si="1"/>
        <v>4981.347869999998</v>
      </c>
    </row>
    <row r="57" spans="1:7" s="6" customFormat="1" ht="15.75">
      <c r="A57" s="3">
        <v>2000000000</v>
      </c>
      <c r="B57" s="4" t="s">
        <v>27</v>
      </c>
      <c r="C57" s="184">
        <f>C58+C60+C61+C62+C63+C59</f>
        <v>340582.39839999995</v>
      </c>
      <c r="D57" s="184">
        <f>D58+D60+D61+D62+D63+D64+D59</f>
        <v>333743.97396</v>
      </c>
      <c r="E57" s="5">
        <f t="shared" si="0"/>
        <v>97.99213803410693</v>
      </c>
      <c r="F57" s="5">
        <f t="shared" si="1"/>
        <v>-6838.424439999973</v>
      </c>
      <c r="G57" s="185"/>
    </row>
    <row r="58" spans="1:6" ht="15.75">
      <c r="A58" s="17">
        <v>2020100000</v>
      </c>
      <c r="B58" s="18" t="s">
        <v>28</v>
      </c>
      <c r="C58" s="13">
        <v>36470.6</v>
      </c>
      <c r="D58" s="22">
        <v>36470.6</v>
      </c>
      <c r="E58" s="9">
        <f t="shared" si="0"/>
        <v>100</v>
      </c>
      <c r="F58" s="9">
        <f t="shared" si="1"/>
        <v>0</v>
      </c>
    </row>
    <row r="59" spans="1:6" ht="15.75">
      <c r="A59" s="17">
        <v>2020100310</v>
      </c>
      <c r="B59" s="18" t="s">
        <v>268</v>
      </c>
      <c r="C59" s="12">
        <v>0</v>
      </c>
      <c r="D59" s="22">
        <v>0</v>
      </c>
      <c r="E59" s="9" t="e">
        <f t="shared" si="0"/>
        <v>#DIV/0!</v>
      </c>
      <c r="F59" s="9">
        <f t="shared" si="1"/>
        <v>0</v>
      </c>
    </row>
    <row r="60" spans="1:6" ht="15.75">
      <c r="A60" s="17">
        <v>2020200000</v>
      </c>
      <c r="B60" s="18" t="s">
        <v>29</v>
      </c>
      <c r="C60" s="12">
        <v>93586.6984</v>
      </c>
      <c r="D60" s="10">
        <v>87424.71681</v>
      </c>
      <c r="E60" s="9">
        <f t="shared" si="0"/>
        <v>93.41575064047778</v>
      </c>
      <c r="F60" s="9">
        <f t="shared" si="1"/>
        <v>-6161.981589999996</v>
      </c>
    </row>
    <row r="61" spans="1:6" ht="15.75">
      <c r="A61" s="17">
        <v>2020300000</v>
      </c>
      <c r="B61" s="18" t="s">
        <v>30</v>
      </c>
      <c r="C61" s="12">
        <v>193957.5</v>
      </c>
      <c r="D61" s="23">
        <v>193957.5</v>
      </c>
      <c r="E61" s="9">
        <f t="shared" si="0"/>
        <v>100</v>
      </c>
      <c r="F61" s="9">
        <f t="shared" si="1"/>
        <v>0</v>
      </c>
    </row>
    <row r="62" spans="1:6" ht="15" customHeight="1">
      <c r="A62" s="17">
        <v>2020400000</v>
      </c>
      <c r="B62" s="18" t="s">
        <v>31</v>
      </c>
      <c r="C62" s="12">
        <v>16567.6</v>
      </c>
      <c r="D62" s="24">
        <v>16567.6</v>
      </c>
      <c r="E62" s="9">
        <f t="shared" si="0"/>
        <v>100</v>
      </c>
      <c r="F62" s="9">
        <f t="shared" si="1"/>
        <v>0</v>
      </c>
    </row>
    <row r="63" spans="1:6" ht="0.75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6.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8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184">
        <f>SUM(C56,C57,C65,C64)</f>
        <v>454643.9205499999</v>
      </c>
      <c r="D66" s="215">
        <f>D56+D57</f>
        <v>453463.28683</v>
      </c>
      <c r="E66" s="5">
        <f t="shared" si="0"/>
        <v>99.74031683552006</v>
      </c>
      <c r="F66" s="5">
        <f t="shared" si="1"/>
        <v>-1180.6337199999252</v>
      </c>
    </row>
    <row r="67" spans="1:6" s="6" customFormat="1" ht="15.75">
      <c r="A67" s="3"/>
      <c r="B67" s="27" t="s">
        <v>36</v>
      </c>
      <c r="C67" s="184">
        <f>C122-C66</f>
        <v>6281.906850000087</v>
      </c>
      <c r="D67" s="184">
        <f>D122-D66</f>
        <v>-4125.487330000091</v>
      </c>
      <c r="E67" s="28"/>
      <c r="F67" s="28"/>
    </row>
    <row r="68" spans="1:6" ht="15.75">
      <c r="A68" s="29"/>
      <c r="B68" s="30"/>
      <c r="C68" s="31"/>
      <c r="D68" s="190"/>
      <c r="E68" s="32"/>
      <c r="F68" s="33"/>
    </row>
    <row r="69" spans="1:6" ht="63">
      <c r="A69" s="34" t="s">
        <v>1</v>
      </c>
      <c r="B69" s="34" t="s">
        <v>37</v>
      </c>
      <c r="C69" s="80" t="s">
        <v>145</v>
      </c>
      <c r="D69" s="81" t="s">
        <v>307</v>
      </c>
      <c r="E69" s="80" t="s">
        <v>3</v>
      </c>
      <c r="F69" s="82" t="s">
        <v>4</v>
      </c>
    </row>
    <row r="70" spans="1:6" ht="15.75">
      <c r="A70" s="35">
        <v>1</v>
      </c>
      <c r="B70" s="34">
        <v>2</v>
      </c>
      <c r="C70" s="171">
        <v>3</v>
      </c>
      <c r="D70" s="171">
        <v>4</v>
      </c>
      <c r="E70" s="171">
        <v>5</v>
      </c>
      <c r="F70" s="171">
        <v>6</v>
      </c>
    </row>
    <row r="71" spans="1:6" s="6" customFormat="1" ht="15.75">
      <c r="A71" s="37" t="s">
        <v>38</v>
      </c>
      <c r="B71" s="38" t="s">
        <v>39</v>
      </c>
      <c r="C71" s="223">
        <f>C72+C73+C74+C75+C76+C78+C77</f>
        <v>26291.074</v>
      </c>
      <c r="D71" s="223">
        <f>D72+D73+D74+D75+D76+D78+D77</f>
        <v>25372.629249999998</v>
      </c>
      <c r="E71" s="224">
        <f>SUM(D71/C71*100)</f>
        <v>96.50662901789406</v>
      </c>
      <c r="F71" s="224">
        <f>SUM(D71-C71)</f>
        <v>-918.4447500000024</v>
      </c>
    </row>
    <row r="72" spans="1:6" s="6" customFormat="1" ht="31.5">
      <c r="A72" s="42" t="s">
        <v>40</v>
      </c>
      <c r="B72" s="43" t="s">
        <v>41</v>
      </c>
      <c r="C72" s="225">
        <v>32.5</v>
      </c>
      <c r="D72" s="225">
        <v>29.127</v>
      </c>
      <c r="E72" s="224">
        <f>SUM(D72/C72*100)</f>
        <v>89.62153846153846</v>
      </c>
      <c r="F72" s="224">
        <f>SUM(D72-C72)</f>
        <v>-3.373000000000001</v>
      </c>
    </row>
    <row r="73" spans="1:6" ht="15.75">
      <c r="A73" s="42" t="s">
        <v>42</v>
      </c>
      <c r="B73" s="46" t="s">
        <v>43</v>
      </c>
      <c r="C73" s="225">
        <v>16951.246</v>
      </c>
      <c r="D73" s="225">
        <v>16236.01899</v>
      </c>
      <c r="E73" s="226">
        <f aca="true" t="shared" si="2" ref="E73:E122">SUM(D73/C73*100)</f>
        <v>95.7806817858699</v>
      </c>
      <c r="F73" s="226">
        <f aca="true" t="shared" si="3" ref="F73:F122">SUM(D73-C73)</f>
        <v>-715.2270099999987</v>
      </c>
    </row>
    <row r="74" spans="1:6" ht="16.5" customHeight="1">
      <c r="A74" s="42" t="s">
        <v>44</v>
      </c>
      <c r="B74" s="46" t="s">
        <v>45</v>
      </c>
      <c r="C74" s="225">
        <v>23.8</v>
      </c>
      <c r="D74" s="225">
        <v>23.8</v>
      </c>
      <c r="E74" s="226">
        <f t="shared" si="2"/>
        <v>100</v>
      </c>
      <c r="F74" s="226">
        <f t="shared" si="3"/>
        <v>0</v>
      </c>
    </row>
    <row r="75" spans="1:6" ht="31.5" customHeight="1">
      <c r="A75" s="42" t="s">
        <v>46</v>
      </c>
      <c r="B75" s="46" t="s">
        <v>47</v>
      </c>
      <c r="C75" s="227">
        <v>4159.6</v>
      </c>
      <c r="D75" s="227">
        <v>4159.59161</v>
      </c>
      <c r="E75" s="226">
        <f t="shared" si="2"/>
        <v>99.99979829791327</v>
      </c>
      <c r="F75" s="226">
        <f t="shared" si="3"/>
        <v>-0.008389999999963038</v>
      </c>
    </row>
    <row r="76" spans="1:6" ht="16.5" customHeight="1">
      <c r="A76" s="42" t="s">
        <v>48</v>
      </c>
      <c r="B76" s="46" t="s">
        <v>49</v>
      </c>
      <c r="C76" s="225">
        <v>6</v>
      </c>
      <c r="D76" s="225">
        <v>6</v>
      </c>
      <c r="E76" s="226">
        <f t="shared" si="2"/>
        <v>100</v>
      </c>
      <c r="F76" s="226">
        <f t="shared" si="3"/>
        <v>0</v>
      </c>
    </row>
    <row r="77" spans="1:6" ht="15.75" customHeight="1">
      <c r="A77" s="42" t="s">
        <v>50</v>
      </c>
      <c r="B77" s="46" t="s">
        <v>51</v>
      </c>
      <c r="C77" s="227">
        <v>94.733</v>
      </c>
      <c r="D77" s="227">
        <v>0</v>
      </c>
      <c r="E77" s="226">
        <f t="shared" si="2"/>
        <v>0</v>
      </c>
      <c r="F77" s="226">
        <f t="shared" si="3"/>
        <v>-94.733</v>
      </c>
    </row>
    <row r="78" spans="1:6" ht="16.5" customHeight="1">
      <c r="A78" s="42" t="s">
        <v>52</v>
      </c>
      <c r="B78" s="46" t="s">
        <v>53</v>
      </c>
      <c r="C78" s="225">
        <v>5023.195</v>
      </c>
      <c r="D78" s="225">
        <v>4918.09165</v>
      </c>
      <c r="E78" s="226">
        <f t="shared" si="2"/>
        <v>97.90763946054255</v>
      </c>
      <c r="F78" s="226">
        <f t="shared" si="3"/>
        <v>-105.10334999999941</v>
      </c>
    </row>
    <row r="79" spans="1:6" s="6" customFormat="1" ht="15.75">
      <c r="A79" s="48" t="s">
        <v>54</v>
      </c>
      <c r="B79" s="49" t="s">
        <v>55</v>
      </c>
      <c r="C79" s="223">
        <f>C80</f>
        <v>1496.3</v>
      </c>
      <c r="D79" s="223">
        <f>D80</f>
        <v>1496.3</v>
      </c>
      <c r="E79" s="224">
        <f t="shared" si="2"/>
        <v>100</v>
      </c>
      <c r="F79" s="224">
        <f t="shared" si="3"/>
        <v>0</v>
      </c>
    </row>
    <row r="80" spans="1:6" ht="15.75">
      <c r="A80" s="50" t="s">
        <v>56</v>
      </c>
      <c r="B80" s="51" t="s">
        <v>57</v>
      </c>
      <c r="C80" s="225">
        <v>1496.3</v>
      </c>
      <c r="D80" s="225">
        <v>1496.3</v>
      </c>
      <c r="E80" s="226">
        <f t="shared" si="2"/>
        <v>100</v>
      </c>
      <c r="F80" s="226">
        <f t="shared" si="3"/>
        <v>0</v>
      </c>
    </row>
    <row r="81" spans="1:6" s="6" customFormat="1" ht="15.75">
      <c r="A81" s="37" t="s">
        <v>58</v>
      </c>
      <c r="B81" s="38" t="s">
        <v>59</v>
      </c>
      <c r="C81" s="223">
        <f>SUM(C82:C84)</f>
        <v>1790.673</v>
      </c>
      <c r="D81" s="223">
        <f>SUM(D82:D84)</f>
        <v>1759.93769</v>
      </c>
      <c r="E81" s="224">
        <f t="shared" si="2"/>
        <v>98.28358890763417</v>
      </c>
      <c r="F81" s="224">
        <f t="shared" si="3"/>
        <v>-30.735310000000027</v>
      </c>
    </row>
    <row r="82" spans="1:6" ht="15.75" hidden="1">
      <c r="A82" s="42" t="s">
        <v>60</v>
      </c>
      <c r="B82" s="46" t="s">
        <v>61</v>
      </c>
      <c r="C82" s="225"/>
      <c r="D82" s="225"/>
      <c r="E82" s="226" t="e">
        <f t="shared" si="2"/>
        <v>#DIV/0!</v>
      </c>
      <c r="F82" s="226">
        <f t="shared" si="3"/>
        <v>0</v>
      </c>
    </row>
    <row r="83" spans="1:6" ht="15.75">
      <c r="A83" s="52" t="s">
        <v>62</v>
      </c>
      <c r="B83" s="46" t="s">
        <v>287</v>
      </c>
      <c r="C83" s="225">
        <v>1090</v>
      </c>
      <c r="D83" s="225">
        <v>1090</v>
      </c>
      <c r="E83" s="226">
        <f t="shared" si="2"/>
        <v>100</v>
      </c>
      <c r="F83" s="226">
        <f t="shared" si="3"/>
        <v>0</v>
      </c>
    </row>
    <row r="84" spans="1:6" ht="15.75">
      <c r="A84" s="53" t="s">
        <v>64</v>
      </c>
      <c r="B84" s="54" t="s">
        <v>65</v>
      </c>
      <c r="C84" s="225">
        <v>700.673</v>
      </c>
      <c r="D84" s="225">
        <v>669.93769</v>
      </c>
      <c r="E84" s="226">
        <f t="shared" si="2"/>
        <v>95.61345877463523</v>
      </c>
      <c r="F84" s="226">
        <f t="shared" si="3"/>
        <v>-30.735310000000027</v>
      </c>
    </row>
    <row r="85" spans="1:6" s="6" customFormat="1" ht="15.75">
      <c r="A85" s="37" t="s">
        <v>66</v>
      </c>
      <c r="B85" s="38" t="s">
        <v>67</v>
      </c>
      <c r="C85" s="228">
        <f>SUM(C86:C89)</f>
        <v>50156.242399999996</v>
      </c>
      <c r="D85" s="228">
        <f>SUM(D86:D89)</f>
        <v>49765.543000000005</v>
      </c>
      <c r="E85" s="224">
        <f t="shared" si="2"/>
        <v>99.22103534614071</v>
      </c>
      <c r="F85" s="224">
        <f t="shared" si="3"/>
        <v>-390.6993999999904</v>
      </c>
    </row>
    <row r="86" spans="1:6" ht="15.75">
      <c r="A86" s="42" t="s">
        <v>68</v>
      </c>
      <c r="B86" s="46" t="s">
        <v>69</v>
      </c>
      <c r="C86" s="229">
        <v>195.5</v>
      </c>
      <c r="D86" s="225">
        <v>100</v>
      </c>
      <c r="E86" s="226">
        <f t="shared" si="2"/>
        <v>51.150895140664964</v>
      </c>
      <c r="F86" s="226">
        <f t="shared" si="3"/>
        <v>-95.5</v>
      </c>
    </row>
    <row r="87" spans="1:7" s="6" customFormat="1" ht="17.25" customHeight="1">
      <c r="A87" s="42" t="s">
        <v>70</v>
      </c>
      <c r="B87" s="46" t="s">
        <v>71</v>
      </c>
      <c r="C87" s="229"/>
      <c r="D87" s="225"/>
      <c r="E87" s="226" t="e">
        <f t="shared" si="2"/>
        <v>#DIV/0!</v>
      </c>
      <c r="F87" s="226">
        <f t="shared" si="3"/>
        <v>0</v>
      </c>
      <c r="G87" s="57"/>
    </row>
    <row r="88" spans="1:6" ht="15.75">
      <c r="A88" s="42" t="s">
        <v>72</v>
      </c>
      <c r="B88" s="46" t="s">
        <v>73</v>
      </c>
      <c r="C88" s="229">
        <v>41510.827</v>
      </c>
      <c r="D88" s="225">
        <v>41510.82665</v>
      </c>
      <c r="E88" s="226">
        <f t="shared" si="2"/>
        <v>99.99999915684648</v>
      </c>
      <c r="F88" s="226">
        <f t="shared" si="3"/>
        <v>-0.0003499999947962351</v>
      </c>
    </row>
    <row r="89" spans="1:6" ht="15.75">
      <c r="A89" s="42" t="s">
        <v>74</v>
      </c>
      <c r="B89" s="46" t="s">
        <v>75</v>
      </c>
      <c r="C89" s="229">
        <v>8449.9154</v>
      </c>
      <c r="D89" s="225">
        <v>8154.71635</v>
      </c>
      <c r="E89" s="226">
        <f t="shared" si="2"/>
        <v>96.50648514185124</v>
      </c>
      <c r="F89" s="226">
        <f t="shared" si="3"/>
        <v>-295.19905000000017</v>
      </c>
    </row>
    <row r="90" spans="1:6" s="6" customFormat="1" ht="15.75">
      <c r="A90" s="37" t="s">
        <v>76</v>
      </c>
      <c r="B90" s="38" t="s">
        <v>77</v>
      </c>
      <c r="C90" s="223">
        <f>SUM(C91:C93)</f>
        <v>13537.8</v>
      </c>
      <c r="D90" s="223">
        <f>SUM(D91:D93)</f>
        <v>12086.17</v>
      </c>
      <c r="E90" s="224">
        <f t="shared" si="2"/>
        <v>89.27720899998523</v>
      </c>
      <c r="F90" s="224">
        <f t="shared" si="3"/>
        <v>-1451.6299999999992</v>
      </c>
    </row>
    <row r="91" spans="1:6" ht="15.75">
      <c r="A91" s="42" t="s">
        <v>78</v>
      </c>
      <c r="B91" s="58" t="s">
        <v>79</v>
      </c>
      <c r="C91" s="225">
        <v>2847.3</v>
      </c>
      <c r="D91" s="225">
        <v>1395.67</v>
      </c>
      <c r="E91" s="226">
        <f t="shared" si="2"/>
        <v>49.01731464896569</v>
      </c>
      <c r="F91" s="226">
        <f t="shared" si="3"/>
        <v>-1451.63</v>
      </c>
    </row>
    <row r="92" spans="1:6" ht="15.75">
      <c r="A92" s="42" t="s">
        <v>80</v>
      </c>
      <c r="B92" s="58" t="s">
        <v>81</v>
      </c>
      <c r="C92" s="225">
        <v>10690.5</v>
      </c>
      <c r="D92" s="225">
        <v>10690.5</v>
      </c>
      <c r="E92" s="226">
        <f t="shared" si="2"/>
        <v>100</v>
      </c>
      <c r="F92" s="226">
        <f t="shared" si="3"/>
        <v>0</v>
      </c>
    </row>
    <row r="93" spans="1:6" ht="15" customHeight="1">
      <c r="A93" s="42" t="s">
        <v>82</v>
      </c>
      <c r="B93" s="46" t="s">
        <v>83</v>
      </c>
      <c r="C93" s="225">
        <v>0</v>
      </c>
      <c r="D93" s="225"/>
      <c r="E93" s="226" t="e">
        <f t="shared" si="2"/>
        <v>#DIV/0!</v>
      </c>
      <c r="F93" s="226">
        <f t="shared" si="3"/>
        <v>0</v>
      </c>
    </row>
    <row r="94" spans="1:6" s="6" customFormat="1" ht="15.75">
      <c r="A94" s="37" t="s">
        <v>84</v>
      </c>
      <c r="B94" s="59" t="s">
        <v>85</v>
      </c>
      <c r="C94" s="228">
        <f>SUM(C95)</f>
        <v>111.5</v>
      </c>
      <c r="D94" s="228">
        <f>SUM(D95)</f>
        <v>60.5</v>
      </c>
      <c r="E94" s="224">
        <f t="shared" si="2"/>
        <v>54.26008968609865</v>
      </c>
      <c r="F94" s="224">
        <f t="shared" si="3"/>
        <v>-51</v>
      </c>
    </row>
    <row r="95" spans="1:6" ht="31.5">
      <c r="A95" s="42" t="s">
        <v>86</v>
      </c>
      <c r="B95" s="58" t="s">
        <v>87</v>
      </c>
      <c r="C95" s="226">
        <v>111.5</v>
      </c>
      <c r="D95" s="227">
        <v>60.5</v>
      </c>
      <c r="E95" s="226">
        <f t="shared" si="2"/>
        <v>54.26008968609865</v>
      </c>
      <c r="F95" s="226">
        <f t="shared" si="3"/>
        <v>-51</v>
      </c>
    </row>
    <row r="96" spans="1:6" s="6" customFormat="1" ht="15.75">
      <c r="A96" s="37" t="s">
        <v>88</v>
      </c>
      <c r="B96" s="59" t="s">
        <v>89</v>
      </c>
      <c r="C96" s="228">
        <f>SUM(C97:C100)</f>
        <v>283970.022</v>
      </c>
      <c r="D96" s="228">
        <f>SUM(D97:D100)</f>
        <v>276521.08494</v>
      </c>
      <c r="E96" s="224">
        <f t="shared" si="2"/>
        <v>97.3768579487591</v>
      </c>
      <c r="F96" s="224">
        <f t="shared" si="3"/>
        <v>-7448.937060000026</v>
      </c>
    </row>
    <row r="97" spans="1:6" ht="15.75">
      <c r="A97" s="42" t="s">
        <v>90</v>
      </c>
      <c r="B97" s="58" t="s">
        <v>299</v>
      </c>
      <c r="C97" s="229">
        <v>65206.87</v>
      </c>
      <c r="D97" s="225">
        <v>59178.08751</v>
      </c>
      <c r="E97" s="226">
        <f t="shared" si="2"/>
        <v>90.7543752828498</v>
      </c>
      <c r="F97" s="226">
        <f t="shared" si="3"/>
        <v>-6028.782490000005</v>
      </c>
    </row>
    <row r="98" spans="1:6" ht="15.75">
      <c r="A98" s="42" t="s">
        <v>91</v>
      </c>
      <c r="B98" s="58" t="s">
        <v>300</v>
      </c>
      <c r="C98" s="229">
        <v>209707.987</v>
      </c>
      <c r="D98" s="225">
        <v>208291.41323</v>
      </c>
      <c r="E98" s="226">
        <f t="shared" si="2"/>
        <v>99.32450175586303</v>
      </c>
      <c r="F98" s="226">
        <f t="shared" si="3"/>
        <v>-1416.5737699999881</v>
      </c>
    </row>
    <row r="99" spans="1:6" ht="15.75">
      <c r="A99" s="42" t="s">
        <v>92</v>
      </c>
      <c r="B99" s="58" t="s">
        <v>301</v>
      </c>
      <c r="C99" s="229">
        <v>4622.3658</v>
      </c>
      <c r="D99" s="225">
        <v>4621.3658</v>
      </c>
      <c r="E99" s="226">
        <f t="shared" si="2"/>
        <v>99.97836605661975</v>
      </c>
      <c r="F99" s="226">
        <f t="shared" si="3"/>
        <v>-1</v>
      </c>
    </row>
    <row r="100" spans="1:6" ht="15.75">
      <c r="A100" s="42" t="s">
        <v>93</v>
      </c>
      <c r="B100" s="58" t="s">
        <v>302</v>
      </c>
      <c r="C100" s="229">
        <v>4432.7992</v>
      </c>
      <c r="D100" s="225">
        <v>4430.2184</v>
      </c>
      <c r="E100" s="226">
        <f t="shared" si="2"/>
        <v>99.9417794516837</v>
      </c>
      <c r="F100" s="226">
        <f t="shared" si="3"/>
        <v>-2.580800000000636</v>
      </c>
    </row>
    <row r="101" spans="1:6" s="6" customFormat="1" ht="15.75">
      <c r="A101" s="37" t="s">
        <v>94</v>
      </c>
      <c r="B101" s="38" t="s">
        <v>95</v>
      </c>
      <c r="C101" s="223">
        <f>C102</f>
        <v>22664.056</v>
      </c>
      <c r="D101" s="223">
        <f>SUM(D102)</f>
        <v>22479.55604</v>
      </c>
      <c r="E101" s="224">
        <f t="shared" si="2"/>
        <v>99.18593582719704</v>
      </c>
      <c r="F101" s="224">
        <f t="shared" si="3"/>
        <v>-184.499960000001</v>
      </c>
    </row>
    <row r="102" spans="1:6" ht="15.75">
      <c r="A102" s="42" t="s">
        <v>96</v>
      </c>
      <c r="B102" s="46" t="s">
        <v>270</v>
      </c>
      <c r="C102" s="225">
        <v>22664.056</v>
      </c>
      <c r="D102" s="225">
        <v>22479.55604</v>
      </c>
      <c r="E102" s="226">
        <f t="shared" si="2"/>
        <v>99.18593582719704</v>
      </c>
      <c r="F102" s="226">
        <f t="shared" si="3"/>
        <v>-184.499960000001</v>
      </c>
    </row>
    <row r="103" spans="1:6" s="6" customFormat="1" ht="15.75">
      <c r="A103" s="60">
        <v>1000</v>
      </c>
      <c r="B103" s="38" t="s">
        <v>98</v>
      </c>
      <c r="C103" s="223">
        <f>SUM(C104:C107)</f>
        <v>19633.32</v>
      </c>
      <c r="D103" s="223">
        <f>SUM(D104:D107)</f>
        <v>18818.48978</v>
      </c>
      <c r="E103" s="224">
        <f t="shared" si="2"/>
        <v>95.84975836995476</v>
      </c>
      <c r="F103" s="224">
        <f t="shared" si="3"/>
        <v>-814.8302199999998</v>
      </c>
    </row>
    <row r="104" spans="1:6" ht="15.75">
      <c r="A104" s="61">
        <v>1001</v>
      </c>
      <c r="B104" s="62" t="s">
        <v>99</v>
      </c>
      <c r="C104" s="225">
        <v>200</v>
      </c>
      <c r="D104" s="225">
        <v>190.58652</v>
      </c>
      <c r="E104" s="226">
        <f t="shared" si="2"/>
        <v>95.29326</v>
      </c>
      <c r="F104" s="226">
        <f t="shared" si="3"/>
        <v>-9.413479999999993</v>
      </c>
    </row>
    <row r="105" spans="1:6" ht="15.75">
      <c r="A105" s="61">
        <v>1003</v>
      </c>
      <c r="B105" s="62" t="s">
        <v>100</v>
      </c>
      <c r="C105" s="225">
        <v>16280.32</v>
      </c>
      <c r="D105" s="225">
        <v>15695.06174</v>
      </c>
      <c r="E105" s="226">
        <f t="shared" si="2"/>
        <v>96.40511820406478</v>
      </c>
      <c r="F105" s="226">
        <f t="shared" si="3"/>
        <v>-585.2582600000005</v>
      </c>
    </row>
    <row r="106" spans="1:6" ht="15" customHeight="1">
      <c r="A106" s="61">
        <v>1004</v>
      </c>
      <c r="B106" s="62" t="s">
        <v>101</v>
      </c>
      <c r="C106" s="225">
        <v>3153</v>
      </c>
      <c r="D106" s="230">
        <v>2932.84152</v>
      </c>
      <c r="E106" s="226">
        <f t="shared" si="2"/>
        <v>93.01749191246432</v>
      </c>
      <c r="F106" s="226">
        <f t="shared" si="3"/>
        <v>-220.15848000000005</v>
      </c>
    </row>
    <row r="107" spans="1:6" ht="15.75" hidden="1">
      <c r="A107" s="42" t="s">
        <v>102</v>
      </c>
      <c r="B107" s="46" t="s">
        <v>103</v>
      </c>
      <c r="C107" s="225">
        <v>0</v>
      </c>
      <c r="D107" s="225">
        <v>0</v>
      </c>
      <c r="E107" s="226"/>
      <c r="F107" s="226">
        <f t="shared" si="3"/>
        <v>0</v>
      </c>
    </row>
    <row r="108" spans="1:6" ht="15.75">
      <c r="A108" s="37" t="s">
        <v>104</v>
      </c>
      <c r="B108" s="38" t="s">
        <v>105</v>
      </c>
      <c r="C108" s="223">
        <f>C109+C110+C111+C112+C113</f>
        <v>4401.64</v>
      </c>
      <c r="D108" s="223">
        <f>D109+D110+D111+D112+D113</f>
        <v>4382.5645</v>
      </c>
      <c r="E108" s="226">
        <f t="shared" si="2"/>
        <v>99.56662743886369</v>
      </c>
      <c r="F108" s="223">
        <f>F109+F110+F111+F112+F113</f>
        <v>-19.075500000000375</v>
      </c>
    </row>
    <row r="109" spans="1:6" ht="15.75">
      <c r="A109" s="42" t="s">
        <v>106</v>
      </c>
      <c r="B109" s="46" t="s">
        <v>107</v>
      </c>
      <c r="C109" s="225">
        <v>150</v>
      </c>
      <c r="D109" s="225">
        <v>131.0245</v>
      </c>
      <c r="E109" s="226">
        <f t="shared" si="2"/>
        <v>87.34966666666666</v>
      </c>
      <c r="F109" s="226">
        <f aca="true" t="shared" si="4" ref="F109:F117">SUM(D109-C109)</f>
        <v>-18.97550000000001</v>
      </c>
    </row>
    <row r="110" spans="1:6" ht="15.75" customHeight="1">
      <c r="A110" s="42" t="s">
        <v>108</v>
      </c>
      <c r="B110" s="46" t="s">
        <v>109</v>
      </c>
      <c r="C110" s="225">
        <v>4251.64</v>
      </c>
      <c r="D110" s="225">
        <v>4251.54</v>
      </c>
      <c r="E110" s="226">
        <f t="shared" si="2"/>
        <v>99.99764796643177</v>
      </c>
      <c r="F110" s="226">
        <f t="shared" si="4"/>
        <v>-0.1000000000003638</v>
      </c>
    </row>
    <row r="111" spans="1:6" ht="15.75" customHeight="1" hidden="1">
      <c r="A111" s="42" t="s">
        <v>110</v>
      </c>
      <c r="B111" s="46" t="s">
        <v>111</v>
      </c>
      <c r="C111" s="225"/>
      <c r="D111" s="225"/>
      <c r="E111" s="226" t="e">
        <f t="shared" si="2"/>
        <v>#DIV/0!</v>
      </c>
      <c r="F111" s="226"/>
    </row>
    <row r="112" spans="1:6" ht="15.75" customHeight="1" hidden="1">
      <c r="A112" s="42" t="s">
        <v>112</v>
      </c>
      <c r="B112" s="46" t="s">
        <v>113</v>
      </c>
      <c r="C112" s="225"/>
      <c r="D112" s="225"/>
      <c r="E112" s="226" t="e">
        <f t="shared" si="2"/>
        <v>#DIV/0!</v>
      </c>
      <c r="F112" s="226"/>
    </row>
    <row r="113" spans="1:6" ht="15.75" customHeight="1" hidden="1">
      <c r="A113" s="42" t="s">
        <v>114</v>
      </c>
      <c r="B113" s="46" t="s">
        <v>115</v>
      </c>
      <c r="C113" s="225"/>
      <c r="D113" s="225"/>
      <c r="E113" s="226" t="e">
        <f t="shared" si="2"/>
        <v>#DIV/0!</v>
      </c>
      <c r="F113" s="226"/>
    </row>
    <row r="114" spans="1:6" ht="15.75" customHeight="1">
      <c r="A114" s="42" t="s">
        <v>116</v>
      </c>
      <c r="B114" s="38" t="s">
        <v>117</v>
      </c>
      <c r="C114" s="223">
        <f>C115</f>
        <v>150</v>
      </c>
      <c r="D114" s="231">
        <f>D115</f>
        <v>108.2723</v>
      </c>
      <c r="E114" s="226">
        <f>SUM(D114/C114*100)</f>
        <v>72.18153333333333</v>
      </c>
      <c r="F114" s="226">
        <f t="shared" si="4"/>
        <v>-41.7277</v>
      </c>
    </row>
    <row r="115" spans="1:6" ht="15" customHeight="1">
      <c r="A115" s="42" t="s">
        <v>118</v>
      </c>
      <c r="B115" s="46" t="s">
        <v>119</v>
      </c>
      <c r="C115" s="225">
        <v>150</v>
      </c>
      <c r="D115" s="225">
        <v>108.2723</v>
      </c>
      <c r="E115" s="226">
        <f t="shared" si="2"/>
        <v>72.18153333333333</v>
      </c>
      <c r="F115" s="226">
        <f t="shared" si="4"/>
        <v>-41.7277</v>
      </c>
    </row>
    <row r="116" spans="1:6" ht="15" customHeight="1" hidden="1">
      <c r="A116" s="37" t="s">
        <v>120</v>
      </c>
      <c r="B116" s="49" t="s">
        <v>121</v>
      </c>
      <c r="C116" s="232">
        <f>C117</f>
        <v>0</v>
      </c>
      <c r="D116" s="232">
        <f>D117</f>
        <v>0</v>
      </c>
      <c r="E116" s="224" t="e">
        <f t="shared" si="2"/>
        <v>#DIV/0!</v>
      </c>
      <c r="F116" s="224">
        <f t="shared" si="4"/>
        <v>0</v>
      </c>
    </row>
    <row r="117" spans="1:6" ht="15" customHeight="1" hidden="1">
      <c r="A117" s="42" t="s">
        <v>122</v>
      </c>
      <c r="B117" s="51" t="s">
        <v>123</v>
      </c>
      <c r="C117" s="227"/>
      <c r="D117" s="227">
        <v>0</v>
      </c>
      <c r="E117" s="226" t="e">
        <f t="shared" si="2"/>
        <v>#DIV/0!</v>
      </c>
      <c r="F117" s="226">
        <f t="shared" si="4"/>
        <v>0</v>
      </c>
    </row>
    <row r="118" spans="1:6" s="6" customFormat="1" ht="15" customHeight="1">
      <c r="A118" s="60">
        <v>1400</v>
      </c>
      <c r="B118" s="64" t="s">
        <v>124</v>
      </c>
      <c r="C118" s="228">
        <f>C119+C120+C121</f>
        <v>36723.2</v>
      </c>
      <c r="D118" s="228">
        <f>SUM(D119:D121)</f>
        <v>36486.752</v>
      </c>
      <c r="E118" s="224">
        <f t="shared" si="2"/>
        <v>99.35613454165215</v>
      </c>
      <c r="F118" s="224">
        <f t="shared" si="3"/>
        <v>-236.44799999999668</v>
      </c>
    </row>
    <row r="119" spans="1:6" ht="15.75">
      <c r="A119" s="61">
        <v>1401</v>
      </c>
      <c r="B119" s="62" t="s">
        <v>125</v>
      </c>
      <c r="C119" s="229">
        <v>33341.5</v>
      </c>
      <c r="D119" s="225">
        <v>33341.5</v>
      </c>
      <c r="E119" s="226">
        <f t="shared" si="2"/>
        <v>100</v>
      </c>
      <c r="F119" s="226">
        <f t="shared" si="3"/>
        <v>0</v>
      </c>
    </row>
    <row r="120" spans="1:6" ht="15" customHeight="1">
      <c r="A120" s="61">
        <v>1402</v>
      </c>
      <c r="B120" s="62" t="s">
        <v>126</v>
      </c>
      <c r="C120" s="229">
        <v>1498.5</v>
      </c>
      <c r="D120" s="225">
        <v>1498.5</v>
      </c>
      <c r="E120" s="226">
        <f t="shared" si="2"/>
        <v>100</v>
      </c>
      <c r="F120" s="226">
        <f t="shared" si="3"/>
        <v>0</v>
      </c>
    </row>
    <row r="121" spans="1:6" ht="16.5" customHeight="1">
      <c r="A121" s="61">
        <v>1403</v>
      </c>
      <c r="B121" s="62" t="s">
        <v>127</v>
      </c>
      <c r="C121" s="229">
        <v>1883.2</v>
      </c>
      <c r="D121" s="225">
        <v>1646.752</v>
      </c>
      <c r="E121" s="226">
        <f t="shared" si="2"/>
        <v>87.44435004248088</v>
      </c>
      <c r="F121" s="226">
        <f t="shared" si="3"/>
        <v>-236.4480000000001</v>
      </c>
    </row>
    <row r="122" spans="1:6" s="6" customFormat="1" ht="15.75">
      <c r="A122" s="60"/>
      <c r="B122" s="65" t="s">
        <v>128</v>
      </c>
      <c r="C122" s="231">
        <f>C71+C79+C81+C85+C90+C94+C96+C101+C103+C108+C114+C116+C118</f>
        <v>460925.8274</v>
      </c>
      <c r="D122" s="231">
        <f>D71+D79+D81+D85+D90+D94+D96+D101+D103+D108+D114+D116+D118</f>
        <v>449337.7994999999</v>
      </c>
      <c r="E122" s="224">
        <f t="shared" si="2"/>
        <v>97.48592350197296</v>
      </c>
      <c r="F122" s="224">
        <f t="shared" si="3"/>
        <v>-11588.027900000103</v>
      </c>
    </row>
    <row r="123" spans="3:4" ht="15.75">
      <c r="C123" s="186"/>
      <c r="D123" s="191"/>
    </row>
    <row r="124" spans="1:4" s="73" customFormat="1" ht="12.75">
      <c r="A124" s="71" t="s">
        <v>129</v>
      </c>
      <c r="B124" s="71"/>
      <c r="C124" s="72"/>
      <c r="D124" s="72"/>
    </row>
    <row r="125" spans="1:3" s="73" customFormat="1" ht="12.75">
      <c r="A125" s="74" t="s">
        <v>130</v>
      </c>
      <c r="B125" s="74"/>
      <c r="C125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F33" sqref="F3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4" width="15.140625" style="70" customWidth="1"/>
    <col min="5" max="5" width="10.00390625" style="70" customWidth="1"/>
    <col min="6" max="6" width="9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323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D5+D7+D9+D12+D15</f>
        <v>424.16247999999996</v>
      </c>
      <c r="E4" s="5">
        <f>SUM(D4/C4*100)</f>
        <v>108.37058763413387</v>
      </c>
      <c r="F4" s="5">
        <f>SUM(D4-C4)</f>
        <v>32.76247999999998</v>
      </c>
    </row>
    <row r="5" spans="1:6" s="6" customFormat="1" ht="15.75">
      <c r="A5" s="76">
        <v>1010000000</v>
      </c>
      <c r="B5" s="75" t="s">
        <v>6</v>
      </c>
      <c r="C5" s="5">
        <f>C6</f>
        <v>138</v>
      </c>
      <c r="D5" s="5">
        <f>D6</f>
        <v>209.48549</v>
      </c>
      <c r="E5" s="5">
        <f aca="true" t="shared" si="0" ref="E5:E42">SUM(D5/C5*100)</f>
        <v>151.80107971014493</v>
      </c>
      <c r="F5" s="5">
        <f aca="true" t="shared" si="1" ref="F5:F42">SUM(D5-C5)</f>
        <v>71.48549</v>
      </c>
    </row>
    <row r="6" spans="1:6" ht="15.75">
      <c r="A6" s="7">
        <v>1010200001</v>
      </c>
      <c r="B6" s="8" t="s">
        <v>265</v>
      </c>
      <c r="C6" s="9">
        <v>138</v>
      </c>
      <c r="D6" s="10">
        <v>209.48549</v>
      </c>
      <c r="E6" s="9">
        <f>SUM(D6/C6*100)</f>
        <v>151.80107971014493</v>
      </c>
      <c r="F6" s="9">
        <f t="shared" si="1"/>
        <v>71.48549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0.01527</v>
      </c>
      <c r="E7" s="5">
        <f t="shared" si="0"/>
        <v>0.509</v>
      </c>
      <c r="F7" s="5">
        <f t="shared" si="1"/>
        <v>-2.98473</v>
      </c>
    </row>
    <row r="8" spans="1:6" ht="15.75" customHeight="1">
      <c r="A8" s="7">
        <v>1050300000</v>
      </c>
      <c r="B8" s="11" t="s">
        <v>266</v>
      </c>
      <c r="C8" s="12">
        <v>3</v>
      </c>
      <c r="D8" s="10">
        <v>0.01527</v>
      </c>
      <c r="E8" s="9">
        <f t="shared" si="0"/>
        <v>0.509</v>
      </c>
      <c r="F8" s="9">
        <f t="shared" si="1"/>
        <v>-2.98473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250.4</v>
      </c>
      <c r="D9" s="5">
        <f>D10+D11</f>
        <v>190.10078</v>
      </c>
      <c r="E9" s="5">
        <f t="shared" si="0"/>
        <v>75.91884185303513</v>
      </c>
      <c r="F9" s="5">
        <f t="shared" si="1"/>
        <v>-60.29922000000002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31.98664</v>
      </c>
      <c r="E10" s="9">
        <f t="shared" si="0"/>
        <v>76.15866666666668</v>
      </c>
      <c r="F10" s="9">
        <f>SUM(D10-C10)</f>
        <v>-10.013359999999999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158.11414</v>
      </c>
      <c r="E11" s="9">
        <f t="shared" si="0"/>
        <v>75.87050863723607</v>
      </c>
      <c r="F11" s="9">
        <f t="shared" si="1"/>
        <v>-50.285860000000014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5.7</v>
      </c>
      <c r="E12" s="9" t="e">
        <f t="shared" si="0"/>
        <v>#DIV/0!</v>
      </c>
      <c r="F12" s="5">
        <f t="shared" si="1"/>
        <v>5.7</v>
      </c>
    </row>
    <row r="13" spans="1:6" ht="15" customHeight="1">
      <c r="A13" s="7">
        <v>1080400001</v>
      </c>
      <c r="B13" s="8" t="s">
        <v>264</v>
      </c>
      <c r="C13" s="9">
        <v>0</v>
      </c>
      <c r="D13" s="10">
        <v>5.7</v>
      </c>
      <c r="E13" s="9" t="e">
        <f t="shared" si="0"/>
        <v>#DIV/0!</v>
      </c>
      <c r="F13" s="9">
        <f t="shared" si="1"/>
        <v>5.7</v>
      </c>
    </row>
    <row r="14" spans="1:6" ht="15" customHeight="1" hidden="1">
      <c r="A14" s="7">
        <v>1080714001</v>
      </c>
      <c r="B14" s="8" t="s">
        <v>263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>
      <c r="A15" s="76">
        <v>1090000000</v>
      </c>
      <c r="B15" s="77" t="s">
        <v>267</v>
      </c>
      <c r="C15" s="5">
        <f>C16+C17+C18+C19</f>
        <v>0</v>
      </c>
      <c r="D15" s="5">
        <f>D16+D17+D18+D19</f>
        <v>18.86094</v>
      </c>
      <c r="E15" s="5" t="e">
        <f t="shared" si="0"/>
        <v>#DIV/0!</v>
      </c>
      <c r="F15" s="5">
        <f t="shared" si="1"/>
        <v>18.86094</v>
      </c>
    </row>
    <row r="16" spans="1:6" s="16" customFormat="1" ht="17.2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18.86094</v>
      </c>
      <c r="E17" s="9" t="e">
        <f t="shared" si="0"/>
        <v>#DIV/0!</v>
      </c>
      <c r="F17" s="9">
        <f t="shared" si="1"/>
        <v>18.86094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2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40.50659</v>
      </c>
      <c r="E20" s="5">
        <f t="shared" si="0"/>
        <v>47.15551804423749</v>
      </c>
      <c r="F20" s="5">
        <f t="shared" si="1"/>
        <v>-45.39341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25.9</v>
      </c>
      <c r="D21" s="5">
        <f>D22+D23</f>
        <v>25.19659</v>
      </c>
      <c r="E21" s="5">
        <f t="shared" si="0"/>
        <v>97.28413127413128</v>
      </c>
      <c r="F21" s="5">
        <f t="shared" si="1"/>
        <v>-0.7034099999999981</v>
      </c>
    </row>
    <row r="22" spans="1:6" ht="15.75">
      <c r="A22" s="17">
        <v>1110501101</v>
      </c>
      <c r="B22" s="18" t="s">
        <v>262</v>
      </c>
      <c r="C22" s="12">
        <v>15</v>
      </c>
      <c r="D22" s="10">
        <v>16.2962</v>
      </c>
      <c r="E22" s="9">
        <f t="shared" si="0"/>
        <v>108.64133333333332</v>
      </c>
      <c r="F22" s="9">
        <f t="shared" si="1"/>
        <v>1.296199999999999</v>
      </c>
    </row>
    <row r="23" spans="1:6" ht="15.75">
      <c r="A23" s="7">
        <v>1110503505</v>
      </c>
      <c r="B23" s="11" t="s">
        <v>261</v>
      </c>
      <c r="C23" s="12">
        <v>10.9</v>
      </c>
      <c r="D23" s="10">
        <v>8.90039</v>
      </c>
      <c r="E23" s="9">
        <f t="shared" si="0"/>
        <v>81.65495412844037</v>
      </c>
      <c r="F23" s="9">
        <f t="shared" si="1"/>
        <v>-1.9996100000000006</v>
      </c>
    </row>
    <row r="24" spans="1:6" s="16" customFormat="1" ht="12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60</v>
      </c>
      <c r="D26" s="5">
        <f>D27+D28</f>
        <v>3.15</v>
      </c>
      <c r="E26" s="5">
        <f t="shared" si="0"/>
        <v>5.25</v>
      </c>
      <c r="F26" s="5">
        <f t="shared" si="1"/>
        <v>-56.85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60</v>
      </c>
      <c r="D28" s="10">
        <v>3.15</v>
      </c>
      <c r="E28" s="9">
        <f t="shared" si="0"/>
        <v>5.25</v>
      </c>
      <c r="F28" s="9">
        <f t="shared" si="1"/>
        <v>-56.85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12.16</v>
      </c>
      <c r="E29" s="9" t="e">
        <f t="shared" si="0"/>
        <v>#DIV/0!</v>
      </c>
      <c r="F29" s="5">
        <f t="shared" si="1"/>
        <v>12.16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257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464.66907</v>
      </c>
      <c r="E32" s="5">
        <f t="shared" si="0"/>
        <v>97.35367064739158</v>
      </c>
      <c r="F32" s="5">
        <f t="shared" si="1"/>
        <v>-12.630929999999978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2327.648</v>
      </c>
      <c r="D33" s="5">
        <f>D34+D36+D37+D38+D39+D40+D35</f>
        <v>2327.648</v>
      </c>
      <c r="E33" s="5">
        <f t="shared" si="0"/>
        <v>100</v>
      </c>
      <c r="F33" s="5">
        <f t="shared" si="1"/>
        <v>0</v>
      </c>
      <c r="G33" s="21"/>
    </row>
    <row r="34" spans="1:6" ht="15.75">
      <c r="A34" s="17">
        <v>2020100000</v>
      </c>
      <c r="B34" s="18" t="s">
        <v>28</v>
      </c>
      <c r="C34" s="240">
        <v>1169.5</v>
      </c>
      <c r="D34" s="22">
        <v>1169.5</v>
      </c>
      <c r="E34" s="9">
        <f t="shared" si="0"/>
        <v>100</v>
      </c>
      <c r="F34" s="9">
        <f t="shared" si="1"/>
        <v>0</v>
      </c>
    </row>
    <row r="35" spans="1:6" ht="15.75">
      <c r="A35" s="17">
        <v>2020100310</v>
      </c>
      <c r="B35" s="18" t="s">
        <v>268</v>
      </c>
      <c r="C35" s="13">
        <v>457.9</v>
      </c>
      <c r="D35" s="22">
        <v>457.9</v>
      </c>
      <c r="E35" s="9">
        <f>SUM(D35/C35*100)</f>
        <v>100</v>
      </c>
      <c r="F35" s="9">
        <f>SUM(D35-C35)</f>
        <v>0</v>
      </c>
    </row>
    <row r="36" spans="1:6" ht="15.75">
      <c r="A36" s="17">
        <v>2020200000</v>
      </c>
      <c r="B36" s="18" t="s">
        <v>29</v>
      </c>
      <c r="C36" s="12">
        <v>644.5</v>
      </c>
      <c r="D36" s="10">
        <v>644.5</v>
      </c>
      <c r="E36" s="9">
        <f t="shared" si="0"/>
        <v>100</v>
      </c>
      <c r="F36" s="9">
        <f t="shared" si="1"/>
        <v>0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55.748</v>
      </c>
      <c r="E37" s="9">
        <f t="shared" si="0"/>
        <v>100</v>
      </c>
      <c r="F37" s="9">
        <f t="shared" si="1"/>
        <v>0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2804.9480000000003</v>
      </c>
      <c r="D42" s="236">
        <f>D32+D33</f>
        <v>2792.31707</v>
      </c>
      <c r="E42" s="5">
        <f t="shared" si="0"/>
        <v>99.54969111726848</v>
      </c>
      <c r="F42" s="5">
        <f t="shared" si="1"/>
        <v>-12.630930000000262</v>
      </c>
    </row>
    <row r="43" spans="1:6" s="6" customFormat="1" ht="15.75">
      <c r="A43" s="3"/>
      <c r="B43" s="27" t="s">
        <v>36</v>
      </c>
      <c r="C43" s="5">
        <f>C88-C42</f>
        <v>342.8499999999999</v>
      </c>
      <c r="D43" s="5">
        <f>D88-D42</f>
        <v>281.00914999999986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3">
        <v>1</v>
      </c>
      <c r="B46" s="171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724.842</v>
      </c>
      <c r="D47" s="40">
        <f>D48+D49+D50+D51+D52+D54+D53</f>
        <v>676.71587</v>
      </c>
      <c r="E47" s="41">
        <f>SUM(D47/C47*100)</f>
        <v>93.36046614296633</v>
      </c>
      <c r="F47" s="41">
        <f>SUM(D47-C47)</f>
        <v>-48.12612999999999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721.242</v>
      </c>
      <c r="D49" s="44">
        <v>676.71587</v>
      </c>
      <c r="E49" s="45">
        <f aca="true" t="shared" si="2" ref="E49:E88">SUM(D49/C49*100)</f>
        <v>93.82646462629742</v>
      </c>
      <c r="F49" s="45">
        <f aca="true" t="shared" si="3" ref="F49:F88">SUM(D49-C49)</f>
        <v>-44.52612999999997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3.6</v>
      </c>
      <c r="D53" s="47">
        <v>0</v>
      </c>
      <c r="E53" s="45">
        <f t="shared" si="2"/>
        <v>0</v>
      </c>
      <c r="F53" s="45">
        <f t="shared" si="3"/>
        <v>-3.6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55.656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55.656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43.605</v>
      </c>
      <c r="D57" s="39">
        <f>SUM(D58:D60)</f>
        <v>43.605</v>
      </c>
      <c r="E57" s="41">
        <f t="shared" si="2"/>
        <v>100</v>
      </c>
      <c r="F57" s="41">
        <f t="shared" si="3"/>
        <v>0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43.605</v>
      </c>
      <c r="D60" s="44">
        <v>43.605</v>
      </c>
      <c r="E60" s="45">
        <f t="shared" si="2"/>
        <v>100</v>
      </c>
      <c r="F60" s="45">
        <f t="shared" si="3"/>
        <v>0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571.3910000000001</v>
      </c>
      <c r="D62" s="55">
        <f>SUM(D63:D66)</f>
        <v>566.08217</v>
      </c>
      <c r="E62" s="41">
        <f t="shared" si="2"/>
        <v>99.07089366125822</v>
      </c>
      <c r="F62" s="41">
        <f t="shared" si="3"/>
        <v>-5.308830000000057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431.1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140.291</v>
      </c>
      <c r="D66" s="44">
        <v>134.98217</v>
      </c>
      <c r="E66" s="45">
        <f t="shared" si="2"/>
        <v>96.21584420953589</v>
      </c>
      <c r="F66" s="45">
        <f t="shared" si="3"/>
        <v>-5.30883</v>
      </c>
    </row>
    <row r="67" spans="1:6" s="6" customFormat="1" ht="15.75">
      <c r="A67" s="37" t="s">
        <v>76</v>
      </c>
      <c r="B67" s="38" t="s">
        <v>77</v>
      </c>
      <c r="C67" s="39">
        <f>SUM(C68:C70)</f>
        <v>311.404</v>
      </c>
      <c r="D67" s="39">
        <f>SUM(D68:D70)</f>
        <v>290.36718</v>
      </c>
      <c r="E67" s="41">
        <f t="shared" si="2"/>
        <v>93.24452479736934</v>
      </c>
      <c r="F67" s="41">
        <f t="shared" si="3"/>
        <v>-21.036819999999977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311.404</v>
      </c>
      <c r="D70" s="44">
        <v>290.36718</v>
      </c>
      <c r="E70" s="45">
        <f t="shared" si="2"/>
        <v>93.24452479736934</v>
      </c>
      <c r="F70" s="45">
        <f t="shared" si="3"/>
        <v>-21.036819999999977</v>
      </c>
    </row>
    <row r="71" spans="1:6" s="6" customFormat="1" ht="15.75">
      <c r="A71" s="37" t="s">
        <v>94</v>
      </c>
      <c r="B71" s="38" t="s">
        <v>95</v>
      </c>
      <c r="C71" s="39">
        <f>C72</f>
        <v>1047.3</v>
      </c>
      <c r="D71" s="39">
        <f>SUM(D72)</f>
        <v>1047.3</v>
      </c>
      <c r="E71" s="41">
        <f t="shared" si="2"/>
        <v>100</v>
      </c>
      <c r="F71" s="41">
        <f t="shared" si="3"/>
        <v>0</v>
      </c>
    </row>
    <row r="72" spans="1:6" ht="15.75">
      <c r="A72" s="42" t="s">
        <v>96</v>
      </c>
      <c r="B72" s="46" t="s">
        <v>97</v>
      </c>
      <c r="C72" s="44">
        <v>1047.3</v>
      </c>
      <c r="D72" s="44">
        <v>1047.3</v>
      </c>
      <c r="E72" s="45">
        <f t="shared" si="2"/>
        <v>100</v>
      </c>
      <c r="F72" s="45">
        <f t="shared" si="3"/>
        <v>0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6.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</v>
      </c>
      <c r="D78" s="39">
        <f>D79+D80+D81+D82+D83</f>
        <v>6</v>
      </c>
      <c r="E78" s="45">
        <f t="shared" si="2"/>
        <v>100</v>
      </c>
      <c r="F78" s="28">
        <f>F79+F80+F81+F82+F83</f>
        <v>0</v>
      </c>
    </row>
    <row r="79" spans="1:6" ht="15.75">
      <c r="A79" s="42" t="s">
        <v>106</v>
      </c>
      <c r="B79" s="46" t="s">
        <v>107</v>
      </c>
      <c r="C79" s="44">
        <v>6</v>
      </c>
      <c r="D79" s="44">
        <v>6</v>
      </c>
      <c r="E79" s="45">
        <f t="shared" si="2"/>
        <v>100</v>
      </c>
      <c r="F79" s="45">
        <f>SUM(D79-C79)</f>
        <v>0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C47+C55+C57+C62+C67+C71+C73+C78+C84</f>
        <v>3147.7980000000002</v>
      </c>
      <c r="D88" s="40">
        <f>D47+D55+D57+D62+D67+D71+D73+D78+D84</f>
        <v>3073.32622</v>
      </c>
      <c r="E88" s="41">
        <f t="shared" si="2"/>
        <v>97.6341626749874</v>
      </c>
      <c r="F88" s="41">
        <f t="shared" si="3"/>
        <v>-74.47178000000031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">
      <selection activeCell="F33" sqref="F33"/>
    </sheetView>
  </sheetViews>
  <sheetFormatPr defaultColWidth="9.140625" defaultRowHeight="12.75"/>
  <cols>
    <col min="1" max="1" width="14.7109375" style="66" customWidth="1"/>
    <col min="2" max="2" width="56.421875" style="67" customWidth="1"/>
    <col min="3" max="3" width="13.57421875" style="70" customWidth="1"/>
    <col min="4" max="4" width="16.00390625" style="70" customWidth="1"/>
    <col min="5" max="5" width="10.8515625" style="70" customWidth="1"/>
    <col min="6" max="6" width="10.14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322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1865</v>
      </c>
      <c r="D4" s="5">
        <f>D5+D7+D9+D12</f>
        <v>1775.97579</v>
      </c>
      <c r="E4" s="5">
        <f>SUM(D4/C4*100)</f>
        <v>95.22658391420912</v>
      </c>
      <c r="F4" s="5">
        <f>SUM(D4-C4)</f>
        <v>-89.02421000000004</v>
      </c>
    </row>
    <row r="5" spans="1:6" s="6" customFormat="1" ht="15.75">
      <c r="A5" s="76">
        <v>1010000000</v>
      </c>
      <c r="B5" s="75" t="s">
        <v>6</v>
      </c>
      <c r="C5" s="5">
        <f>C6</f>
        <v>1287.6</v>
      </c>
      <c r="D5" s="5">
        <f>D6</f>
        <v>1216.14762</v>
      </c>
      <c r="E5" s="5">
        <f aca="true" t="shared" si="0" ref="E5:E42">SUM(D5/C5*100)</f>
        <v>94.45073159366262</v>
      </c>
      <c r="F5" s="5">
        <f aca="true" t="shared" si="1" ref="F5:F42">SUM(D5-C5)</f>
        <v>-71.45237999999995</v>
      </c>
    </row>
    <row r="6" spans="1:6" ht="15.75">
      <c r="A6" s="7">
        <v>1010200001</v>
      </c>
      <c r="B6" s="8" t="s">
        <v>7</v>
      </c>
      <c r="C6" s="9">
        <v>1287.6</v>
      </c>
      <c r="D6" s="10">
        <v>1216.14762</v>
      </c>
      <c r="E6" s="9">
        <f>SUM(D6/C6*100)</f>
        <v>94.45073159366262</v>
      </c>
      <c r="F6" s="9">
        <f t="shared" si="1"/>
        <v>-71.45237999999995</v>
      </c>
    </row>
    <row r="7" spans="1:6" s="6" customFormat="1" ht="15.75">
      <c r="A7" s="76">
        <v>1050000000</v>
      </c>
      <c r="B7" s="75" t="s">
        <v>8</v>
      </c>
      <c r="C7" s="5">
        <f>SUM(C8:C8)</f>
        <v>29</v>
      </c>
      <c r="D7" s="5">
        <f>SUM(D8:D8)</f>
        <v>27.46168</v>
      </c>
      <c r="E7" s="5">
        <f t="shared" si="0"/>
        <v>94.69544827586208</v>
      </c>
      <c r="F7" s="5">
        <f t="shared" si="1"/>
        <v>-1.5383199999999988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27.46168</v>
      </c>
      <c r="E8" s="9">
        <f t="shared" si="0"/>
        <v>94.69544827586208</v>
      </c>
      <c r="F8" s="9">
        <f t="shared" si="1"/>
        <v>-1.5383199999999988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538.4</v>
      </c>
      <c r="D9" s="5">
        <f>D10+D11</f>
        <v>506.11649</v>
      </c>
      <c r="E9" s="5">
        <f t="shared" si="0"/>
        <v>94.00380572065379</v>
      </c>
      <c r="F9" s="5">
        <f t="shared" si="1"/>
        <v>-32.28350999999998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111.09311</v>
      </c>
      <c r="E10" s="9">
        <f t="shared" si="0"/>
        <v>86.11868992248061</v>
      </c>
      <c r="F10" s="9">
        <f>SUM(D10-C10)</f>
        <v>-17.906890000000004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395.02338</v>
      </c>
      <c r="E11" s="9">
        <f t="shared" si="0"/>
        <v>96.48836834391793</v>
      </c>
      <c r="F11" s="9">
        <f t="shared" si="1"/>
        <v>-14.376620000000003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26.25</v>
      </c>
      <c r="E12" s="5">
        <f t="shared" si="0"/>
        <v>262.5</v>
      </c>
      <c r="F12" s="5">
        <f t="shared" si="1"/>
        <v>16.25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26.25</v>
      </c>
      <c r="E13" s="9">
        <f t="shared" si="0"/>
        <v>262.5</v>
      </c>
      <c r="F13" s="9">
        <f t="shared" si="1"/>
        <v>16.25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757.31743</v>
      </c>
      <c r="E20" s="5">
        <f t="shared" si="0"/>
        <v>209.20370994475138</v>
      </c>
      <c r="F20" s="5">
        <f t="shared" si="1"/>
        <v>395.31742999999994</v>
      </c>
    </row>
    <row r="21" spans="1:6" s="6" customFormat="1" ht="30.75" customHeight="1">
      <c r="A21" s="76">
        <v>1110000000</v>
      </c>
      <c r="B21" s="77" t="s">
        <v>138</v>
      </c>
      <c r="C21" s="5">
        <f>C22+C23</f>
        <v>222</v>
      </c>
      <c r="D21" s="5">
        <f>D22+D23</f>
        <v>231.16445</v>
      </c>
      <c r="E21" s="5">
        <f t="shared" si="0"/>
        <v>104.12813063063062</v>
      </c>
      <c r="F21" s="5">
        <f t="shared" si="1"/>
        <v>9.164449999999988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223.20049</v>
      </c>
      <c r="E22" s="9">
        <f t="shared" si="0"/>
        <v>111.60024500000002</v>
      </c>
      <c r="F22" s="9">
        <f t="shared" si="1"/>
        <v>23.200490000000002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7.96396</v>
      </c>
      <c r="E23" s="9">
        <f t="shared" si="0"/>
        <v>36.19981818181818</v>
      </c>
      <c r="F23" s="9">
        <f t="shared" si="1"/>
        <v>-14.03604</v>
      </c>
    </row>
    <row r="24" spans="1:6" s="16" customFormat="1" ht="1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8">
        <v>1140000000</v>
      </c>
      <c r="B26" s="79" t="s">
        <v>141</v>
      </c>
      <c r="C26" s="5">
        <f>C27+C28</f>
        <v>140</v>
      </c>
      <c r="D26" s="5">
        <f>D27+D28</f>
        <v>526.15298</v>
      </c>
      <c r="E26" s="5">
        <f t="shared" si="0"/>
        <v>375.8235571428571</v>
      </c>
      <c r="F26" s="5">
        <f t="shared" si="1"/>
        <v>386.15297999999996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526.15298</v>
      </c>
      <c r="E28" s="9">
        <f t="shared" si="0"/>
        <v>375.8235571428571</v>
      </c>
      <c r="F28" s="9">
        <f t="shared" si="1"/>
        <v>386.15297999999996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2227</v>
      </c>
      <c r="D32" s="20">
        <f>D4+D20</f>
        <v>2533.29322</v>
      </c>
      <c r="E32" s="5">
        <f t="shared" si="0"/>
        <v>113.75362460709475</v>
      </c>
      <c r="F32" s="5">
        <f t="shared" si="1"/>
        <v>306.29322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21437.106</v>
      </c>
      <c r="D33" s="5">
        <f>D34+D36+D37+D38+D39+D40</f>
        <v>21437.106</v>
      </c>
      <c r="E33" s="5">
        <f t="shared" si="0"/>
        <v>100</v>
      </c>
      <c r="F33" s="5">
        <f t="shared" si="1"/>
        <v>0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3481.7</v>
      </c>
      <c r="E34" s="9">
        <f t="shared" si="0"/>
        <v>100</v>
      </c>
      <c r="F34" s="9">
        <f t="shared" si="1"/>
        <v>0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17839.3</v>
      </c>
      <c r="D36" s="10">
        <v>17839.3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116.106</v>
      </c>
      <c r="E37" s="9">
        <f t="shared" si="0"/>
        <v>100</v>
      </c>
      <c r="F37" s="9">
        <f t="shared" si="1"/>
        <v>0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23664.106</v>
      </c>
      <c r="D42" s="236">
        <f>D32+D33</f>
        <v>23970.39922</v>
      </c>
      <c r="E42" s="5">
        <f t="shared" si="0"/>
        <v>101.29433674781545</v>
      </c>
      <c r="F42" s="5">
        <f t="shared" si="1"/>
        <v>306.29321999999956</v>
      </c>
    </row>
    <row r="43" spans="1:6" s="6" customFormat="1" ht="15.75">
      <c r="A43" s="3"/>
      <c r="B43" s="27" t="s">
        <v>36</v>
      </c>
      <c r="C43" s="5">
        <f>C88-C42</f>
        <v>490.59999999999854</v>
      </c>
      <c r="D43" s="5">
        <f>D88-D42</f>
        <v>-127.54481999999916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1221.77304</v>
      </c>
      <c r="D47" s="40">
        <f>D48+D49+D50+D51+D52+D54+D53</f>
        <v>1177.90757</v>
      </c>
      <c r="E47" s="41">
        <f>SUM(D47/C47*100)</f>
        <v>96.40968751446668</v>
      </c>
      <c r="F47" s="41">
        <f>SUM(D47-C47)</f>
        <v>-43.86546999999996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1206.77304</v>
      </c>
      <c r="D49" s="44">
        <v>1177.90757</v>
      </c>
      <c r="E49" s="45">
        <f aca="true" t="shared" si="2" ref="E49:E88">SUM(D49/C49*100)</f>
        <v>97.60804483998085</v>
      </c>
      <c r="F49" s="45">
        <f aca="true" t="shared" si="3" ref="F49:F88">SUM(D49-C49)</f>
        <v>-28.86546999999996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115.794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115.794</v>
      </c>
      <c r="E56" s="45">
        <f t="shared" si="2"/>
        <v>100</v>
      </c>
      <c r="F56" s="45">
        <f t="shared" si="3"/>
        <v>0</v>
      </c>
    </row>
    <row r="57" spans="1:6" s="6" customFormat="1" ht="15" customHeight="1">
      <c r="A57" s="37" t="s">
        <v>58</v>
      </c>
      <c r="B57" s="38" t="s">
        <v>59</v>
      </c>
      <c r="C57" s="39">
        <f>C61</f>
        <v>83.6</v>
      </c>
      <c r="D57" s="39">
        <f>D61</f>
        <v>83.6</v>
      </c>
      <c r="E57" s="41">
        <f t="shared" si="2"/>
        <v>100</v>
      </c>
      <c r="F57" s="41">
        <f t="shared" si="3"/>
        <v>0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255</v>
      </c>
      <c r="B61" s="54" t="s">
        <v>256</v>
      </c>
      <c r="C61" s="44">
        <v>83.6</v>
      </c>
      <c r="D61" s="44">
        <v>83.6</v>
      </c>
      <c r="E61" s="45">
        <f t="shared" si="2"/>
        <v>100</v>
      </c>
      <c r="F61" s="45">
        <f t="shared" si="3"/>
        <v>0</v>
      </c>
    </row>
    <row r="62" spans="1:6" s="6" customFormat="1" ht="15.75">
      <c r="A62" s="37" t="s">
        <v>66</v>
      </c>
      <c r="B62" s="38" t="s">
        <v>67</v>
      </c>
      <c r="C62" s="55">
        <f>SUM(C63:C66)</f>
        <v>1901.26996</v>
      </c>
      <c r="D62" s="55">
        <f>SUM(D63:D66)</f>
        <v>1899.85158</v>
      </c>
      <c r="E62" s="41">
        <f t="shared" si="2"/>
        <v>99.92539828483903</v>
      </c>
      <c r="F62" s="41">
        <f t="shared" si="3"/>
        <v>-1.4183800000000701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251.66</v>
      </c>
      <c r="D64" s="44">
        <v>251.66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1263.3</v>
      </c>
      <c r="E65" s="45">
        <f t="shared" si="2"/>
        <v>100</v>
      </c>
      <c r="F65" s="45">
        <f t="shared" si="3"/>
        <v>0</v>
      </c>
    </row>
    <row r="66" spans="1:6" ht="15.75">
      <c r="A66" s="42" t="s">
        <v>74</v>
      </c>
      <c r="B66" s="46" t="s">
        <v>75</v>
      </c>
      <c r="C66" s="56">
        <v>386.30996</v>
      </c>
      <c r="D66" s="44">
        <v>384.89158</v>
      </c>
      <c r="E66" s="45">
        <f t="shared" si="2"/>
        <v>99.63283887373755</v>
      </c>
      <c r="F66" s="45">
        <f t="shared" si="3"/>
        <v>-1.4183800000000133</v>
      </c>
    </row>
    <row r="67" spans="1:6" s="6" customFormat="1" ht="15.75">
      <c r="A67" s="37" t="s">
        <v>76</v>
      </c>
      <c r="B67" s="38" t="s">
        <v>77</v>
      </c>
      <c r="C67" s="39">
        <f>SUM(C68:C70)</f>
        <v>682.446</v>
      </c>
      <c r="D67" s="241">
        <f>SUM(D68:D70)</f>
        <v>597.48159</v>
      </c>
      <c r="E67" s="41">
        <f t="shared" si="2"/>
        <v>87.5500171442136</v>
      </c>
      <c r="F67" s="41">
        <f t="shared" si="3"/>
        <v>-84.96441000000004</v>
      </c>
    </row>
    <row r="68" spans="1:6" ht="15" customHeight="1">
      <c r="A68" s="42" t="s">
        <v>78</v>
      </c>
      <c r="B68" s="58" t="s">
        <v>79</v>
      </c>
      <c r="C68" s="44">
        <v>0</v>
      </c>
      <c r="D68" s="44">
        <v>0</v>
      </c>
      <c r="E68" s="45" t="e">
        <f t="shared" si="2"/>
        <v>#DIV/0!</v>
      </c>
      <c r="F68" s="45">
        <f t="shared" si="3"/>
        <v>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682.446</v>
      </c>
      <c r="D70" s="44">
        <v>597.48159</v>
      </c>
      <c r="E70" s="45">
        <f t="shared" si="2"/>
        <v>87.5500171442136</v>
      </c>
      <c r="F70" s="45">
        <f t="shared" si="3"/>
        <v>-84.96441000000004</v>
      </c>
    </row>
    <row r="71" spans="1:6" s="6" customFormat="1" ht="15" customHeight="1">
      <c r="A71" s="37" t="s">
        <v>94</v>
      </c>
      <c r="B71" s="38" t="s">
        <v>95</v>
      </c>
      <c r="C71" s="39">
        <f>C72</f>
        <v>19845.723</v>
      </c>
      <c r="D71" s="39">
        <f>SUM(D72)</f>
        <v>19664.11966</v>
      </c>
      <c r="E71" s="41">
        <f t="shared" si="2"/>
        <v>99.084924545203</v>
      </c>
      <c r="F71" s="41">
        <f t="shared" si="3"/>
        <v>-181.60334000000148</v>
      </c>
    </row>
    <row r="72" spans="1:6" ht="15" customHeight="1">
      <c r="A72" s="42" t="s">
        <v>96</v>
      </c>
      <c r="B72" s="46" t="s">
        <v>97</v>
      </c>
      <c r="C72" s="44">
        <v>19845.723</v>
      </c>
      <c r="D72" s="44">
        <v>19664.11966</v>
      </c>
      <c r="E72" s="45">
        <f t="shared" si="2"/>
        <v>99.084924545203</v>
      </c>
      <c r="F72" s="45">
        <f t="shared" si="3"/>
        <v>-181.60334000000148</v>
      </c>
    </row>
    <row r="73" spans="1:6" s="6" customFormat="1" ht="15" customHeight="1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100</v>
      </c>
      <c r="C75" s="44"/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3.5" customHeight="1">
      <c r="A79" s="42" t="s">
        <v>106</v>
      </c>
      <c r="B79" s="46" t="s">
        <v>107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0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4" t="s">
        <v>124</v>
      </c>
      <c r="C84" s="55">
        <f>C85+C86+C87</f>
        <v>285.1</v>
      </c>
      <c r="D84" s="55">
        <f>SUM(D85:D87)</f>
        <v>285.1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285.1</v>
      </c>
      <c r="D87" s="44">
        <v>285.1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C47+C55+C57+C62+C67+C71+C78+C73+C84</f>
        <v>24154.706</v>
      </c>
      <c r="D88" s="40">
        <f>D47+D55+D57+D62+D67+D71+D78+D73+D84</f>
        <v>23842.8544</v>
      </c>
      <c r="E88" s="41">
        <f t="shared" si="2"/>
        <v>98.70894060975117</v>
      </c>
      <c r="F88" s="41">
        <f t="shared" si="3"/>
        <v>-311.85159999999814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3">
      <selection activeCell="F36" sqref="F36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2.28125" style="70" customWidth="1"/>
    <col min="4" max="4" width="15.57421875" style="70" customWidth="1"/>
    <col min="5" max="5" width="10.28125" style="70" customWidth="1"/>
    <col min="6" max="6" width="10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321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463.42501000000004</v>
      </c>
      <c r="E4" s="5">
        <f>SUM(D4/C4*100)</f>
        <v>97.975689217759</v>
      </c>
      <c r="F4" s="5">
        <f>SUM(D4-C4)</f>
        <v>-9.574989999999957</v>
      </c>
    </row>
    <row r="5" spans="1:6" s="6" customFormat="1" ht="15.75">
      <c r="A5" s="76">
        <v>1010000000</v>
      </c>
      <c r="B5" s="75" t="s">
        <v>6</v>
      </c>
      <c r="C5" s="5">
        <f>C6</f>
        <v>187.2</v>
      </c>
      <c r="D5" s="5">
        <f>D6</f>
        <v>181.38782</v>
      </c>
      <c r="E5" s="5">
        <f aca="true" t="shared" si="0" ref="E5:E42">SUM(D5/C5*100)</f>
        <v>96.895202991453</v>
      </c>
      <c r="F5" s="5">
        <f aca="true" t="shared" si="1" ref="F5:F42">SUM(D5-C5)</f>
        <v>-5.812179999999984</v>
      </c>
    </row>
    <row r="6" spans="1:6" ht="15.75">
      <c r="A6" s="7">
        <v>1010200001</v>
      </c>
      <c r="B6" s="8" t="s">
        <v>7</v>
      </c>
      <c r="C6" s="9">
        <v>187.2</v>
      </c>
      <c r="D6" s="10">
        <v>181.38782</v>
      </c>
      <c r="E6" s="9">
        <f>SUM(D6/C6*100)</f>
        <v>96.895202991453</v>
      </c>
      <c r="F6" s="9">
        <f t="shared" si="1"/>
        <v>-5.812179999999984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6.5918</v>
      </c>
      <c r="E7" s="5">
        <f t="shared" si="0"/>
        <v>219.72666666666666</v>
      </c>
      <c r="F7" s="5">
        <f t="shared" si="1"/>
        <v>3.5918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6.5918</v>
      </c>
      <c r="E8" s="9">
        <f t="shared" si="0"/>
        <v>219.72666666666666</v>
      </c>
      <c r="F8" s="9">
        <f t="shared" si="1"/>
        <v>3.5918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272.8</v>
      </c>
      <c r="D9" s="5">
        <f>D10+D11</f>
        <v>262.94539000000003</v>
      </c>
      <c r="E9" s="5">
        <f t="shared" si="0"/>
        <v>96.38760630498534</v>
      </c>
      <c r="F9" s="5">
        <f t="shared" si="1"/>
        <v>-9.85460999999998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83.07984</v>
      </c>
      <c r="E10" s="9">
        <f t="shared" si="0"/>
        <v>78.37720754716982</v>
      </c>
      <c r="F10" s="9">
        <f>SUM(D10-C10)</f>
        <v>-22.920159999999996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179.86555</v>
      </c>
      <c r="E11" s="9">
        <f t="shared" si="0"/>
        <v>107.83306354916067</v>
      </c>
      <c r="F11" s="9">
        <f t="shared" si="1"/>
        <v>13.065550000000002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12.5</v>
      </c>
      <c r="E12" s="5">
        <f t="shared" si="0"/>
        <v>125</v>
      </c>
      <c r="F12" s="5">
        <f t="shared" si="1"/>
        <v>2.5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12.5</v>
      </c>
      <c r="E13" s="9">
        <f t="shared" si="0"/>
        <v>125</v>
      </c>
      <c r="F13" s="9">
        <f t="shared" si="1"/>
        <v>2.5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305.57216</v>
      </c>
      <c r="E20" s="5">
        <f t="shared" si="0"/>
        <v>112.34270588235293</v>
      </c>
      <c r="F20" s="5">
        <f t="shared" si="1"/>
        <v>33.57216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142</v>
      </c>
      <c r="D21" s="5">
        <f>D22+D23</f>
        <v>301.40526</v>
      </c>
      <c r="E21" s="5">
        <f t="shared" si="0"/>
        <v>212.25722535211267</v>
      </c>
      <c r="F21" s="5">
        <f t="shared" si="1"/>
        <v>159.40526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283.64614</v>
      </c>
      <c r="E22" s="9">
        <f t="shared" si="0"/>
        <v>226.916912</v>
      </c>
      <c r="F22" s="9">
        <f t="shared" si="1"/>
        <v>158.64614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17.75912</v>
      </c>
      <c r="E23" s="9">
        <f t="shared" si="0"/>
        <v>104.46541176470588</v>
      </c>
      <c r="F23" s="9">
        <f t="shared" si="1"/>
        <v>0.7591199999999994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8">
        <v>1140000000</v>
      </c>
      <c r="B26" s="79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/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768.9971700000001</v>
      </c>
      <c r="E32" s="5">
        <f t="shared" si="0"/>
        <v>103.2210966442953</v>
      </c>
      <c r="F32" s="5">
        <f t="shared" si="1"/>
        <v>23.997170000000096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6305.282</v>
      </c>
      <c r="D33" s="5">
        <f>D34+D36+D37+D38+D39+D40+D35</f>
        <v>6305.282</v>
      </c>
      <c r="E33" s="5">
        <f t="shared" si="0"/>
        <v>100</v>
      </c>
      <c r="F33" s="5">
        <f t="shared" si="1"/>
        <v>0</v>
      </c>
      <c r="G33" s="21"/>
    </row>
    <row r="34" spans="1:6" ht="15.75">
      <c r="A34" s="17">
        <v>2020100000</v>
      </c>
      <c r="B34" s="18" t="s">
        <v>28</v>
      </c>
      <c r="C34" s="240">
        <v>2595.2</v>
      </c>
      <c r="D34" s="22">
        <v>2595.2</v>
      </c>
      <c r="E34" s="9">
        <f t="shared" si="0"/>
        <v>100</v>
      </c>
      <c r="F34" s="9">
        <f t="shared" si="1"/>
        <v>0</v>
      </c>
    </row>
    <row r="35" spans="1:6" ht="15.75">
      <c r="A35" s="17">
        <v>2020100310</v>
      </c>
      <c r="B35" s="18" t="s">
        <v>268</v>
      </c>
      <c r="C35" s="13">
        <v>374.1</v>
      </c>
      <c r="D35" s="22">
        <v>374.1</v>
      </c>
      <c r="E35" s="9">
        <f t="shared" si="0"/>
        <v>100</v>
      </c>
      <c r="F35" s="9">
        <f t="shared" si="1"/>
        <v>0</v>
      </c>
    </row>
    <row r="36" spans="1:6" ht="15.75">
      <c r="A36" s="17">
        <v>2020200000</v>
      </c>
      <c r="B36" s="18" t="s">
        <v>29</v>
      </c>
      <c r="C36" s="12">
        <v>3220</v>
      </c>
      <c r="D36" s="10">
        <v>3220</v>
      </c>
      <c r="E36" s="9">
        <f t="shared" si="0"/>
        <v>100</v>
      </c>
      <c r="F36" s="9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115.982</v>
      </c>
      <c r="E37" s="9">
        <f t="shared" si="0"/>
        <v>100</v>
      </c>
      <c r="F37" s="9">
        <f t="shared" si="1"/>
        <v>0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7050.282</v>
      </c>
      <c r="D42" s="236">
        <f>D32+D33</f>
        <v>7074.27917</v>
      </c>
      <c r="E42" s="5">
        <f t="shared" si="0"/>
        <v>100.3403717751999</v>
      </c>
      <c r="F42" s="5">
        <f t="shared" si="1"/>
        <v>23.99716999999964</v>
      </c>
    </row>
    <row r="43" spans="1:6" s="6" customFormat="1" ht="15.75">
      <c r="A43" s="3"/>
      <c r="B43" s="27" t="s">
        <v>36</v>
      </c>
      <c r="C43" s="5">
        <f>C88-C42</f>
        <v>389.40000000000055</v>
      </c>
      <c r="D43" s="5">
        <f>D88-D42</f>
        <v>211.67178999999942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4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913.988</v>
      </c>
      <c r="D47" s="40">
        <f>D48+D49+D50+D51+D52+D54+D53</f>
        <v>832.24334</v>
      </c>
      <c r="E47" s="41">
        <f>SUM(D47/C47*100)</f>
        <v>91.05626550895634</v>
      </c>
      <c r="F47" s="41">
        <f>SUM(D47-C47)</f>
        <v>-81.74466000000007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913.988</v>
      </c>
      <c r="D49" s="44">
        <v>832.24334</v>
      </c>
      <c r="E49" s="45">
        <f aca="true" t="shared" si="2" ref="E49:E88">SUM(D49/C49*100)</f>
        <v>91.05626550895634</v>
      </c>
      <c r="F49" s="45">
        <f aca="true" t="shared" si="3" ref="F49:F88">SUM(D49-C49)</f>
        <v>-81.74466000000007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0</v>
      </c>
      <c r="D53" s="47">
        <v>0</v>
      </c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115.794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115.794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1</v>
      </c>
      <c r="D57" s="39">
        <f>SUM(D58:D60)</f>
        <v>0</v>
      </c>
      <c r="E57" s="41">
        <f t="shared" si="2"/>
        <v>0</v>
      </c>
      <c r="F57" s="41">
        <f t="shared" si="3"/>
        <v>-1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</v>
      </c>
      <c r="D60" s="44">
        <v>0</v>
      </c>
      <c r="E60" s="45">
        <f t="shared" si="2"/>
        <v>0</v>
      </c>
      <c r="F60" s="45">
        <f t="shared" si="3"/>
        <v>-1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984.3000000000001</v>
      </c>
      <c r="D62" s="55">
        <f>SUM(D63:D66)</f>
        <v>954.1934200000001</v>
      </c>
      <c r="E62" s="41">
        <f t="shared" si="2"/>
        <v>96.9413207355481</v>
      </c>
      <c r="F62" s="41">
        <f t="shared" si="3"/>
        <v>-30.106580000000008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876.2</v>
      </c>
      <c r="E65" s="45">
        <f t="shared" si="2"/>
        <v>100</v>
      </c>
      <c r="F65" s="45">
        <f t="shared" si="3"/>
        <v>0</v>
      </c>
    </row>
    <row r="66" spans="1:6" ht="15.75" customHeight="1">
      <c r="A66" s="42" t="s">
        <v>74</v>
      </c>
      <c r="B66" s="46" t="s">
        <v>75</v>
      </c>
      <c r="C66" s="56">
        <v>108.1</v>
      </c>
      <c r="D66" s="44">
        <v>77.99342</v>
      </c>
      <c r="E66" s="45">
        <f t="shared" si="2"/>
        <v>72.14932469935246</v>
      </c>
      <c r="F66" s="45">
        <f t="shared" si="3"/>
        <v>-30.106579999999994</v>
      </c>
    </row>
    <row r="67" spans="1:6" s="6" customFormat="1" ht="15.75">
      <c r="A67" s="37" t="s">
        <v>76</v>
      </c>
      <c r="B67" s="38" t="s">
        <v>77</v>
      </c>
      <c r="C67" s="39">
        <f>SUM(C68:C70)</f>
        <v>2396.1</v>
      </c>
      <c r="D67" s="39">
        <f>SUM(D68:D70)</f>
        <v>2359.52193</v>
      </c>
      <c r="E67" s="41">
        <f t="shared" si="2"/>
        <v>98.47343307875298</v>
      </c>
      <c r="F67" s="41">
        <f t="shared" si="3"/>
        <v>-36.578070000000025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2125</v>
      </c>
      <c r="D69" s="44">
        <v>2125</v>
      </c>
      <c r="E69" s="45">
        <f t="shared" si="2"/>
        <v>100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271.1</v>
      </c>
      <c r="D70" s="44">
        <v>234.52193</v>
      </c>
      <c r="E70" s="45">
        <f t="shared" si="2"/>
        <v>86.5075359645887</v>
      </c>
      <c r="F70" s="45">
        <f t="shared" si="3"/>
        <v>-36.578070000000025</v>
      </c>
    </row>
    <row r="71" spans="1:6" s="6" customFormat="1" ht="15.75">
      <c r="A71" s="37" t="s">
        <v>94</v>
      </c>
      <c r="B71" s="38" t="s">
        <v>95</v>
      </c>
      <c r="C71" s="39">
        <f>C72</f>
        <v>2332.8</v>
      </c>
      <c r="D71" s="39">
        <f>SUM(D72)</f>
        <v>2328.59827</v>
      </c>
      <c r="E71" s="41">
        <f t="shared" si="2"/>
        <v>99.81988468792866</v>
      </c>
      <c r="F71" s="41">
        <f t="shared" si="3"/>
        <v>-4.201730000000225</v>
      </c>
    </row>
    <row r="72" spans="1:6" ht="15" customHeight="1">
      <c r="A72" s="42" t="s">
        <v>96</v>
      </c>
      <c r="B72" s="46" t="s">
        <v>270</v>
      </c>
      <c r="C72" s="44">
        <v>2332.8</v>
      </c>
      <c r="D72" s="44">
        <v>2328.59827</v>
      </c>
      <c r="E72" s="45">
        <f t="shared" si="2"/>
        <v>99.81988468792866</v>
      </c>
      <c r="F72" s="45">
        <f t="shared" si="3"/>
        <v>-4.201730000000225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683.7</v>
      </c>
      <c r="D73" s="39">
        <f>SUM(D74:D77)</f>
        <v>683.7</v>
      </c>
      <c r="E73" s="41">
        <f t="shared" si="2"/>
        <v>100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100</v>
      </c>
      <c r="C75" s="44">
        <v>683.7</v>
      </c>
      <c r="D75" s="44">
        <v>683.7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11.9</v>
      </c>
      <c r="E78" s="45">
        <f t="shared" si="2"/>
        <v>99.16666666666667</v>
      </c>
      <c r="F78" s="28">
        <f>F79+F80+F81+F82+F83</f>
        <v>-0.09999999999999964</v>
      </c>
    </row>
    <row r="79" spans="1:6" ht="15.75">
      <c r="A79" s="42" t="s">
        <v>106</v>
      </c>
      <c r="B79" s="46" t="s">
        <v>107</v>
      </c>
      <c r="C79" s="44">
        <v>12</v>
      </c>
      <c r="D79" s="44">
        <v>11.9</v>
      </c>
      <c r="E79" s="45">
        <f t="shared" si="2"/>
        <v>99.16666666666667</v>
      </c>
      <c r="F79" s="45">
        <f>SUM(D79-C79)</f>
        <v>-0.09999999999999964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4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5" t="s">
        <v>128</v>
      </c>
      <c r="C88" s="40">
        <f>C47+C55+C57+C62+C67+C71+C73+C78</f>
        <v>7439.682000000001</v>
      </c>
      <c r="D88" s="40">
        <f>D47+D55+D57+D62+D67+D71+D78+D73</f>
        <v>7285.950959999999</v>
      </c>
      <c r="E88" s="41">
        <f t="shared" si="2"/>
        <v>97.933634260174</v>
      </c>
      <c r="F88" s="41">
        <f t="shared" si="3"/>
        <v>-153.73104000000149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3">
      <selection activeCell="J53" sqref="J53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4" width="15.00390625" style="70" customWidth="1"/>
    <col min="5" max="5" width="11.00390625" style="70" customWidth="1"/>
    <col min="6" max="6" width="9.281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320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1764.94373</v>
      </c>
      <c r="E4" s="5">
        <f>SUM(D4/C4*100)</f>
        <v>109.80798419710074</v>
      </c>
      <c r="F4" s="5">
        <f>SUM(D4-C4)</f>
        <v>157.64373</v>
      </c>
    </row>
    <row r="5" spans="1:6" s="6" customFormat="1" ht="15.75">
      <c r="A5" s="76">
        <v>1010000000</v>
      </c>
      <c r="B5" s="75" t="s">
        <v>6</v>
      </c>
      <c r="C5" s="5">
        <f>C6</f>
        <v>986.4</v>
      </c>
      <c r="D5" s="5">
        <f>D6</f>
        <v>1092.58576</v>
      </c>
      <c r="E5" s="5">
        <f aca="true" t="shared" si="0" ref="E5:E42">SUM(D5/C5*100)</f>
        <v>110.76497972424978</v>
      </c>
      <c r="F5" s="5">
        <f aca="true" t="shared" si="1" ref="F5:F42">SUM(D5-C5)</f>
        <v>106.18575999999996</v>
      </c>
    </row>
    <row r="6" spans="1:6" ht="15.75">
      <c r="A6" s="7">
        <v>1010200001</v>
      </c>
      <c r="B6" s="8" t="s">
        <v>7</v>
      </c>
      <c r="C6" s="9">
        <v>986.4</v>
      </c>
      <c r="D6" s="10">
        <v>1092.58576</v>
      </c>
      <c r="E6" s="9">
        <f>SUM(D6/C6*100)</f>
        <v>110.76497972424978</v>
      </c>
      <c r="F6" s="9">
        <f t="shared" si="1"/>
        <v>106.18575999999996</v>
      </c>
    </row>
    <row r="7" spans="1:6" s="6" customFormat="1" ht="15.75">
      <c r="A7" s="76">
        <v>1050000000</v>
      </c>
      <c r="B7" s="75" t="s">
        <v>8</v>
      </c>
      <c r="C7" s="5">
        <f>SUM(C8:C8)</f>
        <v>28</v>
      </c>
      <c r="D7" s="5">
        <f>SUM(D8:D8)</f>
        <v>18.63886</v>
      </c>
      <c r="E7" s="5">
        <f t="shared" si="0"/>
        <v>66.56735714285715</v>
      </c>
      <c r="F7" s="5">
        <f t="shared" si="1"/>
        <v>-9.361139999999999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18.63886</v>
      </c>
      <c r="E8" s="9">
        <f t="shared" si="0"/>
        <v>66.56735714285715</v>
      </c>
      <c r="F8" s="9">
        <f t="shared" si="1"/>
        <v>-9.361139999999999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582.9</v>
      </c>
      <c r="D9" s="5">
        <f>D10+D11</f>
        <v>638.51911</v>
      </c>
      <c r="E9" s="5">
        <f t="shared" si="0"/>
        <v>109.54179276033625</v>
      </c>
      <c r="F9" s="5">
        <f t="shared" si="1"/>
        <v>55.61910999999998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119.44035</v>
      </c>
      <c r="E10" s="9">
        <f t="shared" si="0"/>
        <v>88.47433333333333</v>
      </c>
      <c r="F10" s="9">
        <f>SUM(D10-C10)</f>
        <v>-15.559650000000005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519.07876</v>
      </c>
      <c r="E11" s="9">
        <f t="shared" si="0"/>
        <v>115.89166331770484</v>
      </c>
      <c r="F11" s="9">
        <f t="shared" si="1"/>
        <v>71.17876000000001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15.2</v>
      </c>
      <c r="E12" s="5">
        <f t="shared" si="0"/>
        <v>152</v>
      </c>
      <c r="F12" s="5">
        <f t="shared" si="1"/>
        <v>5.199999999999999</v>
      </c>
    </row>
    <row r="13" spans="1:6" ht="15.75">
      <c r="A13" s="7">
        <v>1080400001</v>
      </c>
      <c r="B13" s="8" t="s">
        <v>14</v>
      </c>
      <c r="C13" s="9">
        <v>10</v>
      </c>
      <c r="D13" s="10">
        <v>15.2</v>
      </c>
      <c r="E13" s="9">
        <f t="shared" si="0"/>
        <v>152</v>
      </c>
      <c r="F13" s="9">
        <f t="shared" si="1"/>
        <v>5.199999999999999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482.84250000000003</v>
      </c>
      <c r="E20" s="5">
        <f t="shared" si="0"/>
        <v>116.01213358962039</v>
      </c>
      <c r="F20" s="5">
        <f t="shared" si="1"/>
        <v>66.64250000000004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326.2</v>
      </c>
      <c r="D21" s="5">
        <f>D22+D23</f>
        <v>410.17207</v>
      </c>
      <c r="E21" s="5">
        <f t="shared" si="0"/>
        <v>125.74251072961376</v>
      </c>
      <c r="F21" s="5">
        <f t="shared" si="1"/>
        <v>83.97207000000003</v>
      </c>
    </row>
    <row r="22" spans="1:6" ht="15.75">
      <c r="A22" s="17">
        <v>1110501101</v>
      </c>
      <c r="B22" s="18" t="s">
        <v>262</v>
      </c>
      <c r="C22" s="12">
        <v>310</v>
      </c>
      <c r="D22" s="10">
        <v>410.17207</v>
      </c>
      <c r="E22" s="9">
        <f t="shared" si="0"/>
        <v>132.31357096774195</v>
      </c>
      <c r="F22" s="9">
        <f t="shared" si="1"/>
        <v>100.17207000000002</v>
      </c>
    </row>
    <row r="23" spans="1:6" ht="15" customHeight="1">
      <c r="A23" s="7">
        <v>1110503505</v>
      </c>
      <c r="B23" s="11" t="s">
        <v>261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8">
        <v>1140000000</v>
      </c>
      <c r="B26" s="79" t="s">
        <v>141</v>
      </c>
      <c r="C26" s="5">
        <f>C27+C28</f>
        <v>90</v>
      </c>
      <c r="D26" s="5">
        <f>D27+D28</f>
        <v>72.67043</v>
      </c>
      <c r="E26" s="5">
        <f t="shared" si="0"/>
        <v>80.74492222222221</v>
      </c>
      <c r="F26" s="5">
        <f t="shared" si="1"/>
        <v>-17.329570000000004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72.67043</v>
      </c>
      <c r="E28" s="9">
        <f t="shared" si="0"/>
        <v>80.74492222222221</v>
      </c>
      <c r="F28" s="9">
        <f t="shared" si="1"/>
        <v>-17.329570000000004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2247.78623</v>
      </c>
      <c r="E32" s="5">
        <f t="shared" si="0"/>
        <v>111.0840736347912</v>
      </c>
      <c r="F32" s="5">
        <f t="shared" si="1"/>
        <v>224.28623000000016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4414.331</v>
      </c>
      <c r="D33" s="5">
        <f>D34+D36+D37+D38+D39+D40</f>
        <v>4177.882</v>
      </c>
      <c r="E33" s="5">
        <f t="shared" si="0"/>
        <v>94.64360511253005</v>
      </c>
      <c r="F33" s="5">
        <f t="shared" si="1"/>
        <v>-236.44900000000052</v>
      </c>
      <c r="G33" s="21"/>
    </row>
    <row r="34" spans="1:6" ht="15.75">
      <c r="A34" s="17">
        <v>2020100000</v>
      </c>
      <c r="B34" s="18" t="s">
        <v>28</v>
      </c>
      <c r="C34" s="240">
        <v>2564.7</v>
      </c>
      <c r="D34" s="22">
        <v>2564.7</v>
      </c>
      <c r="E34" s="9">
        <f t="shared" si="0"/>
        <v>100</v>
      </c>
      <c r="F34" s="9">
        <f t="shared" si="1"/>
        <v>0</v>
      </c>
    </row>
    <row r="35" spans="1:6" ht="14.25" customHeight="1" hidden="1">
      <c r="A35" s="17">
        <v>2020100310</v>
      </c>
      <c r="B35" s="18" t="s">
        <v>268</v>
      </c>
      <c r="C35" s="234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235">
        <v>1733.58</v>
      </c>
      <c r="D36" s="10">
        <v>1497.132</v>
      </c>
      <c r="E36" s="9">
        <f t="shared" si="0"/>
        <v>86.36071020662445</v>
      </c>
      <c r="F36" s="9">
        <f t="shared" si="1"/>
        <v>-236.44799999999987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116.05</v>
      </c>
      <c r="E37" s="9">
        <f t="shared" si="0"/>
        <v>99.99913830988099</v>
      </c>
      <c r="F37" s="9">
        <f t="shared" si="1"/>
        <v>-0.0010000000000047748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6437.831</v>
      </c>
      <c r="D42" s="236">
        <f>D32+D33</f>
        <v>6425.668229999999</v>
      </c>
      <c r="E42" s="5">
        <f t="shared" si="0"/>
        <v>99.81107348111497</v>
      </c>
      <c r="F42" s="5">
        <f t="shared" si="1"/>
        <v>-12.162770000000819</v>
      </c>
    </row>
    <row r="43" spans="1:6" s="6" customFormat="1" ht="15.75">
      <c r="A43" s="3"/>
      <c r="B43" s="27" t="s">
        <v>36</v>
      </c>
      <c r="C43" s="5">
        <f>C88-C42</f>
        <v>1406.6000000000004</v>
      </c>
      <c r="D43" s="5">
        <f>D88-D42</f>
        <v>957.3785500000013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916.474</v>
      </c>
      <c r="D47" s="40">
        <f>D48+D49+D50+D51+D52+D54+D53</f>
        <v>887.28724</v>
      </c>
      <c r="E47" s="41">
        <f>SUM(D47/C47*100)</f>
        <v>96.81532045644502</v>
      </c>
      <c r="F47" s="41">
        <f>SUM(D47-C47)</f>
        <v>-29.18676000000005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902.057</v>
      </c>
      <c r="D49" s="44">
        <v>887.28724</v>
      </c>
      <c r="E49" s="45">
        <f aca="true" t="shared" si="2" ref="E49:E60">SUM(D49/C49*100)</f>
        <v>98.36265779213508</v>
      </c>
      <c r="F49" s="45">
        <f aca="true" t="shared" si="3" ref="F49:F60">SUM(D49-C49)</f>
        <v>-14.76976000000002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4.417</v>
      </c>
      <c r="D53" s="47">
        <v>0</v>
      </c>
      <c r="E53" s="45">
        <f t="shared" si="2"/>
        <v>0</v>
      </c>
      <c r="F53" s="45">
        <f t="shared" si="3"/>
        <v>-4.417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115.794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115.794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C60+C61</f>
        <v>8.218</v>
      </c>
      <c r="D57" s="39">
        <f>D60+D61</f>
        <v>8.218</v>
      </c>
      <c r="E57" s="41">
        <f t="shared" si="2"/>
        <v>100</v>
      </c>
      <c r="F57" s="41">
        <f t="shared" si="3"/>
        <v>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193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s="6" customFormat="1" ht="15.75">
      <c r="A61" s="53" t="s">
        <v>255</v>
      </c>
      <c r="B61" s="54" t="s">
        <v>256</v>
      </c>
      <c r="C61" s="44">
        <v>6.535</v>
      </c>
      <c r="D61" s="44">
        <v>6.535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1129.365</v>
      </c>
      <c r="D62" s="55">
        <f>SUM(D63:D66)</f>
        <v>1087.2280700000001</v>
      </c>
      <c r="E62" s="41">
        <f aca="true" t="shared" si="4" ref="E62:E76">SUM(D62/C62*100)</f>
        <v>96.26897150168459</v>
      </c>
      <c r="F62" s="41">
        <f aca="true" t="shared" si="5" ref="F62:F77">SUM(D62-C62)</f>
        <v>-42.13692999999989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107.865</v>
      </c>
      <c r="D64" s="44">
        <v>91.74835</v>
      </c>
      <c r="E64" s="45">
        <f t="shared" si="4"/>
        <v>85.0584990497381</v>
      </c>
      <c r="F64" s="45">
        <f t="shared" si="5"/>
        <v>-16.116649999999993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971.5</v>
      </c>
      <c r="E65" s="45">
        <f t="shared" si="4"/>
        <v>100</v>
      </c>
      <c r="F65" s="45">
        <f t="shared" si="5"/>
        <v>0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23.97972</v>
      </c>
      <c r="E66" s="45">
        <f t="shared" si="4"/>
        <v>47.95944</v>
      </c>
      <c r="F66" s="45">
        <f t="shared" si="5"/>
        <v>-26.02028</v>
      </c>
    </row>
    <row r="67" spans="1:6" ht="15.75">
      <c r="A67" s="37" t="s">
        <v>76</v>
      </c>
      <c r="B67" s="38" t="s">
        <v>77</v>
      </c>
      <c r="C67" s="39">
        <f>SUM(C68:C70)</f>
        <v>840.5</v>
      </c>
      <c r="D67" s="39">
        <f>SUM(D68:D70)</f>
        <v>825.04716</v>
      </c>
      <c r="E67" s="41">
        <f t="shared" si="4"/>
        <v>98.16147055324211</v>
      </c>
      <c r="F67" s="41">
        <f t="shared" si="5"/>
        <v>-15.452840000000037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840.5</v>
      </c>
      <c r="D70" s="44">
        <v>825.04716</v>
      </c>
      <c r="E70" s="45">
        <f t="shared" si="4"/>
        <v>98.16147055324211</v>
      </c>
      <c r="F70" s="45">
        <f t="shared" si="5"/>
        <v>-15.452840000000037</v>
      </c>
    </row>
    <row r="71" spans="1:6" ht="15.75">
      <c r="A71" s="37" t="s">
        <v>94</v>
      </c>
      <c r="B71" s="38" t="s">
        <v>95</v>
      </c>
      <c r="C71" s="39">
        <f>C72</f>
        <v>4321.4</v>
      </c>
      <c r="D71" s="39">
        <f>SUM(D72)</f>
        <v>3948.39231</v>
      </c>
      <c r="E71" s="41">
        <f t="shared" si="4"/>
        <v>91.36836002221503</v>
      </c>
      <c r="F71" s="41">
        <f t="shared" si="5"/>
        <v>-373.00768999999946</v>
      </c>
    </row>
    <row r="72" spans="1:6" s="6" customFormat="1" ht="15.75">
      <c r="A72" s="42" t="s">
        <v>96</v>
      </c>
      <c r="B72" s="46" t="s">
        <v>97</v>
      </c>
      <c r="C72" s="44">
        <v>4321.4</v>
      </c>
      <c r="D72" s="44">
        <v>3948.39231</v>
      </c>
      <c r="E72" s="45">
        <f t="shared" si="4"/>
        <v>91.36836002221503</v>
      </c>
      <c r="F72" s="45">
        <f t="shared" si="5"/>
        <v>-373.00768999999946</v>
      </c>
    </row>
    <row r="73" spans="1:6" ht="15.75">
      <c r="A73" s="60">
        <v>1000</v>
      </c>
      <c r="B73" s="38" t="s">
        <v>98</v>
      </c>
      <c r="C73" s="39">
        <f>SUM(C74:C77)</f>
        <v>135.78</v>
      </c>
      <c r="D73" s="39">
        <f>SUM(D74:D77)</f>
        <v>135.78</v>
      </c>
      <c r="E73" s="41">
        <f t="shared" si="4"/>
        <v>100</v>
      </c>
      <c r="F73" s="41">
        <f t="shared" si="5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100</v>
      </c>
      <c r="C75" s="44">
        <v>135.78</v>
      </c>
      <c r="D75" s="44">
        <v>135.78</v>
      </c>
      <c r="E75" s="45">
        <f t="shared" si="4"/>
        <v>100</v>
      </c>
      <c r="F75" s="45">
        <f t="shared" si="5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104</v>
      </c>
      <c r="B78" s="38" t="s">
        <v>105</v>
      </c>
      <c r="C78" s="39">
        <f>C79+C80+C81+C82+C83</f>
        <v>1.6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-1.6</v>
      </c>
    </row>
    <row r="79" spans="1:6" ht="15" customHeight="1">
      <c r="A79" s="42" t="s">
        <v>106</v>
      </c>
      <c r="B79" s="46" t="s">
        <v>107</v>
      </c>
      <c r="C79" s="44">
        <v>1.6</v>
      </c>
      <c r="D79" s="44">
        <v>0</v>
      </c>
      <c r="E79" s="45">
        <f t="shared" si="6"/>
        <v>0</v>
      </c>
      <c r="F79" s="45">
        <f>SUM(D79-C79)</f>
        <v>-1.6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114</v>
      </c>
      <c r="B83" s="46" t="s">
        <v>115</v>
      </c>
      <c r="C83" s="44"/>
      <c r="D83" s="44"/>
      <c r="E83" s="45" t="e">
        <f t="shared" si="6"/>
        <v>#DIV/0!</v>
      </c>
      <c r="F83" s="45"/>
    </row>
    <row r="84" spans="1:6" ht="15" customHeight="1">
      <c r="A84" s="60">
        <v>1400</v>
      </c>
      <c r="B84" s="64" t="s">
        <v>124</v>
      </c>
      <c r="C84" s="55">
        <f>C85+C86+C87</f>
        <v>375.3</v>
      </c>
      <c r="D84" s="55">
        <f>SUM(D85:D87)</f>
        <v>375.3</v>
      </c>
      <c r="E84" s="41">
        <f t="shared" si="6"/>
        <v>100</v>
      </c>
      <c r="F84" s="41">
        <f>SUM(D84-C84)</f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" customHeight="1">
      <c r="A87" s="61">
        <v>1403</v>
      </c>
      <c r="B87" s="62" t="s">
        <v>127</v>
      </c>
      <c r="C87" s="56">
        <v>375.3</v>
      </c>
      <c r="D87" s="44">
        <v>375.3</v>
      </c>
      <c r="E87" s="45">
        <f t="shared" si="6"/>
        <v>100</v>
      </c>
      <c r="F87" s="45">
        <f>SUM(D87-C87)</f>
        <v>0</v>
      </c>
    </row>
    <row r="88" spans="1:6" ht="15" customHeight="1">
      <c r="A88" s="60"/>
      <c r="B88" s="65" t="s">
        <v>128</v>
      </c>
      <c r="C88" s="40">
        <f>C47+C55+C57+C62+C67+C71+C73+C78+C84</f>
        <v>7844.4310000000005</v>
      </c>
      <c r="D88" s="40">
        <f>D47+D55+D57+D62+D67+D71+D73+D78+D84</f>
        <v>7383.046780000001</v>
      </c>
      <c r="E88" s="41">
        <f t="shared" si="6"/>
        <v>94.11832139259049</v>
      </c>
      <c r="F88" s="41">
        <f>SUM(D88-C88)</f>
        <v>-461.3842199999999</v>
      </c>
    </row>
    <row r="89" spans="1:6" s="73" customFormat="1" ht="15.75">
      <c r="A89" s="66"/>
      <c r="B89" s="67"/>
      <c r="C89" s="68"/>
      <c r="D89" s="69"/>
      <c r="E89" s="70"/>
      <c r="F89" s="70"/>
    </row>
    <row r="90" spans="1:4" s="73" customFormat="1" ht="12.75">
      <c r="A90" s="71" t="s">
        <v>129</v>
      </c>
      <c r="B90" s="71"/>
      <c r="C90" s="72"/>
      <c r="D90" s="72"/>
    </row>
    <row r="91" spans="1:6" ht="15.75">
      <c r="A91" s="74" t="s">
        <v>130</v>
      </c>
      <c r="B91" s="74"/>
      <c r="C91" s="73" t="s">
        <v>131</v>
      </c>
      <c r="D91" s="73"/>
      <c r="E91" s="73"/>
      <c r="F91" s="7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7">
      <selection activeCell="C43" sqref="C43"/>
    </sheetView>
  </sheetViews>
  <sheetFormatPr defaultColWidth="9.140625" defaultRowHeight="12.75"/>
  <cols>
    <col min="1" max="1" width="14.7109375" style="66" customWidth="1"/>
    <col min="2" max="2" width="58.140625" style="67" customWidth="1"/>
    <col min="3" max="3" width="13.8515625" style="70" customWidth="1"/>
    <col min="4" max="4" width="15.140625" style="70" customWidth="1"/>
    <col min="5" max="5" width="9.7109375" style="70" customWidth="1"/>
    <col min="6" max="6" width="16.0039062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319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6290.60725</v>
      </c>
      <c r="E4" s="5">
        <f>SUM(D4/C4*100)</f>
        <v>113.6144930284641</v>
      </c>
      <c r="F4" s="5">
        <f>SUM(D4-C4)</f>
        <v>753.8072499999998</v>
      </c>
    </row>
    <row r="5" spans="1:6" s="6" customFormat="1" ht="15.75">
      <c r="A5" s="76">
        <v>1010000000</v>
      </c>
      <c r="B5" s="75" t="s">
        <v>6</v>
      </c>
      <c r="C5" s="5">
        <f>C6</f>
        <v>4584</v>
      </c>
      <c r="D5" s="5">
        <f>D6</f>
        <v>5380.8707</v>
      </c>
      <c r="E5" s="5">
        <f aca="true" t="shared" si="0" ref="E5:E42">SUM(D5/C5*100)</f>
        <v>117.3837412739965</v>
      </c>
      <c r="F5" s="5">
        <f aca="true" t="shared" si="1" ref="F5:F42">SUM(D5-C5)</f>
        <v>796.8707000000004</v>
      </c>
    </row>
    <row r="6" spans="1:6" ht="15.75">
      <c r="A6" s="7">
        <v>1010200001</v>
      </c>
      <c r="B6" s="8" t="s">
        <v>7</v>
      </c>
      <c r="C6" s="9">
        <v>4584</v>
      </c>
      <c r="D6" s="10">
        <v>5380.8707</v>
      </c>
      <c r="E6" s="9">
        <f>SUM(D6/C6*100)</f>
        <v>117.3837412739965</v>
      </c>
      <c r="F6" s="9">
        <f t="shared" si="1"/>
        <v>796.8707000000004</v>
      </c>
    </row>
    <row r="7" spans="1:6" s="6" customFormat="1" ht="15" customHeight="1">
      <c r="A7" s="76">
        <v>1050000000</v>
      </c>
      <c r="B7" s="75" t="s">
        <v>8</v>
      </c>
      <c r="C7" s="5">
        <f>SUM(C8:C8)</f>
        <v>35</v>
      </c>
      <c r="D7" s="5">
        <f>SUM(D8:D8)</f>
        <v>-17.58759</v>
      </c>
      <c r="E7" s="5">
        <f t="shared" si="0"/>
        <v>-50.25025714285714</v>
      </c>
      <c r="F7" s="5">
        <f t="shared" si="1"/>
        <v>-52.58759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-17.58759</v>
      </c>
      <c r="E8" s="9">
        <f t="shared" si="0"/>
        <v>-50.25025714285714</v>
      </c>
      <c r="F8" s="9">
        <f t="shared" si="1"/>
        <v>-52.58759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907.8</v>
      </c>
      <c r="D9" s="5">
        <f>D10+D11</f>
        <v>927.3241399999999</v>
      </c>
      <c r="E9" s="5">
        <f t="shared" si="0"/>
        <v>102.15070940735845</v>
      </c>
      <c r="F9" s="5">
        <f t="shared" si="1"/>
        <v>19.52413999999999</v>
      </c>
    </row>
    <row r="10" spans="1:6" s="6" customFormat="1" ht="15" customHeight="1">
      <c r="A10" s="7">
        <v>1060100000</v>
      </c>
      <c r="B10" s="11" t="s">
        <v>294</v>
      </c>
      <c r="C10" s="9">
        <v>148</v>
      </c>
      <c r="D10" s="10">
        <v>108.2252</v>
      </c>
      <c r="E10" s="9">
        <f t="shared" si="0"/>
        <v>73.12513513513514</v>
      </c>
      <c r="F10" s="9">
        <f>SUM(D10-C10)</f>
        <v>-39.7748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819.09894</v>
      </c>
      <c r="E11" s="9">
        <f t="shared" si="0"/>
        <v>107.8045459331403</v>
      </c>
      <c r="F11" s="9">
        <f t="shared" si="1"/>
        <v>59.298940000000016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492.75428</v>
      </c>
      <c r="E20" s="5">
        <f t="shared" si="0"/>
        <v>158.9529935483871</v>
      </c>
      <c r="F20" s="5">
        <f t="shared" si="1"/>
        <v>182.75428</v>
      </c>
    </row>
    <row r="21" spans="1:6" s="6" customFormat="1" ht="15" customHeight="1">
      <c r="A21" s="76">
        <v>1110000000</v>
      </c>
      <c r="B21" s="77" t="s">
        <v>138</v>
      </c>
      <c r="C21" s="5">
        <f>C22+C23</f>
        <v>250</v>
      </c>
      <c r="D21" s="5">
        <f>D22+D23</f>
        <v>154.1697</v>
      </c>
      <c r="E21" s="5">
        <f t="shared" si="0"/>
        <v>61.66788</v>
      </c>
      <c r="F21" s="5">
        <f t="shared" si="1"/>
        <v>-95.8303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154.1697</v>
      </c>
      <c r="E22" s="9">
        <f t="shared" si="0"/>
        <v>61.66788</v>
      </c>
      <c r="F22" s="9">
        <f t="shared" si="1"/>
        <v>-95.8303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6">
        <v>1130000000</v>
      </c>
      <c r="B24" s="77" t="s">
        <v>140</v>
      </c>
      <c r="C24" s="5">
        <f>C25</f>
        <v>0</v>
      </c>
      <c r="D24" s="5">
        <f>D25</f>
        <v>142.9316</v>
      </c>
      <c r="E24" s="5" t="e">
        <f t="shared" si="0"/>
        <v>#DIV/0!</v>
      </c>
      <c r="F24" s="5">
        <f t="shared" si="1"/>
        <v>142.9316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142.9316</v>
      </c>
      <c r="E25" s="9" t="e">
        <f t="shared" si="0"/>
        <v>#DIV/0!</v>
      </c>
      <c r="F25" s="9">
        <f t="shared" si="1"/>
        <v>142.9316</v>
      </c>
    </row>
    <row r="26" spans="1:6" ht="19.5" customHeight="1">
      <c r="A26" s="78">
        <v>1140000000</v>
      </c>
      <c r="B26" s="79" t="s">
        <v>141</v>
      </c>
      <c r="C26" s="5">
        <f>C27+C28</f>
        <v>60</v>
      </c>
      <c r="D26" s="5">
        <f>D27+D28</f>
        <v>146.33413</v>
      </c>
      <c r="E26" s="5">
        <f t="shared" si="0"/>
        <v>243.89021666666665</v>
      </c>
      <c r="F26" s="5">
        <f t="shared" si="1"/>
        <v>86.33412999999999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146.33413</v>
      </c>
      <c r="E28" s="9">
        <f t="shared" si="0"/>
        <v>243.89021666666665</v>
      </c>
      <c r="F28" s="9">
        <f t="shared" si="1"/>
        <v>86.33412999999999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49.31885</v>
      </c>
      <c r="E29" s="5">
        <v>0</v>
      </c>
      <c r="F29" s="5">
        <f t="shared" si="1"/>
        <v>49.31885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>
        <v>0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49.31885</v>
      </c>
      <c r="E31" s="9">
        <v>0</v>
      </c>
      <c r="F31" s="9">
        <f t="shared" si="1"/>
        <v>49.31885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6783.36153</v>
      </c>
      <c r="E32" s="5">
        <f t="shared" si="0"/>
        <v>116.018360983786</v>
      </c>
      <c r="F32" s="5">
        <f t="shared" si="1"/>
        <v>936.56153</v>
      </c>
    </row>
    <row r="33" spans="1:7" s="6" customFormat="1" ht="15.75">
      <c r="A33" s="3">
        <v>2000000000</v>
      </c>
      <c r="B33" s="4" t="s">
        <v>27</v>
      </c>
      <c r="C33" s="184">
        <f>C34+C36+C37+C38+C39+C40</f>
        <v>8238.3555</v>
      </c>
      <c r="D33" s="5">
        <f>D34+D36+D37+D38+D39+D40</f>
        <v>8043.1882</v>
      </c>
      <c r="E33" s="5">
        <f t="shared" si="0"/>
        <v>97.63099201048074</v>
      </c>
      <c r="F33" s="5">
        <f t="shared" si="1"/>
        <v>-195.16730000000007</v>
      </c>
      <c r="G33" s="21"/>
    </row>
    <row r="34" spans="1:6" ht="15" customHeight="1">
      <c r="A34" s="17">
        <v>2020100000</v>
      </c>
      <c r="B34" s="18" t="s">
        <v>28</v>
      </c>
      <c r="C34" s="210">
        <v>1328.2</v>
      </c>
      <c r="D34" s="22">
        <v>1328.2</v>
      </c>
      <c r="E34" s="9">
        <f t="shared" si="0"/>
        <v>100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268</v>
      </c>
      <c r="C35" s="210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210">
        <v>6109.7545</v>
      </c>
      <c r="D36" s="10">
        <v>5914.5882</v>
      </c>
      <c r="E36" s="9">
        <f t="shared" si="0"/>
        <v>96.80566052203898</v>
      </c>
      <c r="F36" s="243">
        <f t="shared" si="1"/>
        <v>-195.16629999999986</v>
      </c>
    </row>
    <row r="37" spans="1:6" ht="15" customHeight="1">
      <c r="A37" s="17">
        <v>2020300000</v>
      </c>
      <c r="B37" s="18" t="s">
        <v>30</v>
      </c>
      <c r="C37" s="210">
        <v>0.401</v>
      </c>
      <c r="D37" s="23">
        <v>0.4</v>
      </c>
      <c r="E37" s="9">
        <f t="shared" si="0"/>
        <v>99.75062344139651</v>
      </c>
      <c r="F37" s="9">
        <f t="shared" si="1"/>
        <v>-0.0010000000000000009</v>
      </c>
    </row>
    <row r="38" spans="1:6" ht="15" customHeight="1">
      <c r="A38" s="17">
        <v>2020400000</v>
      </c>
      <c r="B38" s="18" t="s">
        <v>31</v>
      </c>
      <c r="C38" s="210">
        <v>800</v>
      </c>
      <c r="D38" s="24">
        <v>800</v>
      </c>
      <c r="E38" s="9">
        <f t="shared" si="0"/>
        <v>100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210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211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12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244">
        <f>SUM(C32,C33,C41)</f>
        <v>14085.1555</v>
      </c>
      <c r="D42" s="239">
        <f>D32+D33</f>
        <v>14826.549729999999</v>
      </c>
      <c r="E42" s="5">
        <f t="shared" si="0"/>
        <v>105.26365669161409</v>
      </c>
      <c r="F42" s="5">
        <f t="shared" si="1"/>
        <v>741.3942299999981</v>
      </c>
    </row>
    <row r="43" spans="1:6" s="6" customFormat="1" ht="15.75">
      <c r="A43" s="3"/>
      <c r="B43" s="27" t="s">
        <v>36</v>
      </c>
      <c r="C43" s="245">
        <f>C88-C42</f>
        <v>603.8999999999978</v>
      </c>
      <c r="D43" s="184">
        <f>D88-D42</f>
        <v>-602.4082699999999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35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1056.88786</v>
      </c>
      <c r="D47" s="40">
        <f>D48+D49+D50+D51+D52+D54+D53</f>
        <v>982.60642</v>
      </c>
      <c r="E47" s="41">
        <f>SUM(D47/C47*100)</f>
        <v>92.97168197201167</v>
      </c>
      <c r="F47" s="41">
        <f>SUM(D47-C47)</f>
        <v>-74.28144000000009</v>
      </c>
    </row>
    <row r="48" spans="1:6" s="6" customFormat="1" ht="0.7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899.446</v>
      </c>
      <c r="D49" s="44">
        <v>867.06456</v>
      </c>
      <c r="E49" s="45">
        <f aca="true" t="shared" si="2" ref="E49:E88">SUM(D49/C49*100)</f>
        <v>96.39984612750516</v>
      </c>
      <c r="F49" s="45">
        <f aca="true" t="shared" si="3" ref="F49:F88">SUM(D49-C49)</f>
        <v>-32.38144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80.06</v>
      </c>
      <c r="D52" s="44">
        <v>80.06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41.9</v>
      </c>
      <c r="D53" s="47">
        <v>0</v>
      </c>
      <c r="E53" s="45">
        <f t="shared" si="2"/>
        <v>0</v>
      </c>
      <c r="F53" s="45">
        <f t="shared" si="3"/>
        <v>-41.9</v>
      </c>
    </row>
    <row r="54" spans="1:6" ht="14.25" customHeight="1">
      <c r="A54" s="42" t="s">
        <v>52</v>
      </c>
      <c r="B54" s="46" t="s">
        <v>53</v>
      </c>
      <c r="C54" s="44">
        <v>35.48186</v>
      </c>
      <c r="D54" s="44">
        <v>35.48186</v>
      </c>
      <c r="E54" s="45">
        <f t="shared" si="2"/>
        <v>100</v>
      </c>
      <c r="F54" s="45">
        <f t="shared" si="3"/>
        <v>0</v>
      </c>
    </row>
    <row r="55" spans="1:6" s="6" customFormat="1" ht="0.7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4.2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4.25" customHeight="1">
      <c r="A57" s="37" t="s">
        <v>58</v>
      </c>
      <c r="B57" s="38" t="s">
        <v>59</v>
      </c>
      <c r="C57" s="39">
        <f>SUM(C58:C60)</f>
        <v>17</v>
      </c>
      <c r="D57" s="39">
        <f>SUM(D58:D60)</f>
        <v>17</v>
      </c>
      <c r="E57" s="41">
        <f t="shared" si="2"/>
        <v>100</v>
      </c>
      <c r="F57" s="41">
        <f t="shared" si="3"/>
        <v>0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4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4.25" customHeight="1">
      <c r="A60" s="53" t="s">
        <v>64</v>
      </c>
      <c r="B60" s="54" t="s">
        <v>65</v>
      </c>
      <c r="C60" s="44">
        <v>17</v>
      </c>
      <c r="D60" s="44">
        <v>17</v>
      </c>
      <c r="E60" s="45">
        <f t="shared" si="2"/>
        <v>100</v>
      </c>
      <c r="F60" s="45">
        <f t="shared" si="3"/>
        <v>0</v>
      </c>
    </row>
    <row r="61" spans="1:6" ht="14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5411.65707</v>
      </c>
      <c r="D62" s="55">
        <f>SUM(D63:D66)</f>
        <v>5273.9527</v>
      </c>
      <c r="E62" s="41">
        <f t="shared" si="2"/>
        <v>97.455412118344</v>
      </c>
      <c r="F62" s="41">
        <f t="shared" si="3"/>
        <v>-137.70437000000038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4963.92737</v>
      </c>
      <c r="D65" s="44">
        <v>4826.223</v>
      </c>
      <c r="E65" s="45">
        <f t="shared" si="2"/>
        <v>97.22589877458259</v>
      </c>
      <c r="F65" s="45">
        <f t="shared" si="3"/>
        <v>-137.70437000000038</v>
      </c>
    </row>
    <row r="66" spans="1:6" ht="15" customHeight="1">
      <c r="A66" s="42" t="s">
        <v>74</v>
      </c>
      <c r="B66" s="46" t="s">
        <v>75</v>
      </c>
      <c r="C66" s="56">
        <v>447.7297</v>
      </c>
      <c r="D66" s="44">
        <v>447.7297</v>
      </c>
      <c r="E66" s="45">
        <f t="shared" si="2"/>
        <v>100</v>
      </c>
      <c r="F66" s="45">
        <f t="shared" si="3"/>
        <v>0</v>
      </c>
    </row>
    <row r="67" spans="1:6" s="6" customFormat="1" ht="15" customHeight="1">
      <c r="A67" s="37" t="s">
        <v>76</v>
      </c>
      <c r="B67" s="38" t="s">
        <v>77</v>
      </c>
      <c r="C67" s="39">
        <f>C68+C70+C73</f>
        <v>2468.95107</v>
      </c>
      <c r="D67" s="39">
        <f>D68+D70+D73</f>
        <v>2411.18914</v>
      </c>
      <c r="E67" s="41">
        <f t="shared" si="2"/>
        <v>97.66046679896333</v>
      </c>
      <c r="F67" s="41">
        <f t="shared" si="3"/>
        <v>-57.76193000000012</v>
      </c>
    </row>
    <row r="68" spans="1:6" ht="14.25" customHeight="1">
      <c r="A68" s="42" t="s">
        <v>78</v>
      </c>
      <c r="B68" s="58" t="s">
        <v>79</v>
      </c>
      <c r="C68" s="44">
        <v>46.826</v>
      </c>
      <c r="D68" s="44">
        <v>46.826</v>
      </c>
      <c r="E68" s="45">
        <f t="shared" si="2"/>
        <v>100</v>
      </c>
      <c r="F68" s="45">
        <f t="shared" si="3"/>
        <v>0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1622.12507</v>
      </c>
      <c r="D70" s="44">
        <v>1564.36314</v>
      </c>
      <c r="E70" s="45">
        <f t="shared" si="2"/>
        <v>96.4391198269317</v>
      </c>
      <c r="F70" s="45">
        <f t="shared" si="3"/>
        <v>-57.76193000000012</v>
      </c>
    </row>
    <row r="71" spans="1:6" s="6" customFormat="1" ht="15" customHeight="1" hidden="1">
      <c r="A71" s="37" t="s">
        <v>94</v>
      </c>
      <c r="B71" s="38" t="s">
        <v>95</v>
      </c>
      <c r="C71" s="39">
        <f>C72</f>
        <v>0</v>
      </c>
      <c r="D71" s="39">
        <f>SUM(D72)</f>
        <v>0</v>
      </c>
      <c r="E71" s="45" t="e">
        <f t="shared" si="2"/>
        <v>#DIV/0!</v>
      </c>
      <c r="F71" s="45">
        <f t="shared" si="3"/>
        <v>0</v>
      </c>
    </row>
    <row r="72" spans="1:6" ht="15" customHeight="1" hidden="1">
      <c r="A72" s="42" t="s">
        <v>96</v>
      </c>
      <c r="B72" s="46" t="s">
        <v>97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ht="15" customHeight="1">
      <c r="A73" s="42" t="s">
        <v>305</v>
      </c>
      <c r="B73" s="46" t="s">
        <v>306</v>
      </c>
      <c r="C73" s="44">
        <v>800</v>
      </c>
      <c r="D73" s="44">
        <v>800</v>
      </c>
      <c r="E73" s="45">
        <f t="shared" si="2"/>
        <v>100</v>
      </c>
      <c r="F73" s="45">
        <f t="shared" si="3"/>
        <v>0</v>
      </c>
    </row>
    <row r="74" spans="1:6" s="6" customFormat="1" ht="15" customHeight="1">
      <c r="A74" s="60">
        <v>1000</v>
      </c>
      <c r="B74" s="38" t="s">
        <v>98</v>
      </c>
      <c r="C74" s="39">
        <f>SUM(C75:C78)</f>
        <v>3102.2595</v>
      </c>
      <c r="D74" s="39">
        <f>SUM(D75:D78)</f>
        <v>2907.0932</v>
      </c>
      <c r="E74" s="41">
        <f t="shared" si="2"/>
        <v>93.70889830460668</v>
      </c>
      <c r="F74" s="41">
        <f t="shared" si="3"/>
        <v>-195.16630000000032</v>
      </c>
    </row>
    <row r="75" spans="1:6" ht="1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>
      <c r="A76" s="61">
        <v>1003</v>
      </c>
      <c r="B76" s="62" t="s">
        <v>100</v>
      </c>
      <c r="C76" s="44">
        <v>3102.2595</v>
      </c>
      <c r="D76" s="44">
        <v>2907.0932</v>
      </c>
      <c r="E76" s="45">
        <f t="shared" si="2"/>
        <v>93.70889830460668</v>
      </c>
      <c r="F76" s="45">
        <f t="shared" si="3"/>
        <v>-195.16630000000032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" customHeight="1">
      <c r="A79" s="37" t="s">
        <v>104</v>
      </c>
      <c r="B79" s="38" t="s">
        <v>105</v>
      </c>
      <c r="C79" s="39">
        <f>C80+C81+C82+C83+C84</f>
        <v>21.5</v>
      </c>
      <c r="D79" s="39">
        <f>D80+D81+D82+D83+D84</f>
        <v>21.5</v>
      </c>
      <c r="E79" s="45">
        <f t="shared" si="2"/>
        <v>100</v>
      </c>
      <c r="F79" s="28">
        <f>F80+F81+F82+F83+F84</f>
        <v>0</v>
      </c>
    </row>
    <row r="80" spans="1:6" ht="15" customHeight="1">
      <c r="A80" s="42" t="s">
        <v>106</v>
      </c>
      <c r="B80" s="46" t="s">
        <v>107</v>
      </c>
      <c r="C80" s="44">
        <v>21.5</v>
      </c>
      <c r="D80" s="44">
        <v>21.5</v>
      </c>
      <c r="E80" s="45">
        <f t="shared" si="2"/>
        <v>100</v>
      </c>
      <c r="F80" s="45">
        <f>SUM(D80-C80)</f>
        <v>0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45.75" customHeight="1">
      <c r="A85" s="60">
        <v>1400</v>
      </c>
      <c r="B85" s="64" t="s">
        <v>124</v>
      </c>
      <c r="C85" s="55">
        <f>SUM(C86+C87)</f>
        <v>2610.8</v>
      </c>
      <c r="D85" s="55">
        <f>SUM(D86:D87)</f>
        <v>2610.8</v>
      </c>
      <c r="E85" s="41">
        <f t="shared" si="2"/>
        <v>100</v>
      </c>
      <c r="F85" s="41">
        <f t="shared" si="3"/>
        <v>0</v>
      </c>
    </row>
    <row r="86" spans="1:6" ht="15" customHeight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2610.8</v>
      </c>
      <c r="D87" s="44">
        <v>2610.8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5" t="s">
        <v>128</v>
      </c>
      <c r="C88" s="40">
        <f>C47+C62+C67+C74+C79+C85+C57</f>
        <v>14689.055499999999</v>
      </c>
      <c r="D88" s="40">
        <f>D47+D57+D62+D67+D74+D79+D85</f>
        <v>14224.141459999999</v>
      </c>
      <c r="E88" s="41">
        <f t="shared" si="2"/>
        <v>96.83496301038552</v>
      </c>
      <c r="F88" s="41">
        <f t="shared" si="3"/>
        <v>-464.91403999999966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6">
      <selection activeCell="D45" sqref="D45"/>
    </sheetView>
  </sheetViews>
  <sheetFormatPr defaultColWidth="9.140625" defaultRowHeight="12.75"/>
  <cols>
    <col min="1" max="1" width="14.7109375" style="66" customWidth="1"/>
    <col min="2" max="2" width="57.57421875" style="67" customWidth="1"/>
    <col min="3" max="3" width="13.7109375" style="70" customWidth="1"/>
    <col min="4" max="4" width="16.8515625" style="70" customWidth="1"/>
    <col min="5" max="5" width="11.28125" style="70" customWidth="1"/>
    <col min="6" max="6" width="10.421875" style="70" customWidth="1"/>
    <col min="7" max="7" width="15.421875" style="1" bestFit="1" customWidth="1"/>
    <col min="8" max="16384" width="9.140625" style="1" customWidth="1"/>
  </cols>
  <sheetData>
    <row r="1" spans="1:6" ht="15.75">
      <c r="A1" s="290" t="s">
        <v>318</v>
      </c>
      <c r="B1" s="290"/>
      <c r="C1" s="290"/>
      <c r="D1" s="290"/>
      <c r="E1" s="290"/>
      <c r="F1" s="290"/>
    </row>
    <row r="2" spans="1:6" ht="15.75">
      <c r="A2" s="290"/>
      <c r="B2" s="290"/>
      <c r="C2" s="290"/>
      <c r="D2" s="290"/>
      <c r="E2" s="290"/>
      <c r="F2" s="290"/>
    </row>
    <row r="3" spans="1:6" ht="63">
      <c r="A3" s="2" t="s">
        <v>1</v>
      </c>
      <c r="B3" s="2" t="s">
        <v>2</v>
      </c>
      <c r="C3" s="80" t="s">
        <v>145</v>
      </c>
      <c r="D3" s="81" t="s">
        <v>307</v>
      </c>
      <c r="E3" s="80" t="s">
        <v>3</v>
      </c>
      <c r="F3" s="82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4352.191379999999</v>
      </c>
      <c r="E4" s="5">
        <f>SUM(D4/C4*100)</f>
        <v>160.56784283342554</v>
      </c>
      <c r="F4" s="5">
        <f>SUM(D4-C4)</f>
        <v>1641.6913799999993</v>
      </c>
    </row>
    <row r="5" spans="1:6" s="6" customFormat="1" ht="15.75">
      <c r="A5" s="76">
        <v>1010000000</v>
      </c>
      <c r="B5" s="75" t="s">
        <v>6</v>
      </c>
      <c r="C5" s="5">
        <f>C6</f>
        <v>2098</v>
      </c>
      <c r="D5" s="5">
        <f>D6</f>
        <v>3769.02248</v>
      </c>
      <c r="E5" s="5">
        <f aca="true" t="shared" si="0" ref="E5:E42">SUM(D5/C5*100)</f>
        <v>179.6483546234509</v>
      </c>
      <c r="F5" s="5">
        <f aca="true" t="shared" si="1" ref="F5:F42">SUM(D5-C5)</f>
        <v>1671.02248</v>
      </c>
    </row>
    <row r="6" spans="1:6" ht="15.75">
      <c r="A6" s="7">
        <v>1010200001</v>
      </c>
      <c r="B6" s="8" t="s">
        <v>7</v>
      </c>
      <c r="C6" s="9">
        <v>2098</v>
      </c>
      <c r="D6" s="10">
        <v>3769.02248</v>
      </c>
      <c r="E6" s="9">
        <f>SUM(D6/C6*100)</f>
        <v>179.6483546234509</v>
      </c>
      <c r="F6" s="9">
        <f t="shared" si="1"/>
        <v>1671.02248</v>
      </c>
    </row>
    <row r="7" spans="1:6" s="6" customFormat="1" ht="15.75">
      <c r="A7" s="76">
        <v>1050000000</v>
      </c>
      <c r="B7" s="75" t="s">
        <v>8</v>
      </c>
      <c r="C7" s="5">
        <f>SUM(C8:C8)</f>
        <v>3</v>
      </c>
      <c r="D7" s="5">
        <f>SUM(D8:D8)</f>
        <v>0.95</v>
      </c>
      <c r="E7" s="5">
        <f t="shared" si="0"/>
        <v>31.666666666666664</v>
      </c>
      <c r="F7" s="5">
        <f t="shared" si="1"/>
        <v>-2.05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0.95</v>
      </c>
      <c r="E8" s="9">
        <f t="shared" si="0"/>
        <v>31.666666666666664</v>
      </c>
      <c r="F8" s="9">
        <f t="shared" si="1"/>
        <v>-2.05</v>
      </c>
    </row>
    <row r="9" spans="1:6" s="6" customFormat="1" ht="15.75" customHeight="1">
      <c r="A9" s="76">
        <v>1060000000</v>
      </c>
      <c r="B9" s="75" t="s">
        <v>146</v>
      </c>
      <c r="C9" s="5">
        <f>C10+C11</f>
        <v>599.5</v>
      </c>
      <c r="D9" s="5">
        <f>D10+D11</f>
        <v>562.5689</v>
      </c>
      <c r="E9" s="5">
        <f t="shared" si="0"/>
        <v>93.83968306922435</v>
      </c>
      <c r="F9" s="5">
        <f t="shared" si="1"/>
        <v>-36.931100000000015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65.37854</v>
      </c>
      <c r="E10" s="9">
        <f t="shared" si="0"/>
        <v>71.06363043478261</v>
      </c>
      <c r="F10" s="9">
        <f>SUM(D10-C10)</f>
        <v>-26.62146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497.19036</v>
      </c>
      <c r="E11" s="9">
        <f t="shared" si="0"/>
        <v>97.96854384236453</v>
      </c>
      <c r="F11" s="9">
        <f t="shared" si="1"/>
        <v>-10.309640000000002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19.65</v>
      </c>
      <c r="E12" s="5">
        <f t="shared" si="0"/>
        <v>196.5</v>
      </c>
      <c r="F12" s="5">
        <f t="shared" si="1"/>
        <v>9.649999999999999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19.65</v>
      </c>
      <c r="E13" s="9">
        <f t="shared" si="0"/>
        <v>196.5</v>
      </c>
      <c r="F13" s="9">
        <f t="shared" si="1"/>
        <v>9.649999999999999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6">
        <v>1090000000</v>
      </c>
      <c r="B15" s="77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2878.2223</v>
      </c>
      <c r="E20" s="5">
        <f t="shared" si="0"/>
        <v>147.4574670833547</v>
      </c>
      <c r="F20" s="5">
        <f t="shared" si="1"/>
        <v>926.3222999999998</v>
      </c>
    </row>
    <row r="21" spans="1:6" s="6" customFormat="1" ht="30" customHeight="1">
      <c r="A21" s="76">
        <v>1110000000</v>
      </c>
      <c r="B21" s="77" t="s">
        <v>138</v>
      </c>
      <c r="C21" s="5">
        <f>C22+C23</f>
        <v>990</v>
      </c>
      <c r="D21" s="5">
        <f>D22+D23</f>
        <v>696.45554</v>
      </c>
      <c r="E21" s="5">
        <f t="shared" si="0"/>
        <v>70.34904444444446</v>
      </c>
      <c r="F21" s="5">
        <f t="shared" si="1"/>
        <v>-293.54445999999996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696.45554</v>
      </c>
      <c r="E22" s="9">
        <f t="shared" si="0"/>
        <v>70.34904444444446</v>
      </c>
      <c r="F22" s="9">
        <f t="shared" si="1"/>
        <v>-293.54445999999996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6">
        <v>1130000000</v>
      </c>
      <c r="B24" s="77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8">
        <v>1140000000</v>
      </c>
      <c r="B26" s="79" t="s">
        <v>141</v>
      </c>
      <c r="C26" s="5">
        <f>C27+C28</f>
        <v>961.9</v>
      </c>
      <c r="D26" s="5">
        <f>D27+D28</f>
        <v>2181.35476</v>
      </c>
      <c r="E26" s="5">
        <f t="shared" si="0"/>
        <v>226.7756274040961</v>
      </c>
      <c r="F26" s="5">
        <f t="shared" si="1"/>
        <v>1219.45476</v>
      </c>
    </row>
    <row r="27" spans="1:6" ht="0.75" customHeight="1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961.9</v>
      </c>
      <c r="D28" s="10">
        <v>2181.35476</v>
      </c>
      <c r="E28" s="9">
        <f t="shared" si="0"/>
        <v>226.7756274040961</v>
      </c>
      <c r="F28" s="9">
        <f t="shared" si="1"/>
        <v>1219.45476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0.41200000000000003</v>
      </c>
      <c r="E29" s="5" t="e">
        <f t="shared" si="0"/>
        <v>#DIV/0!</v>
      </c>
      <c r="F29" s="5">
        <f t="shared" si="1"/>
        <v>0.41200000000000003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</v>
      </c>
      <c r="E30" s="9" t="e">
        <f t="shared" si="0"/>
        <v>#DIV/0!</v>
      </c>
      <c r="F30" s="9">
        <f t="shared" si="1"/>
        <v>0.2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7230.41368</v>
      </c>
      <c r="E32" s="5">
        <f t="shared" si="0"/>
        <v>155.07922271791352</v>
      </c>
      <c r="F32" s="5">
        <f t="shared" si="1"/>
        <v>2568.01368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11875.113</v>
      </c>
      <c r="D33" s="5">
        <f>D34+D36+D37+D38+D39+D40</f>
        <v>11875.115</v>
      </c>
      <c r="E33" s="5">
        <f t="shared" si="0"/>
        <v>100.000016841945</v>
      </c>
      <c r="F33" s="5">
        <f t="shared" si="1"/>
        <v>0.0020000000004074536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10990.205</v>
      </c>
      <c r="D36" s="10">
        <v>10990.205</v>
      </c>
      <c r="E36" s="9">
        <f t="shared" si="0"/>
        <v>100</v>
      </c>
      <c r="F36" s="242">
        <f t="shared" si="1"/>
        <v>0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884.91</v>
      </c>
      <c r="E37" s="9">
        <f t="shared" si="0"/>
        <v>100.0002260121956</v>
      </c>
      <c r="F37" s="9">
        <f t="shared" si="1"/>
        <v>0.0019999999999527063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16537.513</v>
      </c>
      <c r="D42" s="236">
        <f>D32+D33</f>
        <v>19105.52868</v>
      </c>
      <c r="E42" s="5">
        <f t="shared" si="0"/>
        <v>115.52842727924084</v>
      </c>
      <c r="F42" s="5">
        <f t="shared" si="1"/>
        <v>2568.0156800000004</v>
      </c>
    </row>
    <row r="43" spans="1:6" s="6" customFormat="1" ht="15.75">
      <c r="A43" s="3"/>
      <c r="B43" s="27" t="s">
        <v>36</v>
      </c>
      <c r="C43" s="5">
        <f>C88-C42</f>
        <v>1707.3140000000021</v>
      </c>
      <c r="D43" s="5">
        <f>D88-D42</f>
        <v>-1612.828069999996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0" t="s">
        <v>145</v>
      </c>
      <c r="D45" s="81" t="s">
        <v>307</v>
      </c>
      <c r="E45" s="80" t="s">
        <v>3</v>
      </c>
      <c r="F45" s="82" t="s">
        <v>4</v>
      </c>
    </row>
    <row r="46" spans="1:6" ht="15.75">
      <c r="A46" s="174">
        <v>1</v>
      </c>
      <c r="B46" s="34">
        <v>2</v>
      </c>
      <c r="C46" s="171">
        <v>3</v>
      </c>
      <c r="D46" s="171">
        <v>4</v>
      </c>
      <c r="E46" s="171">
        <v>5</v>
      </c>
      <c r="F46" s="171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1222.43</v>
      </c>
      <c r="D47" s="40">
        <f>D48+D49+D50+D51+D52+D54+D53</f>
        <v>1173.33114</v>
      </c>
      <c r="E47" s="41">
        <f>SUM(D47/C47*100)</f>
        <v>95.98350334988505</v>
      </c>
      <c r="F47" s="41">
        <f>SUM(D47-C47)</f>
        <v>-49.09886000000006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1202.43</v>
      </c>
      <c r="D49" s="44">
        <v>1173.33114</v>
      </c>
      <c r="E49" s="45">
        <f aca="true" t="shared" si="2" ref="E49:E88">SUM(D49/C49*100)</f>
        <v>97.57999550909408</v>
      </c>
      <c r="F49" s="45">
        <f aca="true" t="shared" si="3" ref="F49:F88">SUM(D49-C49)</f>
        <v>-29.09886000000006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115.794</v>
      </c>
      <c r="E55" s="41">
        <f t="shared" si="2"/>
        <v>100</v>
      </c>
      <c r="F55" s="41">
        <f t="shared" si="3"/>
        <v>0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115.794</v>
      </c>
      <c r="E56" s="45">
        <f t="shared" si="2"/>
        <v>100</v>
      </c>
      <c r="F56" s="45">
        <f t="shared" si="3"/>
        <v>0</v>
      </c>
    </row>
    <row r="57" spans="1:6" s="6" customFormat="1" ht="15.75">
      <c r="A57" s="37" t="s">
        <v>58</v>
      </c>
      <c r="B57" s="38" t="s">
        <v>59</v>
      </c>
      <c r="C57" s="39">
        <f>SUM(C58:C60)</f>
        <v>41.683</v>
      </c>
      <c r="D57" s="39">
        <f>SUM(D58:D60)</f>
        <v>1.683</v>
      </c>
      <c r="E57" s="41">
        <f t="shared" si="2"/>
        <v>4.037617254036418</v>
      </c>
      <c r="F57" s="41">
        <f t="shared" si="3"/>
        <v>-40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3">
        <v>41.683</v>
      </c>
      <c r="D60" s="44">
        <v>1.683</v>
      </c>
      <c r="E60" s="45">
        <f t="shared" si="2"/>
        <v>4.037617254036418</v>
      </c>
      <c r="F60" s="45">
        <f t="shared" si="3"/>
        <v>-40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4041.5080000000003</v>
      </c>
      <c r="D62" s="55">
        <f>SUM(D63:D66)</f>
        <v>3443.05655</v>
      </c>
      <c r="E62" s="41">
        <f t="shared" si="2"/>
        <v>85.19237250056166</v>
      </c>
      <c r="F62" s="41">
        <f t="shared" si="3"/>
        <v>-598.4514500000005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248.286</v>
      </c>
      <c r="D64" s="44">
        <v>180</v>
      </c>
      <c r="E64" s="45">
        <f t="shared" si="2"/>
        <v>72.49703970421207</v>
      </c>
      <c r="F64" s="45">
        <f t="shared" si="3"/>
        <v>-68.286</v>
      </c>
      <c r="G64" s="57"/>
    </row>
    <row r="65" spans="1:6" ht="15.75">
      <c r="A65" s="42" t="s">
        <v>72</v>
      </c>
      <c r="B65" s="46" t="s">
        <v>73</v>
      </c>
      <c r="C65" s="56">
        <v>3740.822</v>
      </c>
      <c r="D65" s="44">
        <v>3225.70732</v>
      </c>
      <c r="E65" s="45">
        <f t="shared" si="2"/>
        <v>86.22990668895767</v>
      </c>
      <c r="F65" s="45">
        <f t="shared" si="3"/>
        <v>-515.1146800000001</v>
      </c>
    </row>
    <row r="66" spans="1:6" ht="15.75">
      <c r="A66" s="42" t="s">
        <v>74</v>
      </c>
      <c r="B66" s="46" t="s">
        <v>75</v>
      </c>
      <c r="C66" s="56">
        <v>52.4</v>
      </c>
      <c r="D66" s="44">
        <v>37.34923</v>
      </c>
      <c r="E66" s="45">
        <f t="shared" si="2"/>
        <v>71.27715648854962</v>
      </c>
      <c r="F66" s="45">
        <f t="shared" si="3"/>
        <v>-15.05077</v>
      </c>
    </row>
    <row r="67" spans="1:6" s="6" customFormat="1" ht="15.75">
      <c r="A67" s="37" t="s">
        <v>76</v>
      </c>
      <c r="B67" s="38" t="s">
        <v>77</v>
      </c>
      <c r="C67" s="39">
        <f>SUM(C68:C70)</f>
        <v>9776.612000000001</v>
      </c>
      <c r="D67" s="39">
        <f>SUM(D68:D70)</f>
        <v>9751.86303</v>
      </c>
      <c r="E67" s="41">
        <f t="shared" si="2"/>
        <v>99.74685535234495</v>
      </c>
      <c r="F67" s="41">
        <f t="shared" si="3"/>
        <v>-24.748970000000554</v>
      </c>
    </row>
    <row r="68" spans="1:6" ht="15.75">
      <c r="A68" s="42" t="s">
        <v>78</v>
      </c>
      <c r="B68" s="58" t="s">
        <v>79</v>
      </c>
      <c r="C68" s="44">
        <v>65.531</v>
      </c>
      <c r="D68" s="44">
        <v>65.531</v>
      </c>
      <c r="E68" s="45">
        <f t="shared" si="2"/>
        <v>100</v>
      </c>
      <c r="F68" s="45">
        <f t="shared" si="3"/>
        <v>0</v>
      </c>
    </row>
    <row r="69" spans="1:6" ht="15.75">
      <c r="A69" s="42" t="s">
        <v>80</v>
      </c>
      <c r="B69" s="58" t="s">
        <v>81</v>
      </c>
      <c r="C69" s="44">
        <v>9069.867</v>
      </c>
      <c r="D69" s="44">
        <v>9069.667</v>
      </c>
      <c r="E69" s="45">
        <f t="shared" si="2"/>
        <v>99.99779489600013</v>
      </c>
      <c r="F69" s="45">
        <f t="shared" si="3"/>
        <v>-0.2000000000007276</v>
      </c>
    </row>
    <row r="70" spans="1:6" ht="15.75">
      <c r="A70" s="42" t="s">
        <v>82</v>
      </c>
      <c r="B70" s="46" t="s">
        <v>83</v>
      </c>
      <c r="C70" s="44">
        <v>641.214</v>
      </c>
      <c r="D70" s="44">
        <v>616.66503</v>
      </c>
      <c r="E70" s="45">
        <f t="shared" si="2"/>
        <v>96.17148565065641</v>
      </c>
      <c r="F70" s="45">
        <f t="shared" si="3"/>
        <v>-24.548970000000054</v>
      </c>
    </row>
    <row r="71" spans="1:6" s="6" customFormat="1" ht="15.75">
      <c r="A71" s="37" t="s">
        <v>94</v>
      </c>
      <c r="B71" s="38" t="s">
        <v>95</v>
      </c>
      <c r="C71" s="39">
        <f>C72</f>
        <v>1384.3</v>
      </c>
      <c r="D71" s="39">
        <f>SUM(D72)</f>
        <v>1347.48689</v>
      </c>
      <c r="E71" s="41">
        <f t="shared" si="2"/>
        <v>97.34066965253196</v>
      </c>
      <c r="F71" s="41">
        <f t="shared" si="3"/>
        <v>-36.81311000000005</v>
      </c>
    </row>
    <row r="72" spans="1:6" ht="15.75">
      <c r="A72" s="42" t="s">
        <v>96</v>
      </c>
      <c r="B72" s="46" t="s">
        <v>270</v>
      </c>
      <c r="C72" s="44">
        <v>1384.3</v>
      </c>
      <c r="D72" s="44">
        <v>1347.48689</v>
      </c>
      <c r="E72" s="45">
        <f t="shared" si="2"/>
        <v>97.34066965253196</v>
      </c>
      <c r="F72" s="45">
        <f t="shared" si="3"/>
        <v>-36.81311000000005</v>
      </c>
    </row>
    <row r="73" spans="1:6" s="6" customFormat="1" ht="15.75">
      <c r="A73" s="60">
        <v>1000</v>
      </c>
      <c r="B73" s="38" t="s">
        <v>98</v>
      </c>
      <c r="C73" s="39">
        <f>SUM(C74:C77)</f>
        <v>1432.8</v>
      </c>
      <c r="D73" s="39">
        <f>SUM(D74:D77)</f>
        <v>1432.8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663.9</v>
      </c>
      <c r="D75" s="44">
        <v>663.9</v>
      </c>
      <c r="E75" s="45">
        <f t="shared" si="2"/>
        <v>100</v>
      </c>
      <c r="F75" s="45">
        <f t="shared" si="3"/>
        <v>0</v>
      </c>
    </row>
    <row r="76" spans="1:6" ht="15" customHeight="1">
      <c r="A76" s="61">
        <v>1004</v>
      </c>
      <c r="B76" s="62" t="s">
        <v>101</v>
      </c>
      <c r="C76" s="44">
        <v>768.9</v>
      </c>
      <c r="D76" s="63">
        <v>768.9</v>
      </c>
      <c r="E76" s="45">
        <f t="shared" si="2"/>
        <v>100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34</v>
      </c>
      <c r="D78" s="39">
        <f>D79+D80+D81+D82+D83</f>
        <v>30.986</v>
      </c>
      <c r="E78" s="45">
        <f t="shared" si="2"/>
        <v>91.13529411764706</v>
      </c>
      <c r="F78" s="28">
        <f>F79+F80+F81+F82+F83</f>
        <v>-3.0139999999999993</v>
      </c>
    </row>
    <row r="79" spans="1:6" ht="15.75" customHeight="1">
      <c r="A79" s="42" t="s">
        <v>106</v>
      </c>
      <c r="B79" s="46" t="s">
        <v>107</v>
      </c>
      <c r="C79" s="44">
        <v>34</v>
      </c>
      <c r="D79" s="44">
        <v>30.986</v>
      </c>
      <c r="E79" s="45">
        <f t="shared" si="2"/>
        <v>91.13529411764706</v>
      </c>
      <c r="F79" s="45">
        <f>SUM(D79-C79)</f>
        <v>-3.0139999999999993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4" t="s">
        <v>124</v>
      </c>
      <c r="C84" s="55">
        <f>C85+C86+C87</f>
        <v>195.7</v>
      </c>
      <c r="D84" s="55">
        <f>SUM(D85:D87)</f>
        <v>195.7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195.7</v>
      </c>
      <c r="D87" s="44">
        <v>195.7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5" t="s">
        <v>128</v>
      </c>
      <c r="C88" s="40">
        <f>C47+C55+C57+C62+C67+C71+C73+C78+C84</f>
        <v>18244.827</v>
      </c>
      <c r="D88" s="40">
        <f>D47+D55+D57+D62+D67+D71+D73+D78+D84</f>
        <v>17492.700610000004</v>
      </c>
      <c r="E88" s="41">
        <f t="shared" si="2"/>
        <v>95.87759100154801</v>
      </c>
      <c r="F88" s="41">
        <f t="shared" si="3"/>
        <v>-752.1263899999976</v>
      </c>
    </row>
    <row r="89" spans="3:4" ht="15.75">
      <c r="C89" s="68"/>
      <c r="D89" s="69"/>
    </row>
    <row r="90" spans="1:4" s="73" customFormat="1" ht="12.75">
      <c r="A90" s="71" t="s">
        <v>129</v>
      </c>
      <c r="B90" s="71"/>
      <c r="C90" s="72"/>
      <c r="D90" s="72"/>
    </row>
    <row r="91" spans="1:3" s="73" customFormat="1" ht="12.75">
      <c r="A91" s="74" t="s">
        <v>130</v>
      </c>
      <c r="B91" s="74"/>
      <c r="C91" s="73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2013-01-22T12:15:24Z</cp:lastPrinted>
  <dcterms:created xsi:type="dcterms:W3CDTF">1996-10-08T23:32:33Z</dcterms:created>
  <dcterms:modified xsi:type="dcterms:W3CDTF">2013-01-22T12:23:44Z</dcterms:modified>
  <cp:category/>
  <cp:version/>
  <cp:contentType/>
  <cp:contentStatus/>
</cp:coreProperties>
</file>