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38" activeTab="0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Чум" sheetId="13" r:id="rId13"/>
    <sheet name="Хор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externalReferences>
    <externalReference r:id="rId22"/>
    <externalReference r:id="rId23"/>
  </externalReferences>
  <definedNames>
    <definedName name="_xlnm.Print_Area" localSheetId="1">'Справка'!$A$1:$EA$30</definedName>
  </definedNames>
  <calcPr fullCalcOnLoad="1"/>
</workbook>
</file>

<file path=xl/sharedStrings.xml><?xml version="1.0" encoding="utf-8"?>
<sst xmlns="http://schemas.openxmlformats.org/spreadsheetml/2006/main" count="2541" uniqueCount="325">
  <si>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</si>
  <si>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</si>
  <si>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</si>
  <si>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</si>
  <si>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</si>
  <si>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</si>
  <si>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</si>
  <si>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</si>
  <si>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</si>
  <si>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</si>
  <si>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</si>
  <si>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</si>
  <si>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</si>
  <si>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</si>
  <si>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соверш.нотар.действ.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</si>
  <si>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</si>
  <si>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</si>
  <si>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</si>
  <si>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</si>
  <si>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Доходы от оказания платных услуг</t>
  </si>
  <si>
    <t xml:space="preserve">  Доходы от продажи земли</t>
  </si>
  <si>
    <t>Штрафы за нарушение бюджетного зак-ва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</si>
  <si>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</si>
  <si>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</si>
  <si>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</si>
  <si>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</si>
  <si>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</si>
  <si>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</si>
  <si>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</si>
  <si>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</si>
  <si>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</si>
  <si>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</si>
  <si>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</si>
  <si>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</si>
  <si>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</si>
  <si>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</si>
  <si>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</si>
  <si>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</si>
  <si>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</si>
  <si>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</si>
  <si>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</si>
  <si>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</si>
  <si>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</si>
  <si>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</si>
  <si>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</si>
  <si>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</si>
  <si>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</si>
  <si>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</si>
  <si>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</si>
  <si>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</si>
  <si>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</si>
  <si>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</si>
  <si>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</si>
  <si>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</si>
  <si>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</si>
  <si>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</si>
  <si>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</si>
  <si>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</si>
  <si>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</si>
  <si>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</si>
  <si>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</si>
  <si>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</si>
  <si>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</si>
  <si>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</si>
  <si>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</si>
  <si>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</si>
  <si>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</si>
  <si>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</si>
  <si>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</si>
  <si>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</si>
  <si>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</si>
  <si>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</si>
  <si>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</si>
  <si>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</si>
  <si>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</si>
  <si>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</si>
  <si>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</si>
  <si>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</si>
  <si>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</si>
  <si>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</si>
  <si>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</si>
  <si>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</si>
  <si>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</si>
  <si>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</si>
  <si>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</si>
  <si>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</si>
  <si>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</si>
  <si>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</si>
  <si>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</si>
  <si>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</si>
  <si>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</si>
  <si>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</si>
  <si>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</si>
  <si>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</si>
  <si>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</si>
  <si>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</si>
  <si>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</si>
  <si>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 xml:space="preserve">     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</si>
  <si>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</si>
  <si>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</si>
  <si>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</si>
  <si>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</si>
  <si>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</si>
  <si>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</si>
  <si>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</si>
  <si>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</si>
  <si>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</si>
  <si>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</si>
  <si>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</si>
  <si>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</si>
  <si>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</si>
  <si>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</si>
  <si>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</si>
  <si>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</si>
  <si>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</si>
  <si>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</si>
  <si>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</si>
  <si>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</si>
  <si>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</si>
  <si>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</si>
  <si>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</si>
  <si>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</si>
  <si>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</si>
  <si>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</si>
  <si>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</si>
  <si>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</si>
  <si>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</si>
  <si>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</si>
  <si>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</si>
  <si>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</si>
  <si>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</si>
  <si>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</si>
  <si>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</si>
  <si>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</si>
  <si>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</si>
  <si>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</si>
  <si>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</si>
  <si>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</si>
  <si>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</si>
  <si>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</si>
  <si>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</si>
  <si>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</si>
  <si>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</si>
  <si>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</si>
  <si>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</si>
  <si>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назначено на 2012 г.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</si>
  <si>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</si>
  <si>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</si>
  <si>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</si>
  <si>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</si>
  <si>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</si>
  <si>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</si>
  <si>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</si>
  <si>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</si>
  <si>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</si>
  <si>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</si>
  <si>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</si>
  <si>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</si>
  <si>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</si>
  <si>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</si>
  <si>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</si>
  <si>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</si>
  <si>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</si>
  <si>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</si>
  <si>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</si>
  <si>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</si>
  <si>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</si>
  <si>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</si>
  <si>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</si>
  <si>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</si>
  <si>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</si>
  <si>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</si>
  <si>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(116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</si>
  <si>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</si>
  <si>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</si>
  <si>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</si>
  <si>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</si>
  <si>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00020201030100000151)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</si>
  <si>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</si>
  <si>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</si>
  <si>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</si>
  <si>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</si>
  <si>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</si>
  <si>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</si>
  <si>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</si>
  <si>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</si>
  <si>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</si>
  <si>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</si>
  <si>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Физическая культура и спорт    (011000000000000000)</t>
  </si>
  <si>
    <t>Межбюджетные трансферты   (140400000000)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</si>
  <si>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</si>
  <si>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</si>
  <si>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</si>
  <si>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</si>
  <si>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</si>
  <si>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</si>
  <si>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</si>
  <si>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</si>
  <si>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</si>
  <si>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</si>
  <si>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</si>
  <si>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</si>
  <si>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</si>
  <si>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</si>
  <si>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</si>
  <si>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</si>
  <si>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</si>
  <si>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</si>
  <si>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</si>
  <si>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</si>
  <si>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</si>
  <si>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</si>
  <si>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</si>
  <si>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</si>
  <si>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</si>
  <si>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</si>
  <si>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</si>
  <si>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</si>
  <si>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</si>
  <si>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</si>
  <si>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</si>
  <si>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</si>
  <si>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</si>
  <si>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</si>
  <si>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</si>
  <si>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</si>
  <si>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</si>
  <si>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</si>
  <si>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</si>
  <si>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</si>
  <si>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</si>
  <si>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</si>
  <si>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</si>
  <si>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</si>
  <si>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</si>
  <si>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</si>
  <si>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</si>
  <si>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</si>
  <si>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</si>
  <si>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</si>
  <si>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</si>
  <si>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</si>
  <si>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</si>
  <si>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</si>
  <si>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</si>
  <si>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</si>
  <si>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</si>
  <si>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</si>
  <si>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</si>
  <si>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</si>
  <si>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</si>
  <si>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</si>
  <si>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</si>
  <si>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</si>
  <si>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</si>
  <si>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Р.И. Ананьева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</si>
  <si>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</si>
  <si>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</si>
  <si>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</si>
  <si>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</si>
  <si>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</si>
  <si>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</si>
  <si>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</si>
  <si>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</si>
  <si>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</si>
  <si>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</si>
  <si>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</si>
  <si>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</si>
  <si>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</si>
  <si>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</si>
  <si>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</si>
  <si>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</si>
  <si>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</si>
  <si>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</si>
  <si>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</si>
  <si>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</si>
  <si>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</si>
  <si>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</si>
  <si>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</si>
  <si>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</si>
  <si>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</si>
  <si>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</si>
  <si>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</si>
  <si>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</si>
  <si>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</si>
  <si>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</si>
  <si>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закон. о недрах</t>
  </si>
  <si>
    <t>Д. в. за наруш. ФЗ "О пожарной безопасности"</t>
  </si>
  <si>
    <t>Органы юистиции</t>
  </si>
  <si>
    <t>Другие общегосударственные расходы (0113000000000000)</t>
  </si>
  <si>
    <t>административные платежи и сборы</t>
  </si>
  <si>
    <t>план на 2012 г.</t>
  </si>
  <si>
    <t>ШТРАФЫ, САНКЦИИ, ВОЗМЕЩЕНИЕ УЩЕРБА</t>
  </si>
  <si>
    <t>Штрафы за нарушение зак.-ва об оказании услуг для поселений</t>
  </si>
  <si>
    <t>Штрафы, санкции, возмещение ущерба (код 000 1 16 00000 00 0000 000)</t>
  </si>
  <si>
    <t>Налог на имущество физ. лиц</t>
  </si>
  <si>
    <t xml:space="preserve">   Государственная пошлина за соверш. нотар. действ.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</si>
  <si>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</si>
  <si>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</si>
  <si>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</si>
  <si>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</si>
  <si>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</si>
  <si>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</si>
  <si>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</si>
  <si>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</si>
  <si>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Анализ исполнения консолидированного бюджета Моргаушского района на 01.10.2012</t>
  </si>
  <si>
    <t>об исполнении бюджетов поселений  Моргаушского района  на 1 октября 2012 г.</t>
  </si>
  <si>
    <t>исполнено на 01.10.2012 г.</t>
  </si>
  <si>
    <t xml:space="preserve">                          Моргаушского района на 01.10.2012 г.</t>
  </si>
  <si>
    <t xml:space="preserve">                     Анализ исполнения бюджета Ярославского сельского поселения на 01.10.2012г.</t>
  </si>
  <si>
    <t xml:space="preserve">                     Анализ исполнения бюджета Ярабайкасинского сельского поселения на 01.10.2012г.</t>
  </si>
  <si>
    <t xml:space="preserve">                     Анализ исполнения бюджета Юськасинского сельского поселения на 01.10.2012г.</t>
  </si>
  <si>
    <t xml:space="preserve">                     Анализ исполнения бюджета Юнгинского сельского поселения на 01.10.2012г.</t>
  </si>
  <si>
    <t xml:space="preserve">                     Анализ исполнения бюджета Шатьмапосинского сельского поселения на 01.10.2012г.</t>
  </si>
  <si>
    <t xml:space="preserve">                     Анализ исполнения бюджета Хорнойского сельского поселения на 01.10.2012г.</t>
  </si>
  <si>
    <t xml:space="preserve">                     Анализ исполнения бюджета Чуманкасинского сельского поселения на 01.10.2012г.</t>
  </si>
  <si>
    <t xml:space="preserve">                     Анализ исполнения бюджета Тораевского сельского поселения на 01.10.2012г.</t>
  </si>
  <si>
    <t xml:space="preserve">                     Анализ исполнения бюджета Сятракасинского сельского поселения на 01.10.2012г.</t>
  </si>
  <si>
    <t xml:space="preserve">                     Анализ исполнения бюджета Орининского сельского поселения на 01.10.2012г.</t>
  </si>
  <si>
    <t xml:space="preserve">                     Анализ исполнения бюджета Москакасинского сельского поселения на 01.10.2012г.</t>
  </si>
  <si>
    <t xml:space="preserve">                     Анализ исполнения бюджета Моргаушского сельского поселения на 01.10.2012г.</t>
  </si>
  <si>
    <t xml:space="preserve">                     Анализ исполнения бюджета Кадикасинского сельского поселения на 01.10.2012г.</t>
  </si>
  <si>
    <t xml:space="preserve">                     Анализ исполнения бюджета Ильинского сельского поселения на 01.10.2012г.</t>
  </si>
  <si>
    <t xml:space="preserve">                     Анализ исполнения бюджета Большесундырского сельского поселения на 01.10.2012г.</t>
  </si>
  <si>
    <t xml:space="preserve">                     Анализ исполнения бюджета Александровского сельского поселения на 01.10.2012г.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</si>
</sst>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"/>
    <numFmt numFmtId="183" formatCode="_(* #,##0.0_);_(* \(#,##0.0\);_(* &quot;-&quot;??_);_(@_)"/>
    <numFmt numFmtId="184" formatCode="_-* #,##0.0_р_._-;\-* #,##0.0_р_._-;_-* &quot;-&quot;?_р_._-;_-@_-"/>
    <numFmt numFmtId="185" formatCode="_-* #,##0.00000_р_._-;\-* #,##0.00000_р_._-;_-* &quot;-&quot;?????_р_._-;_-@_-"/>
    <numFmt numFmtId="186" formatCode="#,##0.00000"/>
    <numFmt numFmtId="187" formatCode="#,##0.0000"/>
    <numFmt numFmtId="188" formatCode="#,##0.000"/>
    <numFmt numFmtId="189" formatCode="0.000000"/>
    <numFmt numFmtId="190" formatCode="0.000"/>
    <numFmt numFmtId="191" formatCode="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0"/>
    <numFmt numFmtId="197" formatCode="#,##0.0000000"/>
    <numFmt numFmtId="198" formatCode="0.0000000"/>
    <numFmt numFmtId="199" formatCode="#,##0.00000000"/>
    <numFmt numFmtId="200" formatCode="#,##0.000000000"/>
    <numFmt numFmtId="201" formatCode="#,##0.0000000000"/>
    <numFmt numFmtId="202" formatCode="_(* #,##0_);_(* \(#,##0\);_(* &quot;-&quot;??_);_(@_)"/>
    <numFmt numFmtId="203" formatCode="_-* #,##0.00_р_._-;\-* #,##0.00_р_._-;_-* &quot;-&quot;?_р_._-;_-@_-"/>
    <numFmt numFmtId="204" formatCode="_-* #,##0.000_р_._-;\-* #,##0.000_р_._-;_-* &quot;-&quot;?_р_._-;_-@_-"/>
    <numFmt numFmtId="205" formatCode="_-* #,##0.0000_р_._-;\-* #,##0.0000_р_._-;_-* &quot;-&quot;?_р_._-;_-@_-"/>
    <numFmt numFmtId="206" formatCode="_-* #,##0.00000_р_._-;\-* #,##0.00000_р_._-;_-* &quot;-&quot;?_р_._-;_-@_-"/>
    <numFmt numFmtId="207" formatCode="_-* #,##0.000000_р_._-;\-* #,##0.000000_р_._-;_-* &quot;-&quot;?_р_._-;_-@_-"/>
    <numFmt numFmtId="208" formatCode="0.00000000"/>
  </numFmts>
  <fonts count="66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 Cyr"/>
      <family val="0"/>
    </font>
    <font>
      <sz val="8"/>
      <color indexed="8"/>
      <name val="TimesET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 Cyr"/>
      <family val="0"/>
    </font>
    <font>
      <sz val="8"/>
      <color theme="1"/>
      <name val="TimesET"/>
      <family val="0"/>
    </font>
    <font>
      <b/>
      <sz val="8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59" applyFont="1">
      <alignment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180" fontId="2" fillId="0" borderId="10" xfId="61" applyNumberFormat="1" applyFont="1" applyBorder="1" applyAlignment="1">
      <alignment horizontal="right" vertical="center"/>
      <protection/>
    </xf>
    <xf numFmtId="0" fontId="2" fillId="0" borderId="0" xfId="59" applyFo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wrapText="1"/>
      <protection/>
    </xf>
    <xf numFmtId="180" fontId="3" fillId="0" borderId="10" xfId="61" applyNumberFormat="1" applyFont="1" applyBorder="1" applyAlignment="1">
      <alignment horizontal="right" vertical="center"/>
      <protection/>
    </xf>
    <xf numFmtId="180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1" applyFont="1" applyBorder="1">
      <alignment/>
      <protection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61" applyFont="1" applyBorder="1" applyAlignment="1">
      <alignment wrapText="1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0" fontId="3" fillId="0" borderId="0" xfId="59" applyFont="1" applyFill="1">
      <alignment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wrapText="1"/>
      <protection/>
    </xf>
    <xf numFmtId="181" fontId="2" fillId="0" borderId="10" xfId="42" applyNumberFormat="1" applyFont="1" applyBorder="1" applyAlignment="1">
      <alignment horizontal="right" vertical="center"/>
    </xf>
    <xf numFmtId="180" fontId="2" fillId="0" borderId="0" xfId="59" applyNumberFormat="1" applyFont="1">
      <alignment/>
      <protection/>
    </xf>
    <xf numFmtId="180" fontId="3" fillId="33" borderId="10" xfId="52" applyNumberFormat="1" applyFont="1" applyFill="1" applyBorder="1" applyAlignment="1">
      <alignment horizontal="right" vertical="center" shrinkToFit="1"/>
      <protection/>
    </xf>
    <xf numFmtId="180" fontId="3" fillId="33" borderId="10" xfId="53" applyNumberFormat="1" applyFont="1" applyFill="1" applyBorder="1" applyAlignment="1">
      <alignment horizontal="right" vertical="center" shrinkToFit="1"/>
      <protection/>
    </xf>
    <xf numFmtId="180" fontId="3" fillId="33" borderId="10" xfId="54" applyNumberFormat="1" applyFont="1" applyFill="1" applyBorder="1" applyAlignment="1">
      <alignment horizontal="right" vertical="center" shrinkToFit="1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34" borderId="10" xfId="68" applyNumberFormat="1" applyFont="1" applyFill="1" applyBorder="1" applyAlignment="1">
      <alignment horizontal="right" vertical="center"/>
    </xf>
    <xf numFmtId="0" fontId="2" fillId="0" borderId="10" xfId="61" applyFont="1" applyFill="1" applyBorder="1">
      <alignment/>
      <protection/>
    </xf>
    <xf numFmtId="180" fontId="2" fillId="0" borderId="10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180" fontId="2" fillId="0" borderId="11" xfId="61" applyNumberFormat="1" applyFont="1" applyBorder="1" applyAlignment="1">
      <alignment horizontal="right" vertical="center"/>
      <protection/>
    </xf>
    <xf numFmtId="182" fontId="3" fillId="0" borderId="0" xfId="59" applyNumberFormat="1" applyFont="1" applyAlignment="1">
      <alignment horizontal="right" vertical="center"/>
      <protection/>
    </xf>
    <xf numFmtId="180" fontId="3" fillId="0" borderId="0" xfId="59" applyNumberFormat="1" applyFont="1" applyAlignment="1">
      <alignment horizontal="right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1" fontId="2" fillId="0" borderId="10" xfId="59" applyNumberFormat="1" applyFont="1" applyBorder="1" applyAlignment="1">
      <alignment horizontal="right" vertical="center" wrapText="1"/>
      <protection/>
    </xf>
    <xf numFmtId="49" fontId="2" fillId="0" borderId="10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183" fontId="2" fillId="0" borderId="10" xfId="59" applyNumberFormat="1" applyFont="1" applyBorder="1" applyAlignment="1">
      <alignment horizontal="right" vertical="center"/>
      <protection/>
    </xf>
    <xf numFmtId="183" fontId="2" fillId="0" borderId="10" xfId="68" applyNumberFormat="1" applyFont="1" applyBorder="1" applyAlignment="1">
      <alignment horizontal="right" vertical="center"/>
    </xf>
    <xf numFmtId="180" fontId="2" fillId="0" borderId="10" xfId="56" applyNumberFormat="1" applyFont="1" applyBorder="1" applyAlignment="1">
      <alignment horizontal="right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34" borderId="10" xfId="59" applyFont="1" applyFill="1" applyBorder="1" applyAlignment="1">
      <alignment wrapText="1"/>
      <protection/>
    </xf>
    <xf numFmtId="183" fontId="3" fillId="0" borderId="10" xfId="59" applyNumberFormat="1" applyFont="1" applyBorder="1" applyAlignment="1">
      <alignment horizontal="right" vertical="center"/>
      <protection/>
    </xf>
    <xf numFmtId="180" fontId="3" fillId="0" borderId="10" xfId="56" applyNumberFormat="1" applyFont="1" applyBorder="1" applyAlignment="1">
      <alignment horizontal="right"/>
      <protection/>
    </xf>
    <xf numFmtId="0" fontId="3" fillId="0" borderId="10" xfId="59" applyFont="1" applyBorder="1" applyAlignment="1">
      <alignment wrapText="1"/>
      <protection/>
    </xf>
    <xf numFmtId="183" fontId="3" fillId="0" borderId="10" xfId="59" applyNumberFormat="1" applyFont="1" applyBorder="1" applyAlignment="1">
      <alignment horizontal="right"/>
      <protection/>
    </xf>
    <xf numFmtId="49" fontId="2" fillId="0" borderId="12" xfId="58" applyNumberFormat="1" applyFont="1" applyBorder="1" applyAlignment="1">
      <alignment horizontal="center"/>
      <protection/>
    </xf>
    <xf numFmtId="0" fontId="2" fillId="34" borderId="10" xfId="58" applyFont="1" applyFill="1" applyBorder="1" applyAlignment="1">
      <alignment wrapText="1"/>
      <protection/>
    </xf>
    <xf numFmtId="49" fontId="3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wrapText="1"/>
      <protection/>
    </xf>
    <xf numFmtId="49" fontId="3" fillId="0" borderId="12" xfId="59" applyNumberFormat="1" applyFont="1" applyBorder="1" applyAlignment="1">
      <alignment horizontal="center"/>
      <protection/>
    </xf>
    <xf numFmtId="49" fontId="3" fillId="0" borderId="12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183" fontId="2" fillId="0" borderId="10" xfId="56" applyNumberFormat="1" applyFont="1" applyBorder="1" applyAlignment="1">
      <alignment horizontal="right" vertical="center"/>
      <protection/>
    </xf>
    <xf numFmtId="183" fontId="3" fillId="0" borderId="10" xfId="56" applyNumberFormat="1" applyFont="1" applyBorder="1" applyAlignment="1">
      <alignment horizontal="right" vertical="center"/>
      <protection/>
    </xf>
    <xf numFmtId="184" fontId="2" fillId="0" borderId="0" xfId="59" applyNumberFormat="1" applyFont="1">
      <alignment/>
      <protection/>
    </xf>
    <xf numFmtId="0" fontId="3" fillId="0" borderId="10" xfId="59" applyFont="1" applyBorder="1" applyAlignment="1">
      <alignment horizontal="left" wrapText="1"/>
      <protection/>
    </xf>
    <xf numFmtId="0" fontId="2" fillId="34" borderId="10" xfId="59" applyFont="1" applyFill="1" applyBorder="1" applyAlignment="1">
      <alignment horizontal="left" wrapText="1"/>
      <protection/>
    </xf>
    <xf numFmtId="0" fontId="2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Fill="1" applyBorder="1" applyAlignment="1">
      <alignment wrapText="1"/>
      <protection/>
    </xf>
    <xf numFmtId="183" fontId="3" fillId="33" borderId="10" xfId="55" applyNumberFormat="1" applyFont="1" applyFill="1" applyBorder="1" applyAlignment="1">
      <alignment horizontal="right" vertical="top" shrinkToFit="1"/>
      <protection/>
    </xf>
    <xf numFmtId="183" fontId="2" fillId="0" borderId="10" xfId="59" applyNumberFormat="1" applyFont="1" applyBorder="1" applyAlignment="1">
      <alignment horizontal="right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wrapText="1"/>
      <protection/>
    </xf>
    <xf numFmtId="182" fontId="3" fillId="0" borderId="0" xfId="59" applyNumberFormat="1" applyFont="1" applyAlignment="1">
      <alignment horizontal="center"/>
      <protection/>
    </xf>
    <xf numFmtId="182" fontId="3" fillId="0" borderId="0" xfId="59" applyNumberFormat="1" applyFont="1" applyAlignment="1">
      <alignment horizontal="right"/>
      <protection/>
    </xf>
    <xf numFmtId="180" fontId="3" fillId="0" borderId="0" xfId="59" applyNumberFormat="1" applyFont="1" applyAlignment="1">
      <alignment horizontal="center"/>
      <protection/>
    </xf>
    <xf numFmtId="0" fontId="5" fillId="0" borderId="0" xfId="58" applyFont="1" applyAlignment="1">
      <alignment horizontal="left"/>
      <protection/>
    </xf>
    <xf numFmtId="185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vertical="top" wrapText="1"/>
      <protection/>
    </xf>
    <xf numFmtId="180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80" fontId="2" fillId="0" borderId="10" xfId="61" applyNumberFormat="1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60" applyFont="1" applyFill="1" applyBorder="1" applyAlignment="1">
      <alignment vertical="center" wrapText="1"/>
      <protection/>
    </xf>
    <xf numFmtId="0" fontId="13" fillId="34" borderId="10" xfId="60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60" applyFont="1" applyFill="1" applyBorder="1" applyAlignment="1">
      <alignment vertical="center" wrapText="1"/>
      <protection/>
    </xf>
    <xf numFmtId="0" fontId="13" fillId="35" borderId="10" xfId="60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0" fontId="13" fillId="34" borderId="12" xfId="60" applyFont="1" applyFill="1" applyBorder="1" applyAlignment="1">
      <alignment vertical="center" wrapText="1"/>
      <protection/>
    </xf>
    <xf numFmtId="0" fontId="13" fillId="34" borderId="14" xfId="60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6" fontId="11" fillId="34" borderId="10" xfId="0" applyNumberFormat="1" applyFont="1" applyFill="1" applyBorder="1" applyAlignment="1" applyProtection="1">
      <alignment vertical="center" wrapText="1"/>
      <protection locked="0"/>
    </xf>
    <xf numFmtId="187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6" fontId="14" fillId="36" borderId="0" xfId="0" applyNumberFormat="1" applyFont="1" applyFill="1" applyAlignment="1">
      <alignment/>
    </xf>
    <xf numFmtId="181" fontId="14" fillId="36" borderId="0" xfId="0" applyNumberFormat="1" applyFont="1" applyFill="1" applyAlignment="1">
      <alignment/>
    </xf>
    <xf numFmtId="187" fontId="14" fillId="36" borderId="0" xfId="0" applyNumberFormat="1" applyFont="1" applyFill="1" applyAlignment="1">
      <alignment/>
    </xf>
    <xf numFmtId="186" fontId="60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80" fontId="14" fillId="34" borderId="0" xfId="0" applyNumberFormat="1" applyFont="1" applyFill="1" applyAlignment="1">
      <alignment/>
    </xf>
    <xf numFmtId="180" fontId="14" fillId="34" borderId="0" xfId="42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188" fontId="14" fillId="36" borderId="0" xfId="0" applyNumberFormat="1" applyFont="1" applyFill="1" applyAlignment="1">
      <alignment/>
    </xf>
    <xf numFmtId="186" fontId="61" fillId="36" borderId="0" xfId="0" applyNumberFormat="1" applyFont="1" applyFill="1" applyAlignment="1">
      <alignment/>
    </xf>
    <xf numFmtId="186" fontId="0" fillId="34" borderId="0" xfId="0" applyNumberFormat="1" applyFont="1" applyFill="1" applyAlignment="1">
      <alignment/>
    </xf>
    <xf numFmtId="186" fontId="0" fillId="34" borderId="0" xfId="0" applyNumberFormat="1" applyFill="1" applyAlignment="1">
      <alignment/>
    </xf>
    <xf numFmtId="186" fontId="62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8" fontId="0" fillId="34" borderId="0" xfId="0" applyNumberFormat="1" applyFill="1" applyAlignment="1">
      <alignment/>
    </xf>
    <xf numFmtId="186" fontId="11" fillId="34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18" fillId="36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7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 wrapText="1"/>
      <protection/>
    </xf>
    <xf numFmtId="181" fontId="16" fillId="36" borderId="10" xfId="0" applyNumberFormat="1" applyFont="1" applyFill="1" applyBorder="1" applyAlignment="1">
      <alignment vertical="center" wrapText="1"/>
    </xf>
    <xf numFmtId="1" fontId="3" fillId="0" borderId="10" xfId="59" applyNumberFormat="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183" fontId="3" fillId="0" borderId="10" xfId="56" applyNumberFormat="1" applyFont="1" applyBorder="1" applyAlignment="1">
      <alignment horizontal="right"/>
      <protection/>
    </xf>
    <xf numFmtId="182" fontId="6" fillId="0" borderId="0" xfId="0" applyNumberFormat="1" applyFont="1" applyAlignment="1">
      <alignment horizontal="center" vertical="center" wrapText="1"/>
    </xf>
    <xf numFmtId="180" fontId="2" fillId="0" borderId="10" xfId="68" applyNumberFormat="1" applyFont="1" applyBorder="1" applyAlignment="1">
      <alignment horizontal="right" vertical="center"/>
    </xf>
    <xf numFmtId="180" fontId="3" fillId="34" borderId="10" xfId="68" applyNumberFormat="1" applyFont="1" applyFill="1" applyBorder="1" applyAlignment="1">
      <alignment horizontal="right" vertical="center"/>
    </xf>
    <xf numFmtId="180" fontId="3" fillId="34" borderId="10" xfId="61" applyNumberFormat="1" applyFont="1" applyFill="1" applyBorder="1" applyAlignment="1">
      <alignment horizontal="right" vertical="center"/>
      <protection/>
    </xf>
    <xf numFmtId="180" fontId="3" fillId="0" borderId="10" xfId="59" applyNumberFormat="1" applyFont="1" applyBorder="1" applyAlignment="1">
      <alignment horizontal="right" vertical="center"/>
      <protection/>
    </xf>
    <xf numFmtId="207" fontId="5" fillId="0" borderId="0" xfId="58" applyNumberFormat="1" applyFont="1">
      <alignment/>
      <protection/>
    </xf>
    <xf numFmtId="182" fontId="14" fillId="34" borderId="0" xfId="0" applyNumberFormat="1" applyFont="1" applyFill="1" applyAlignment="1">
      <alignment/>
    </xf>
    <xf numFmtId="181" fontId="11" fillId="36" borderId="10" xfId="0" applyNumberFormat="1" applyFont="1" applyFill="1" applyBorder="1" applyAlignment="1" applyProtection="1">
      <alignment vertical="center" wrapText="1"/>
      <protection locked="0"/>
    </xf>
    <xf numFmtId="3" fontId="11" fillId="34" borderId="10" xfId="0" applyNumberFormat="1" applyFont="1" applyFill="1" applyBorder="1" applyAlignment="1">
      <alignment vertical="center" wrapText="1"/>
    </xf>
    <xf numFmtId="181" fontId="2" fillId="0" borderId="10" xfId="61" applyNumberFormat="1" applyFont="1" applyBorder="1" applyAlignment="1">
      <alignment horizontal="right" vertical="center"/>
      <protection/>
    </xf>
    <xf numFmtId="182" fontId="2" fillId="0" borderId="0" xfId="59" applyNumberFormat="1" applyFont="1">
      <alignment/>
      <protection/>
    </xf>
    <xf numFmtId="182" fontId="2" fillId="0" borderId="0" xfId="59" applyNumberFormat="1" applyFont="1" applyAlignment="1">
      <alignment horizontal="right"/>
      <protection/>
    </xf>
    <xf numFmtId="182" fontId="17" fillId="0" borderId="0" xfId="0" applyNumberFormat="1" applyFont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/>
    </xf>
    <xf numFmtId="182" fontId="2" fillId="0" borderId="11" xfId="61" applyNumberFormat="1" applyFont="1" applyBorder="1" applyAlignment="1">
      <alignment horizontal="right" vertical="center"/>
      <protection/>
    </xf>
    <xf numFmtId="182" fontId="2" fillId="0" borderId="0" xfId="59" applyNumberFormat="1" applyFont="1" applyAlignment="1">
      <alignment horizontal="right" vertical="center"/>
      <protection/>
    </xf>
    <xf numFmtId="186" fontId="14" fillId="0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183" fontId="3" fillId="0" borderId="10" xfId="59" applyNumberFormat="1" applyFont="1" applyFill="1" applyBorder="1" applyAlignment="1">
      <alignment horizontal="right" vertical="center"/>
      <protection/>
    </xf>
    <xf numFmtId="182" fontId="14" fillId="0" borderId="0" xfId="0" applyNumberFormat="1" applyFont="1" applyFill="1" applyAlignment="1">
      <alignment/>
    </xf>
    <xf numFmtId="181" fontId="63" fillId="35" borderId="10" xfId="0" applyNumberFormat="1" applyFont="1" applyFill="1" applyBorder="1" applyAlignment="1" applyProtection="1">
      <alignment vertical="center" wrapText="1"/>
      <protection locked="0"/>
    </xf>
    <xf numFmtId="181" fontId="63" fillId="34" borderId="10" xfId="0" applyNumberFormat="1" applyFont="1" applyFill="1" applyBorder="1" applyAlignment="1" applyProtection="1">
      <alignment vertical="center" wrapText="1"/>
      <protection locked="0"/>
    </xf>
    <xf numFmtId="183" fontId="3" fillId="36" borderId="10" xfId="59" applyNumberFormat="1" applyFont="1" applyFill="1" applyBorder="1" applyAlignment="1">
      <alignment horizontal="right" vertical="center"/>
      <protection/>
    </xf>
    <xf numFmtId="186" fontId="60" fillId="0" borderId="0" xfId="0" applyNumberFormat="1" applyFont="1" applyFill="1" applyAlignment="1">
      <alignment/>
    </xf>
    <xf numFmtId="186" fontId="60" fillId="36" borderId="0" xfId="0" applyNumberFormat="1" applyFont="1" applyFill="1" applyAlignment="1">
      <alignment/>
    </xf>
    <xf numFmtId="186" fontId="61" fillId="34" borderId="0" xfId="0" applyNumberFormat="1" applyFont="1" applyFill="1" applyAlignment="1">
      <alignment/>
    </xf>
    <xf numFmtId="181" fontId="11" fillId="37" borderId="10" xfId="0" applyNumberFormat="1" applyFont="1" applyFill="1" applyBorder="1" applyAlignment="1">
      <alignment vertical="center" wrapText="1"/>
    </xf>
    <xf numFmtId="181" fontId="11" fillId="37" borderId="10" xfId="0" applyNumberFormat="1" applyFont="1" applyFill="1" applyBorder="1" applyAlignment="1" applyProtection="1">
      <alignment vertical="center" wrapText="1"/>
      <protection locked="0"/>
    </xf>
    <xf numFmtId="186" fontId="11" fillId="34" borderId="0" xfId="0" applyNumberFormat="1" applyFont="1" applyFill="1" applyAlignment="1">
      <alignment/>
    </xf>
    <xf numFmtId="188" fontId="62" fillId="34" borderId="0" xfId="0" applyNumberFormat="1" applyFont="1" applyFill="1" applyAlignment="1">
      <alignment/>
    </xf>
    <xf numFmtId="0" fontId="64" fillId="34" borderId="10" xfId="60" applyFont="1" applyFill="1" applyBorder="1" applyAlignment="1">
      <alignment vertical="center" wrapText="1"/>
      <protection/>
    </xf>
    <xf numFmtId="181" fontId="63" fillId="35" borderId="10" xfId="0" applyNumberFormat="1" applyFont="1" applyFill="1" applyBorder="1" applyAlignment="1">
      <alignment/>
    </xf>
    <xf numFmtId="188" fontId="11" fillId="34" borderId="10" xfId="0" applyNumberFormat="1" applyFont="1" applyFill="1" applyBorder="1" applyAlignment="1" applyProtection="1">
      <alignment vertical="center" wrapText="1"/>
      <protection locked="0"/>
    </xf>
    <xf numFmtId="182" fontId="11" fillId="34" borderId="0" xfId="0" applyNumberFormat="1" applyFont="1" applyFill="1" applyBorder="1" applyAlignment="1">
      <alignment/>
    </xf>
    <xf numFmtId="182" fontId="11" fillId="35" borderId="0" xfId="0" applyNumberFormat="1" applyFont="1" applyFill="1" applyBorder="1" applyAlignment="1">
      <alignment/>
    </xf>
    <xf numFmtId="182" fontId="11" fillId="34" borderId="0" xfId="0" applyNumberFormat="1" applyFont="1" applyFill="1" applyBorder="1" applyAlignment="1">
      <alignment/>
    </xf>
    <xf numFmtId="181" fontId="65" fillId="0" borderId="10" xfId="0" applyNumberFormat="1" applyFont="1" applyFill="1" applyBorder="1" applyAlignment="1">
      <alignment vertical="center" wrapText="1"/>
    </xf>
    <xf numFmtId="181" fontId="16" fillId="0" borderId="10" xfId="0" applyNumberFormat="1" applyFont="1" applyFill="1" applyBorder="1" applyAlignment="1">
      <alignment vertical="center" wrapText="1"/>
    </xf>
    <xf numFmtId="181" fontId="16" fillId="36" borderId="10" xfId="0" applyNumberFormat="1" applyFont="1" applyFill="1" applyBorder="1" applyAlignment="1">
      <alignment vertical="center" wrapText="1"/>
    </xf>
    <xf numFmtId="181" fontId="11" fillId="36" borderId="10" xfId="0" applyNumberFormat="1" applyFont="1" applyFill="1" applyBorder="1" applyAlignment="1">
      <alignment vertical="center" wrapText="1"/>
    </xf>
    <xf numFmtId="182" fontId="18" fillId="36" borderId="10" xfId="0" applyNumberFormat="1" applyFont="1" applyFill="1" applyBorder="1" applyAlignment="1">
      <alignment horizontal="center" vertical="center" wrapText="1"/>
    </xf>
    <xf numFmtId="186" fontId="19" fillId="36" borderId="0" xfId="0" applyNumberFormat="1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186" fontId="11" fillId="37" borderId="10" xfId="0" applyNumberFormat="1" applyFont="1" applyFill="1" applyBorder="1" applyAlignment="1">
      <alignment vertical="center" wrapText="1"/>
    </xf>
    <xf numFmtId="182" fontId="11" fillId="34" borderId="0" xfId="0" applyNumberFormat="1" applyFont="1" applyFill="1" applyAlignment="1">
      <alignment/>
    </xf>
    <xf numFmtId="181" fontId="3" fillId="0" borderId="10" xfId="0" applyNumberFormat="1" applyFont="1" applyBorder="1" applyAlignment="1">
      <alignment horizontal="right" vertical="center"/>
    </xf>
    <xf numFmtId="181" fontId="2" fillId="0" borderId="10" xfId="61" applyNumberFormat="1" applyFont="1" applyFill="1" applyBorder="1" applyAlignment="1">
      <alignment horizontal="right" vertical="center"/>
      <protection/>
    </xf>
    <xf numFmtId="181" fontId="2" fillId="0" borderId="10" xfId="0" applyNumberFormat="1" applyFont="1" applyBorder="1" applyAlignment="1">
      <alignment horizontal="right" vertical="center"/>
    </xf>
    <xf numFmtId="181" fontId="65" fillId="0" borderId="10" xfId="0" applyNumberFormat="1" applyFont="1" applyFill="1" applyBorder="1" applyAlignment="1">
      <alignment vertical="center" wrapText="1"/>
    </xf>
    <xf numFmtId="198" fontId="5" fillId="0" borderId="0" xfId="0" applyNumberFormat="1" applyFont="1" applyAlignment="1">
      <alignment horizontal="center" vertical="center" wrapText="1"/>
    </xf>
    <xf numFmtId="198" fontId="3" fillId="0" borderId="0" xfId="0" applyNumberFormat="1" applyFont="1" applyAlignment="1">
      <alignment horizontal="center" vertical="center" wrapText="1"/>
    </xf>
    <xf numFmtId="181" fontId="2" fillId="34" borderId="10" xfId="68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34" borderId="12" xfId="60" applyFont="1" applyFill="1" applyBorder="1" applyAlignment="1">
      <alignment horizontal="center" vertical="center" wrapText="1"/>
      <protection/>
    </xf>
    <xf numFmtId="0" fontId="15" fillId="34" borderId="14" xfId="60" applyFont="1" applyFill="1" applyBorder="1" applyAlignment="1">
      <alignment horizontal="center" vertical="center" wrapText="1"/>
      <protection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0" fillId="34" borderId="15" xfId="0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2" fillId="0" borderId="0" xfId="61" applyFont="1" applyAlignment="1">
      <alignment horizontal="center"/>
      <protection/>
    </xf>
    <xf numFmtId="0" fontId="2" fillId="0" borderId="0" xfId="61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6" xfId="54"/>
    <cellStyle name="Обычный 7" xfId="55"/>
    <cellStyle name="Обычный_Алек 2" xfId="56"/>
    <cellStyle name="Обычный_Анализ Кадикас. на 1.03.08" xfId="57"/>
    <cellStyle name="Обычный_Анализ Моргаш. на 1.03.08" xfId="58"/>
    <cellStyle name="Обычный_Анализ район на 1.03.08" xfId="59"/>
    <cellStyle name="Обычный_Лист1 2" xfId="60"/>
    <cellStyle name="Обычный_Лист3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5;&#1072;%200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"/>
      <sheetName val="Справка"/>
      <sheetName val="Район"/>
      <sheetName val="Ал"/>
      <sheetName val="Б.Сун"/>
      <sheetName val="Иль"/>
      <sheetName val="Кад"/>
      <sheetName val="Мор"/>
      <sheetName val="Мос"/>
      <sheetName val="Ори"/>
      <sheetName val="Сятр"/>
      <sheetName val="Тор"/>
      <sheetName val="Хор"/>
      <sheetName val="Чум"/>
      <sheetName val="Шать"/>
      <sheetName val="Юнг"/>
      <sheetName val="Юськ"/>
      <sheetName val="Яраб"/>
      <sheetName val="Ярос"/>
    </sheetNames>
    <sheetDataSet>
      <sheetData sheetId="1">
        <row r="30">
          <cell r="AY30">
            <v>0</v>
          </cell>
          <cell r="AZ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70" zoomScaleSheetLayoutView="70" zoomScalePageLayoutView="0" workbookViewId="0" topLeftCell="A13">
      <selection activeCell="F28" sqref="F28"/>
    </sheetView>
  </sheetViews>
  <sheetFormatPr defaultColWidth="9.140625" defaultRowHeight="12.75"/>
  <cols>
    <col min="1" max="1" width="41.28125" style="169" customWidth="1"/>
    <col min="2" max="2" width="11.140625" style="170" customWidth="1"/>
    <col min="3" max="3" width="16.28125" style="156" customWidth="1"/>
    <col min="4" max="4" width="12.7109375" style="156" customWidth="1"/>
    <col min="5" max="5" width="12.00390625" style="156" customWidth="1"/>
    <col min="6" max="6" width="14.8515625" style="156" customWidth="1"/>
    <col min="7" max="7" width="14.28125" style="156" customWidth="1"/>
    <col min="8" max="8" width="12.421875" style="156" customWidth="1"/>
    <col min="9" max="9" width="14.57421875" style="156" customWidth="1"/>
    <col min="10" max="10" width="12.28125" style="156" customWidth="1"/>
    <col min="11" max="11" width="11.8515625" style="156" customWidth="1"/>
    <col min="12" max="12" width="19.140625" style="156" customWidth="1"/>
    <col min="13" max="16384" width="9.140625" style="156" customWidth="1"/>
  </cols>
  <sheetData>
    <row r="1" spans="1:11" ht="26.25" customHeight="1">
      <c r="A1" s="232" t="s">
        <v>305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23.25" customHeight="1">
      <c r="A2" s="233" t="s">
        <v>214</v>
      </c>
      <c r="B2" s="234" t="s">
        <v>215</v>
      </c>
      <c r="C2" s="235" t="s">
        <v>216</v>
      </c>
      <c r="D2" s="235"/>
      <c r="E2" s="235"/>
      <c r="F2" s="235" t="s">
        <v>217</v>
      </c>
      <c r="G2" s="235"/>
      <c r="H2" s="235"/>
      <c r="I2" s="235" t="s">
        <v>218</v>
      </c>
      <c r="J2" s="235"/>
      <c r="K2" s="235"/>
    </row>
    <row r="3" spans="1:11" ht="24" customHeight="1">
      <c r="A3" s="233"/>
      <c r="B3" s="234"/>
      <c r="C3" s="159" t="s">
        <v>291</v>
      </c>
      <c r="D3" s="159" t="s">
        <v>219</v>
      </c>
      <c r="E3" s="159" t="s">
        <v>220</v>
      </c>
      <c r="F3" s="159" t="s">
        <v>291</v>
      </c>
      <c r="G3" s="159" t="s">
        <v>219</v>
      </c>
      <c r="H3" s="159" t="s">
        <v>220</v>
      </c>
      <c r="I3" s="159" t="s">
        <v>291</v>
      </c>
      <c r="J3" s="159" t="s">
        <v>219</v>
      </c>
      <c r="K3" s="159" t="s">
        <v>220</v>
      </c>
    </row>
    <row r="4" spans="1:11" s="162" customFormat="1" ht="30.75" customHeight="1">
      <c r="A4" s="160" t="s">
        <v>5</v>
      </c>
      <c r="B4" s="157"/>
      <c r="C4" s="161">
        <f>SUM(C5:C11)</f>
        <v>118344.4</v>
      </c>
      <c r="D4" s="161">
        <f>SUM(D5:D11)</f>
        <v>90110.47240999997</v>
      </c>
      <c r="E4" s="161">
        <f>D4/C4*100</f>
        <v>76.1425740550461</v>
      </c>
      <c r="F4" s="161">
        <f>SUM(F5:F11)</f>
        <v>99008.3</v>
      </c>
      <c r="G4" s="161">
        <f>SUM(G5:G11)</f>
        <v>74842.25455</v>
      </c>
      <c r="H4" s="161">
        <f>G4/F4*100</f>
        <v>75.59189941651357</v>
      </c>
      <c r="I4" s="161">
        <f>I5+I6+I7+I8+I9+I10+I11</f>
        <v>19336.1</v>
      </c>
      <c r="J4" s="161">
        <f>J5+J6+J7+J8+J9+J10+J11</f>
        <v>15268.217859999995</v>
      </c>
      <c r="K4" s="161">
        <f>J4/I4*100</f>
        <v>78.96224088621798</v>
      </c>
    </row>
    <row r="5" spans="1:11" ht="19.5" customHeight="1">
      <c r="A5" s="163" t="s">
        <v>221</v>
      </c>
      <c r="B5" s="158">
        <v>10102</v>
      </c>
      <c r="C5" s="164">
        <f aca="true" t="shared" si="0" ref="C5:D21">F5+I5</f>
        <v>100540.7</v>
      </c>
      <c r="D5" s="164">
        <f t="shared" si="0"/>
        <v>76942.65761</v>
      </c>
      <c r="E5" s="161">
        <f aca="true" t="shared" si="1" ref="E5:E10">D5/C5*100</f>
        <v>76.5288660313684</v>
      </c>
      <c r="F5" s="164">
        <f>район!C5</f>
        <v>88138.3</v>
      </c>
      <c r="G5" s="164">
        <f>район!D5</f>
        <v>66718.17253</v>
      </c>
      <c r="H5" s="165">
        <f aca="true" t="shared" si="2" ref="H5:H38">G5/F5*100</f>
        <v>75.69714021032853</v>
      </c>
      <c r="I5" s="164">
        <f>Справка!I30</f>
        <v>12402.4</v>
      </c>
      <c r="J5" s="164">
        <f>Справка!J30</f>
        <v>10224.485079999997</v>
      </c>
      <c r="K5" s="165">
        <f aca="true" t="shared" si="3" ref="K5:K10">J5/I5*100</f>
        <v>82.43956879313679</v>
      </c>
    </row>
    <row r="6" spans="1:11" ht="19.5" customHeight="1">
      <c r="A6" s="163" t="s">
        <v>222</v>
      </c>
      <c r="B6" s="158">
        <v>10500</v>
      </c>
      <c r="C6" s="164">
        <f t="shared" si="0"/>
        <v>9650</v>
      </c>
      <c r="D6" s="164">
        <f t="shared" si="0"/>
        <v>7525.15868</v>
      </c>
      <c r="E6" s="161">
        <f t="shared" si="1"/>
        <v>77.98091896373056</v>
      </c>
      <c r="F6" s="164">
        <f>район!C7</f>
        <v>9300</v>
      </c>
      <c r="G6" s="164">
        <f>район!D7</f>
        <v>7267.01343</v>
      </c>
      <c r="H6" s="165">
        <f t="shared" si="2"/>
        <v>78.13992935483871</v>
      </c>
      <c r="I6" s="164">
        <f>Справка!L30</f>
        <v>350</v>
      </c>
      <c r="J6" s="164">
        <f>Справка!M30</f>
        <v>258.14525</v>
      </c>
      <c r="K6" s="165">
        <f t="shared" si="3"/>
        <v>73.75578571428571</v>
      </c>
    </row>
    <row r="7" spans="1:11" ht="19.5" customHeight="1">
      <c r="A7" s="163" t="s">
        <v>223</v>
      </c>
      <c r="B7" s="158">
        <v>10601</v>
      </c>
      <c r="C7" s="164">
        <f t="shared" si="0"/>
        <v>1503</v>
      </c>
      <c r="D7" s="164">
        <f t="shared" si="0"/>
        <v>700.0611800000001</v>
      </c>
      <c r="E7" s="161">
        <f t="shared" si="1"/>
        <v>46.57759015302729</v>
      </c>
      <c r="F7" s="164"/>
      <c r="G7" s="164"/>
      <c r="H7" s="165">
        <v>0</v>
      </c>
      <c r="I7" s="164">
        <f>Справка!O30</f>
        <v>1503</v>
      </c>
      <c r="J7" s="164">
        <f>Справка!P30</f>
        <v>700.0611800000001</v>
      </c>
      <c r="K7" s="165">
        <f t="shared" si="3"/>
        <v>46.57759015302729</v>
      </c>
    </row>
    <row r="8" spans="1:11" ht="19.5" customHeight="1">
      <c r="A8" s="163" t="s">
        <v>224</v>
      </c>
      <c r="B8" s="158">
        <v>10606</v>
      </c>
      <c r="C8" s="164">
        <f t="shared" si="0"/>
        <v>4930.7</v>
      </c>
      <c r="D8" s="164">
        <f t="shared" si="0"/>
        <v>3936.6228899999996</v>
      </c>
      <c r="E8" s="161">
        <f t="shared" si="1"/>
        <v>79.83902671020343</v>
      </c>
      <c r="F8" s="164"/>
      <c r="G8" s="164"/>
      <c r="H8" s="165">
        <v>0</v>
      </c>
      <c r="I8" s="164">
        <f>Справка!R30</f>
        <v>4930.7</v>
      </c>
      <c r="J8" s="164">
        <f>Справка!S30</f>
        <v>3936.6228899999996</v>
      </c>
      <c r="K8" s="165">
        <f t="shared" si="3"/>
        <v>79.83902671020343</v>
      </c>
    </row>
    <row r="9" spans="1:11" ht="33.75" customHeight="1">
      <c r="A9" s="163" t="s">
        <v>225</v>
      </c>
      <c r="B9" s="158">
        <v>10701</v>
      </c>
      <c r="C9" s="164">
        <f t="shared" si="0"/>
        <v>70</v>
      </c>
      <c r="D9" s="164">
        <f t="shared" si="0"/>
        <v>143.942</v>
      </c>
      <c r="E9" s="161">
        <f t="shared" si="1"/>
        <v>205.6314285714286</v>
      </c>
      <c r="F9" s="164">
        <f>район!C14</f>
        <v>70</v>
      </c>
      <c r="G9" s="164">
        <f>район!D14</f>
        <v>143.942</v>
      </c>
      <c r="H9" s="165">
        <f t="shared" si="2"/>
        <v>205.6314285714286</v>
      </c>
      <c r="I9" s="164">
        <f>Справка!R31</f>
        <v>0</v>
      </c>
      <c r="J9" s="164">
        <f>Справка!S31</f>
        <v>0</v>
      </c>
      <c r="K9" s="165">
        <v>0</v>
      </c>
    </row>
    <row r="10" spans="1:11" ht="19.5" customHeight="1">
      <c r="A10" s="163" t="s">
        <v>226</v>
      </c>
      <c r="B10" s="158">
        <v>10800</v>
      </c>
      <c r="C10" s="164">
        <f t="shared" si="0"/>
        <v>1650</v>
      </c>
      <c r="D10" s="164">
        <f t="shared" si="0"/>
        <v>858.9342999999999</v>
      </c>
      <c r="E10" s="161">
        <f t="shared" si="1"/>
        <v>52.056624242424235</v>
      </c>
      <c r="F10" s="164">
        <f>район!C16</f>
        <v>1500</v>
      </c>
      <c r="G10" s="164">
        <f>район!D16</f>
        <v>711.7143</v>
      </c>
      <c r="H10" s="165">
        <f t="shared" si="2"/>
        <v>47.44761999999999</v>
      </c>
      <c r="I10" s="164">
        <f>Справка!U30</f>
        <v>150</v>
      </c>
      <c r="J10" s="164">
        <f>Справка!V30</f>
        <v>147.21999999999997</v>
      </c>
      <c r="K10" s="165">
        <f t="shared" si="3"/>
        <v>98.14666666666665</v>
      </c>
    </row>
    <row r="11" spans="1:11" ht="19.5" customHeight="1">
      <c r="A11" s="163" t="s">
        <v>227</v>
      </c>
      <c r="B11" s="158">
        <v>10900</v>
      </c>
      <c r="C11" s="164">
        <f t="shared" si="0"/>
        <v>0</v>
      </c>
      <c r="D11" s="164">
        <f t="shared" si="0"/>
        <v>3.09575</v>
      </c>
      <c r="E11" s="161"/>
      <c r="F11" s="164">
        <f>район!C20</f>
        <v>0</v>
      </c>
      <c r="G11" s="164">
        <f>район!D20</f>
        <v>1.41229</v>
      </c>
      <c r="H11" s="165" t="e">
        <f t="shared" si="2"/>
        <v>#DIV/0!</v>
      </c>
      <c r="I11" s="164">
        <f>Справка!X30</f>
        <v>0</v>
      </c>
      <c r="J11" s="164">
        <f>Справка!Y30</f>
        <v>1.68346</v>
      </c>
      <c r="K11" s="165"/>
    </row>
    <row r="12" spans="1:11" s="162" customFormat="1" ht="27" customHeight="1">
      <c r="A12" s="160" t="s">
        <v>16</v>
      </c>
      <c r="B12" s="157"/>
      <c r="C12" s="161">
        <f>SUM(C13:C19)</f>
        <v>16063.984</v>
      </c>
      <c r="D12" s="161">
        <f>SUM(D13:D19)</f>
        <v>11992.59001</v>
      </c>
      <c r="E12" s="161">
        <f aca="true" t="shared" si="4" ref="E12:E37">D12/C12*100</f>
        <v>74.6551416510375</v>
      </c>
      <c r="F12" s="161">
        <f>F13+F14+F15+F16+F18+F19+F17</f>
        <v>10581.8</v>
      </c>
      <c r="G12" s="161">
        <f>G13+G14+G15+G16+G18+G19+G17</f>
        <v>6729.5025000000005</v>
      </c>
      <c r="H12" s="161">
        <f t="shared" si="2"/>
        <v>63.59506416677693</v>
      </c>
      <c r="I12" s="166">
        <f>I13+I14+I15+I16+I19+I20</f>
        <v>5482.184</v>
      </c>
      <c r="J12" s="166">
        <f>J13+J14+J15+J16+J18+J19+J20</f>
        <v>5263.08751</v>
      </c>
      <c r="K12" s="161">
        <f>J12/I12*100</f>
        <v>96.00348164162313</v>
      </c>
    </row>
    <row r="13" spans="1:11" ht="52.5" customHeight="1">
      <c r="A13" s="163" t="s">
        <v>228</v>
      </c>
      <c r="B13" s="158">
        <v>11100</v>
      </c>
      <c r="C13" s="164">
        <f aca="true" t="shared" si="5" ref="C13:C21">F13+I13</f>
        <v>7050</v>
      </c>
      <c r="D13" s="164">
        <f t="shared" si="0"/>
        <v>3455.1776900000004</v>
      </c>
      <c r="E13" s="164">
        <f t="shared" si="4"/>
        <v>49.00961262411348</v>
      </c>
      <c r="F13" s="164">
        <f>район!C26</f>
        <v>3750</v>
      </c>
      <c r="G13" s="164">
        <f>район!D26</f>
        <v>1853.31572</v>
      </c>
      <c r="H13" s="164">
        <f t="shared" si="2"/>
        <v>49.42175253333333</v>
      </c>
      <c r="I13" s="164">
        <f>Справка!AA30+Справка!AG30</f>
        <v>3300</v>
      </c>
      <c r="J13" s="164">
        <f>Справка!AB30+Справка!AH30</f>
        <v>1601.8619700000002</v>
      </c>
      <c r="K13" s="165">
        <f>J13/I13*100</f>
        <v>48.541271818181826</v>
      </c>
    </row>
    <row r="14" spans="1:11" ht="33" customHeight="1">
      <c r="A14" s="163" t="s">
        <v>229</v>
      </c>
      <c r="B14" s="158">
        <v>11200</v>
      </c>
      <c r="C14" s="164">
        <f t="shared" si="5"/>
        <v>670</v>
      </c>
      <c r="D14" s="164">
        <f t="shared" si="0"/>
        <v>404.05491</v>
      </c>
      <c r="E14" s="164">
        <f t="shared" si="4"/>
        <v>60.30670298507462</v>
      </c>
      <c r="F14" s="164">
        <f>район!C31</f>
        <v>670</v>
      </c>
      <c r="G14" s="164">
        <f>район!D31</f>
        <v>404.05491</v>
      </c>
      <c r="H14" s="164">
        <f t="shared" si="2"/>
        <v>60.30670298507462</v>
      </c>
      <c r="I14" s="164">
        <f>Справка!AA31+Справка!AG31</f>
        <v>0</v>
      </c>
      <c r="J14" s="164">
        <f>Справка!AB31+Справка!AH31</f>
        <v>0</v>
      </c>
      <c r="K14" s="165" t="e">
        <f>J14/I14*100</f>
        <v>#DIV/0!</v>
      </c>
    </row>
    <row r="15" spans="1:11" ht="33" customHeight="1">
      <c r="A15" s="163" t="s">
        <v>230</v>
      </c>
      <c r="B15" s="158">
        <v>11300</v>
      </c>
      <c r="C15" s="164">
        <f t="shared" si="5"/>
        <v>100.284</v>
      </c>
      <c r="D15" s="164">
        <f>G15+J15</f>
        <v>316.95411</v>
      </c>
      <c r="E15" s="164">
        <f>D15/C15*100</f>
        <v>316.0565095129831</v>
      </c>
      <c r="F15" s="164">
        <f>район!C33</f>
        <v>0</v>
      </c>
      <c r="G15" s="164">
        <f>район!D33</f>
        <v>71.99501</v>
      </c>
      <c r="H15" s="164" t="e">
        <f t="shared" si="2"/>
        <v>#DIV/0!</v>
      </c>
      <c r="I15" s="164">
        <f>Справка!AM30</f>
        <v>100.284</v>
      </c>
      <c r="J15" s="164">
        <f>Справка!AN30</f>
        <v>244.9591</v>
      </c>
      <c r="K15" s="165">
        <f>J15/I15*100</f>
        <v>244.26538630289974</v>
      </c>
    </row>
    <row r="16" spans="1:11" ht="33" customHeight="1">
      <c r="A16" s="163" t="s">
        <v>231</v>
      </c>
      <c r="B16" s="158">
        <v>11400</v>
      </c>
      <c r="C16" s="164">
        <f t="shared" si="5"/>
        <v>5938.700000000001</v>
      </c>
      <c r="D16" s="164">
        <f t="shared" si="0"/>
        <v>4573.6129</v>
      </c>
      <c r="E16" s="164">
        <f t="shared" si="4"/>
        <v>77.01370501961708</v>
      </c>
      <c r="F16" s="164">
        <f>район!C35</f>
        <v>3856.8</v>
      </c>
      <c r="G16" s="164">
        <f>район!D35</f>
        <v>2462.11943</v>
      </c>
      <c r="H16" s="164">
        <f t="shared" si="2"/>
        <v>63.83840048745074</v>
      </c>
      <c r="I16" s="164">
        <f>Справка!AP30</f>
        <v>2081.9</v>
      </c>
      <c r="J16" s="164">
        <f>Справка!AQ30</f>
        <v>2111.4934700000003</v>
      </c>
      <c r="K16" s="165">
        <f>J16/I16*100</f>
        <v>101.42146452759499</v>
      </c>
    </row>
    <row r="17" spans="1:11" ht="23.25" customHeight="1">
      <c r="A17" s="163" t="s">
        <v>290</v>
      </c>
      <c r="B17" s="158">
        <v>11500</v>
      </c>
      <c r="C17" s="164">
        <f t="shared" si="5"/>
        <v>10</v>
      </c>
      <c r="D17" s="164">
        <f t="shared" si="0"/>
        <v>0</v>
      </c>
      <c r="E17" s="164">
        <f t="shared" si="4"/>
        <v>0</v>
      </c>
      <c r="F17" s="164">
        <f>район!C38</f>
        <v>10</v>
      </c>
      <c r="G17" s="164">
        <f>район!D38</f>
        <v>0</v>
      </c>
      <c r="H17" s="164">
        <f t="shared" si="2"/>
        <v>0</v>
      </c>
      <c r="I17" s="164"/>
      <c r="J17" s="164"/>
      <c r="K17" s="165"/>
    </row>
    <row r="18" spans="1:11" ht="22.5" customHeight="1">
      <c r="A18" s="163" t="s">
        <v>232</v>
      </c>
      <c r="B18" s="158">
        <v>11600</v>
      </c>
      <c r="C18" s="164">
        <f t="shared" si="5"/>
        <v>2290</v>
      </c>
      <c r="D18" s="164">
        <f t="shared" si="0"/>
        <v>1911.6950499999998</v>
      </c>
      <c r="E18" s="164">
        <f t="shared" si="4"/>
        <v>83.48013318777292</v>
      </c>
      <c r="F18" s="164">
        <f>район!C40</f>
        <v>2290</v>
      </c>
      <c r="G18" s="164">
        <f>район!D40</f>
        <v>1903.6950499999998</v>
      </c>
      <c r="H18" s="164">
        <f t="shared" si="2"/>
        <v>83.13078820960698</v>
      </c>
      <c r="I18" s="164">
        <f>Справка!AY30</f>
        <v>0</v>
      </c>
      <c r="J18" s="164">
        <f>Справка!AZ30</f>
        <v>8</v>
      </c>
      <c r="K18" s="165">
        <v>0</v>
      </c>
    </row>
    <row r="19" spans="1:11" ht="33.75" customHeight="1">
      <c r="A19" s="163" t="s">
        <v>233</v>
      </c>
      <c r="B19" s="158">
        <v>11700</v>
      </c>
      <c r="C19" s="164">
        <f t="shared" si="5"/>
        <v>5</v>
      </c>
      <c r="D19" s="164">
        <f>G19+J19</f>
        <v>1331.09535</v>
      </c>
      <c r="E19" s="164">
        <f>D19/C19*100</f>
        <v>26621.907</v>
      </c>
      <c r="F19" s="164">
        <f>район!C53</f>
        <v>5</v>
      </c>
      <c r="G19" s="164">
        <f>район!D53</f>
        <v>34.32238</v>
      </c>
      <c r="H19" s="164">
        <f>G19/F19*100</f>
        <v>686.4476000000001</v>
      </c>
      <c r="I19" s="164">
        <f>Справка!BB30</f>
        <v>0</v>
      </c>
      <c r="J19" s="164">
        <f>Справка!BC30</f>
        <v>1296.77297</v>
      </c>
      <c r="K19" s="165">
        <v>0</v>
      </c>
    </row>
    <row r="20" spans="1:11" ht="18.75" customHeight="1">
      <c r="A20" s="163" t="s">
        <v>234</v>
      </c>
      <c r="B20" s="158">
        <v>21900</v>
      </c>
      <c r="C20" s="219">
        <f t="shared" si="5"/>
        <v>-676.44285</v>
      </c>
      <c r="D20" s="164">
        <f>G20+J20</f>
        <v>-676.44285</v>
      </c>
      <c r="E20" s="165"/>
      <c r="F20" s="165">
        <f>район!C64</f>
        <v>-676.44285</v>
      </c>
      <c r="G20" s="165">
        <f>район!D64</f>
        <v>-676.44285</v>
      </c>
      <c r="H20" s="165"/>
      <c r="I20" s="165">
        <f>'[1]Справка'!AY30</f>
        <v>0</v>
      </c>
      <c r="J20" s="165">
        <f>'[1]Справка'!AZ30</f>
        <v>0</v>
      </c>
      <c r="K20" s="165">
        <v>0</v>
      </c>
    </row>
    <row r="21" spans="1:11" ht="36" customHeight="1" hidden="1">
      <c r="A21" s="160" t="s">
        <v>235</v>
      </c>
      <c r="B21" s="157">
        <v>30000</v>
      </c>
      <c r="C21" s="161">
        <f t="shared" si="5"/>
        <v>0</v>
      </c>
      <c r="D21" s="161">
        <f t="shared" si="0"/>
        <v>0</v>
      </c>
      <c r="E21" s="161"/>
      <c r="F21" s="161">
        <f>'[2]район'!C48</f>
        <v>0</v>
      </c>
      <c r="G21" s="161">
        <f>'[2]район'!D48</f>
        <v>0</v>
      </c>
      <c r="H21" s="161"/>
      <c r="I21" s="161">
        <v>0</v>
      </c>
      <c r="J21" s="161">
        <v>0</v>
      </c>
      <c r="K21" s="161"/>
    </row>
    <row r="22" spans="1:11" ht="36.75" customHeight="1">
      <c r="A22" s="160" t="s">
        <v>26</v>
      </c>
      <c r="B22" s="157">
        <v>10000</v>
      </c>
      <c r="C22" s="166">
        <f>SUM(C4,C12,C21)</f>
        <v>134408.384</v>
      </c>
      <c r="D22" s="166">
        <f>SUM(D4,D12,D21)</f>
        <v>102103.06241999997</v>
      </c>
      <c r="E22" s="161">
        <f t="shared" si="4"/>
        <v>75.9648017343918</v>
      </c>
      <c r="F22" s="166">
        <f>SUM(F4,F12,F21)</f>
        <v>109590.1</v>
      </c>
      <c r="G22" s="166">
        <f>SUM(G4,G12,G21)</f>
        <v>81571.75705</v>
      </c>
      <c r="H22" s="161">
        <f t="shared" si="2"/>
        <v>74.43350909434338</v>
      </c>
      <c r="I22" s="166">
        <f>I4+I12</f>
        <v>24818.284</v>
      </c>
      <c r="J22" s="166">
        <f>J4+J12</f>
        <v>20531.305369999995</v>
      </c>
      <c r="K22" s="161">
        <f>J22/I22*100</f>
        <v>82.72653085120629</v>
      </c>
    </row>
    <row r="23" spans="1:11" ht="33" customHeight="1">
      <c r="A23" s="160" t="s">
        <v>236</v>
      </c>
      <c r="B23" s="157">
        <v>20000</v>
      </c>
      <c r="C23" s="166">
        <v>332384.9984</v>
      </c>
      <c r="D23" s="166">
        <v>217560.3533999999</v>
      </c>
      <c r="E23" s="166">
        <f t="shared" si="4"/>
        <v>65.45432388563536</v>
      </c>
      <c r="F23" s="166">
        <f>район!C57</f>
        <v>336675.55555</v>
      </c>
      <c r="G23" s="166">
        <f>район!D57</f>
        <v>221474.03054999997</v>
      </c>
      <c r="H23" s="161">
        <f t="shared" si="2"/>
        <v>65.78262867590595</v>
      </c>
      <c r="I23" s="166">
        <f>Справка!BK30</f>
        <v>91135.31999999999</v>
      </c>
      <c r="J23" s="166">
        <f>Справка!BL30</f>
        <v>45892.573</v>
      </c>
      <c r="K23" s="161">
        <f aca="true" t="shared" si="6" ref="K23:K38">J23/I23*100</f>
        <v>50.35651710006614</v>
      </c>
    </row>
    <row r="24" spans="1:12" ht="29.25" customHeight="1">
      <c r="A24" s="157" t="s">
        <v>237</v>
      </c>
      <c r="B24" s="157"/>
      <c r="C24" s="166">
        <f>C23+C22+C20</f>
        <v>466116.93955</v>
      </c>
      <c r="D24" s="166">
        <f>D23+D22+D20</f>
        <v>318986.9729699999</v>
      </c>
      <c r="E24" s="166">
        <f t="shared" si="4"/>
        <v>68.43496682998847</v>
      </c>
      <c r="F24" s="166">
        <f>F23+F22</f>
        <v>446265.65555</v>
      </c>
      <c r="G24" s="166">
        <f>G23+G22</f>
        <v>303045.7876</v>
      </c>
      <c r="H24" s="161">
        <f t="shared" si="2"/>
        <v>67.90703784419871</v>
      </c>
      <c r="I24" s="166">
        <f>I23+I22</f>
        <v>115953.60399999999</v>
      </c>
      <c r="J24" s="166">
        <f>J23+J22</f>
        <v>66423.87836999999</v>
      </c>
      <c r="K24" s="161">
        <f t="shared" si="6"/>
        <v>57.28487608716327</v>
      </c>
      <c r="L24" s="190"/>
    </row>
    <row r="25" spans="1:12" ht="29.25" customHeight="1">
      <c r="A25" s="157" t="s">
        <v>238</v>
      </c>
      <c r="B25" s="157"/>
      <c r="C25" s="166">
        <f>C26+C27+C28+C29+C30+C31+C32+C33+C34+C38+C35+C36+C37</f>
        <v>480165.0114</v>
      </c>
      <c r="D25" s="166">
        <f>D26+D27+D28+D29+D30+D31+D32+D33+D34+D38+D35+D36+D37</f>
        <v>300910.39866</v>
      </c>
      <c r="E25" s="166">
        <f t="shared" si="4"/>
        <v>62.66812273194298</v>
      </c>
      <c r="F25" s="166">
        <f>SUM(F26:F38)</f>
        <v>452547.56240000005</v>
      </c>
      <c r="G25" s="166">
        <f>SUM(G26:G38)</f>
        <v>293730.65177000005</v>
      </c>
      <c r="H25" s="161">
        <f t="shared" si="2"/>
        <v>64.90602892925891</v>
      </c>
      <c r="I25" s="161">
        <f>I26+I27+I28+I29+I30+I31+I32+I33+I34+I35+I36+I37+I38</f>
        <v>123719.76900000001</v>
      </c>
      <c r="J25" s="161">
        <f>J26+J27+J28+J29+J30+J31+J32+J33+J34+J35+J36+J37+J38</f>
        <v>57662.43989000001</v>
      </c>
      <c r="K25" s="161">
        <f t="shared" si="6"/>
        <v>46.60729676111826</v>
      </c>
      <c r="L25" s="190"/>
    </row>
    <row r="26" spans="1:11" ht="30.75" customHeight="1">
      <c r="A26" s="163" t="s">
        <v>239</v>
      </c>
      <c r="B26" s="167" t="s">
        <v>38</v>
      </c>
      <c r="C26" s="164">
        <v>37968.45804</v>
      </c>
      <c r="D26" s="164">
        <v>24489.95417</v>
      </c>
      <c r="E26" s="164">
        <f t="shared" si="4"/>
        <v>64.5007867957126</v>
      </c>
      <c r="F26" s="164">
        <f>район!C71</f>
        <v>24444.928</v>
      </c>
      <c r="G26" s="164">
        <f>район!D71</f>
        <v>16185.872969999999</v>
      </c>
      <c r="H26" s="165">
        <f t="shared" si="2"/>
        <v>66.2136250513808</v>
      </c>
      <c r="I26" s="165">
        <f>Справка!CL30</f>
        <v>13526.730040000002</v>
      </c>
      <c r="J26" s="165">
        <f>Справка!CM30</f>
        <v>8305.6812</v>
      </c>
      <c r="K26" s="161">
        <f t="shared" si="6"/>
        <v>61.401988325627876</v>
      </c>
    </row>
    <row r="27" spans="1:11" ht="30.75" customHeight="1">
      <c r="A27" s="163" t="s">
        <v>240</v>
      </c>
      <c r="B27" s="167" t="s">
        <v>54</v>
      </c>
      <c r="C27" s="164">
        <f>I27</f>
        <v>1496.3000000000002</v>
      </c>
      <c r="D27" s="164">
        <v>859.96015</v>
      </c>
      <c r="E27" s="164">
        <f t="shared" si="4"/>
        <v>57.47244202365835</v>
      </c>
      <c r="F27" s="164">
        <f>район!C79</f>
        <v>1496.3</v>
      </c>
      <c r="G27" s="164">
        <f>район!D79</f>
        <v>1496.3</v>
      </c>
      <c r="H27" s="165">
        <f t="shared" si="2"/>
        <v>100</v>
      </c>
      <c r="I27" s="165">
        <f>Справка!DA30</f>
        <v>1496.3000000000002</v>
      </c>
      <c r="J27" s="165">
        <f>Справка!DB30</f>
        <v>859.9601499999999</v>
      </c>
      <c r="K27" s="161">
        <f t="shared" si="6"/>
        <v>57.472442023658346</v>
      </c>
    </row>
    <row r="28" spans="1:11" ht="33" customHeight="1">
      <c r="A28" s="163" t="s">
        <v>241</v>
      </c>
      <c r="B28" s="167" t="s">
        <v>58</v>
      </c>
      <c r="C28" s="164">
        <f>F28+I28</f>
        <v>2618.77229</v>
      </c>
      <c r="D28" s="164">
        <f>G28+J28</f>
        <v>1285.58468</v>
      </c>
      <c r="E28" s="164">
        <f t="shared" si="4"/>
        <v>49.091121244451536</v>
      </c>
      <c r="F28" s="164">
        <f>район!C81</f>
        <v>1753.9</v>
      </c>
      <c r="G28" s="164">
        <f>район!D81</f>
        <v>1141.8342</v>
      </c>
      <c r="H28" s="165">
        <f t="shared" si="2"/>
        <v>65.10258281543987</v>
      </c>
      <c r="I28" s="165">
        <f>Справка!DD30</f>
        <v>864.8722899999999</v>
      </c>
      <c r="J28" s="165">
        <f>Справка!DE30</f>
        <v>143.75048</v>
      </c>
      <c r="K28" s="161">
        <f t="shared" si="6"/>
        <v>16.621006553464674</v>
      </c>
    </row>
    <row r="29" spans="1:11" ht="30" customHeight="1">
      <c r="A29" s="163" t="s">
        <v>242</v>
      </c>
      <c r="B29" s="167" t="s">
        <v>66</v>
      </c>
      <c r="C29" s="164">
        <v>61548.51206</v>
      </c>
      <c r="D29" s="164">
        <v>23181.5128</v>
      </c>
      <c r="E29" s="164">
        <f t="shared" si="4"/>
        <v>37.663807010316866</v>
      </c>
      <c r="F29" s="164">
        <f>район!C85</f>
        <v>49379.5424</v>
      </c>
      <c r="G29" s="164">
        <f>район!D85</f>
        <v>19572.54902</v>
      </c>
      <c r="H29" s="165">
        <f t="shared" si="2"/>
        <v>39.63695909016767</v>
      </c>
      <c r="I29" s="165">
        <f>Справка!DG30</f>
        <v>23799.86966</v>
      </c>
      <c r="J29" s="165">
        <f>Справка!DH30</f>
        <v>4628.21478</v>
      </c>
      <c r="K29" s="161">
        <f t="shared" si="6"/>
        <v>19.446387085802215</v>
      </c>
    </row>
    <row r="30" spans="1:11" ht="30" customHeight="1">
      <c r="A30" s="163" t="s">
        <v>243</v>
      </c>
      <c r="B30" s="167" t="s">
        <v>76</v>
      </c>
      <c r="C30" s="164">
        <v>23217.54522</v>
      </c>
      <c r="D30" s="164">
        <v>13003.51741</v>
      </c>
      <c r="E30" s="164">
        <f t="shared" si="4"/>
        <v>56.007287965992816</v>
      </c>
      <c r="F30" s="164">
        <f>район!C90</f>
        <v>13537.8</v>
      </c>
      <c r="G30" s="164">
        <f>район!D90</f>
        <v>8357.95</v>
      </c>
      <c r="H30" s="165">
        <f t="shared" si="2"/>
        <v>61.737874691604254</v>
      </c>
      <c r="I30" s="165">
        <f>Справка!DJ30</f>
        <v>23217.545220000007</v>
      </c>
      <c r="J30" s="165">
        <f>Справка!DK30</f>
        <v>13003.517409999999</v>
      </c>
      <c r="K30" s="161">
        <f t="shared" si="6"/>
        <v>56.00728796599279</v>
      </c>
    </row>
    <row r="31" spans="1:11" ht="30" customHeight="1">
      <c r="A31" s="163" t="s">
        <v>244</v>
      </c>
      <c r="B31" s="167" t="s">
        <v>84</v>
      </c>
      <c r="C31" s="164">
        <f>F31</f>
        <v>61.5</v>
      </c>
      <c r="D31" s="164">
        <f>G31</f>
        <v>60.5</v>
      </c>
      <c r="E31" s="164">
        <f t="shared" si="4"/>
        <v>98.3739837398374</v>
      </c>
      <c r="F31" s="164">
        <f>район!C94</f>
        <v>61.5</v>
      </c>
      <c r="G31" s="164">
        <f>район!D94</f>
        <v>60.5</v>
      </c>
      <c r="H31" s="165">
        <f t="shared" si="2"/>
        <v>98.3739837398374</v>
      </c>
      <c r="I31" s="164"/>
      <c r="J31" s="164"/>
      <c r="K31" s="165">
        <v>0</v>
      </c>
    </row>
    <row r="32" spans="1:11" ht="30" customHeight="1">
      <c r="A32" s="163" t="s">
        <v>245</v>
      </c>
      <c r="B32" s="167" t="s">
        <v>88</v>
      </c>
      <c r="C32" s="164">
        <f>F32</f>
        <v>281589.45700000005</v>
      </c>
      <c r="D32" s="164">
        <f>G32</f>
        <v>202005.27042000002</v>
      </c>
      <c r="E32" s="164">
        <f t="shared" si="4"/>
        <v>71.73751196942007</v>
      </c>
      <c r="F32" s="164">
        <f>район!C96</f>
        <v>281589.45700000005</v>
      </c>
      <c r="G32" s="164">
        <f>район!D96</f>
        <v>202005.27042000002</v>
      </c>
      <c r="H32" s="165">
        <f t="shared" si="2"/>
        <v>71.73751196942007</v>
      </c>
      <c r="I32" s="164"/>
      <c r="J32" s="164"/>
      <c r="K32" s="165">
        <v>0</v>
      </c>
    </row>
    <row r="33" spans="1:12" ht="30" customHeight="1">
      <c r="A33" s="163" t="s">
        <v>246</v>
      </c>
      <c r="B33" s="167" t="s">
        <v>94</v>
      </c>
      <c r="C33" s="164">
        <v>49029.90679</v>
      </c>
      <c r="D33" s="164">
        <v>21560.27238</v>
      </c>
      <c r="E33" s="164">
        <f t="shared" si="4"/>
        <v>43.97371684254837</v>
      </c>
      <c r="F33" s="164">
        <f>район!C101</f>
        <v>21942.475</v>
      </c>
      <c r="G33" s="164">
        <f>район!D101</f>
        <v>3729.39651</v>
      </c>
      <c r="H33" s="165">
        <f t="shared" si="2"/>
        <v>16.99624363249816</v>
      </c>
      <c r="I33" s="165">
        <f>Справка!DM30</f>
        <v>44060.431789999995</v>
      </c>
      <c r="J33" s="165">
        <f>Справка!DN30</f>
        <v>17830.87587</v>
      </c>
      <c r="K33" s="165">
        <f t="shared" si="6"/>
        <v>40.46913556132447</v>
      </c>
      <c r="L33" s="168"/>
    </row>
    <row r="34" spans="1:11" ht="30" customHeight="1">
      <c r="A34" s="163" t="s">
        <v>247</v>
      </c>
      <c r="B34" s="167" t="s">
        <v>248</v>
      </c>
      <c r="C34" s="164">
        <v>17688.52</v>
      </c>
      <c r="D34" s="164">
        <v>10916.09505</v>
      </c>
      <c r="E34" s="164">
        <f t="shared" si="4"/>
        <v>61.71287959648405</v>
      </c>
      <c r="F34" s="164">
        <f>район!C103</f>
        <v>17688.52</v>
      </c>
      <c r="G34" s="164">
        <f>район!D103</f>
        <v>10916.095049999998</v>
      </c>
      <c r="H34" s="165">
        <f t="shared" si="2"/>
        <v>61.712879596484036</v>
      </c>
      <c r="I34" s="165">
        <f>Справка!DP30</f>
        <v>11570.920000000002</v>
      </c>
      <c r="J34" s="165">
        <f>Справка!DQ30</f>
        <v>8211.42</v>
      </c>
      <c r="K34" s="165">
        <f t="shared" si="6"/>
        <v>70.96600788874177</v>
      </c>
    </row>
    <row r="35" spans="1:11" ht="30" customHeight="1">
      <c r="A35" s="163" t="s">
        <v>249</v>
      </c>
      <c r="B35" s="167" t="s">
        <v>104</v>
      </c>
      <c r="C35" s="164">
        <v>4464.54</v>
      </c>
      <c r="D35" s="164">
        <v>3439.4593</v>
      </c>
      <c r="E35" s="164">
        <f t="shared" si="4"/>
        <v>77.03950015007145</v>
      </c>
      <c r="F35" s="164">
        <f>район!C108</f>
        <v>4248.44</v>
      </c>
      <c r="G35" s="164">
        <f>район!D108</f>
        <v>3350.5593</v>
      </c>
      <c r="H35" s="165">
        <f t="shared" si="2"/>
        <v>78.86563773997044</v>
      </c>
      <c r="I35" s="165">
        <f>Справка!DS30</f>
        <v>216.10000000000002</v>
      </c>
      <c r="J35" s="165">
        <f>Справка!DT30</f>
        <v>88.9</v>
      </c>
      <c r="K35" s="165">
        <f t="shared" si="6"/>
        <v>41.138361869504855</v>
      </c>
    </row>
    <row r="36" spans="1:11" ht="30" customHeight="1">
      <c r="A36" s="163" t="s">
        <v>250</v>
      </c>
      <c r="B36" s="167" t="s">
        <v>116</v>
      </c>
      <c r="C36" s="164">
        <f>F36</f>
        <v>150</v>
      </c>
      <c r="D36" s="164">
        <f>G36</f>
        <v>108.2723</v>
      </c>
      <c r="E36" s="164">
        <f t="shared" si="4"/>
        <v>72.18153333333333</v>
      </c>
      <c r="F36" s="164">
        <f>район!C114</f>
        <v>150</v>
      </c>
      <c r="G36" s="164">
        <f>район!D114</f>
        <v>108.2723</v>
      </c>
      <c r="H36" s="165">
        <f t="shared" si="2"/>
        <v>72.18153333333333</v>
      </c>
      <c r="I36" s="165"/>
      <c r="J36" s="165"/>
      <c r="K36" s="165">
        <v>0</v>
      </c>
    </row>
    <row r="37" spans="1:11" ht="34.5" customHeight="1">
      <c r="A37" s="163" t="s">
        <v>251</v>
      </c>
      <c r="B37" s="167" t="s">
        <v>120</v>
      </c>
      <c r="C37" s="164">
        <f>F37</f>
        <v>331.5</v>
      </c>
      <c r="D37" s="164">
        <f>G37</f>
        <v>0</v>
      </c>
      <c r="E37" s="164">
        <f t="shared" si="4"/>
        <v>0</v>
      </c>
      <c r="F37" s="164">
        <f>район!C116</f>
        <v>331.5</v>
      </c>
      <c r="G37" s="164">
        <f>район!D116</f>
        <v>0</v>
      </c>
      <c r="H37" s="165">
        <v>0</v>
      </c>
      <c r="I37" s="165"/>
      <c r="J37" s="165"/>
      <c r="K37" s="165">
        <v>0</v>
      </c>
    </row>
    <row r="38" spans="1:11" ht="30" customHeight="1">
      <c r="A38" s="163" t="s">
        <v>252</v>
      </c>
      <c r="B38" s="167" t="s">
        <v>253</v>
      </c>
      <c r="C38" s="219"/>
      <c r="D38" s="219"/>
      <c r="E38" s="164">
        <v>0</v>
      </c>
      <c r="F38" s="164">
        <f>район!C118</f>
        <v>35923.2</v>
      </c>
      <c r="G38" s="164">
        <f>район!D118</f>
        <v>26806.052</v>
      </c>
      <c r="H38" s="165">
        <f t="shared" si="2"/>
        <v>74.62044584001426</v>
      </c>
      <c r="I38" s="165">
        <f>Справка!DV30</f>
        <v>4967</v>
      </c>
      <c r="J38" s="165">
        <f>Справка!DW30</f>
        <v>4590.12</v>
      </c>
      <c r="K38" s="165">
        <f t="shared" si="6"/>
        <v>92.41232132071673</v>
      </c>
    </row>
    <row r="39" spans="3:11" ht="15.75"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7" ht="15.75">
      <c r="A40" s="169" t="s">
        <v>129</v>
      </c>
      <c r="C40" s="229"/>
      <c r="D40" s="229"/>
      <c r="E40" s="168"/>
      <c r="F40" s="168"/>
      <c r="G40" s="171"/>
    </row>
    <row r="41" spans="1:7" ht="15.75">
      <c r="A41" s="169" t="s">
        <v>254</v>
      </c>
      <c r="C41" s="172"/>
      <c r="D41" s="231" t="s">
        <v>255</v>
      </c>
      <c r="E41" s="231"/>
      <c r="F41" s="178"/>
      <c r="G41" s="168"/>
    </row>
    <row r="42" spans="3:7" ht="15.75">
      <c r="C42" s="171"/>
      <c r="D42" s="171"/>
      <c r="F42" s="168"/>
      <c r="G42" s="168"/>
    </row>
    <row r="43" spans="3:10" ht="15.75">
      <c r="C43" s="178"/>
      <c r="D43" s="168"/>
      <c r="F43" s="168"/>
      <c r="G43" s="168"/>
      <c r="I43" s="168"/>
      <c r="J43" s="168"/>
    </row>
    <row r="44" spans="3:7" ht="15.75">
      <c r="C44" s="228"/>
      <c r="D44" s="168"/>
      <c r="F44" s="168"/>
      <c r="G44" s="168"/>
    </row>
    <row r="45" spans="3:4" ht="15.75">
      <c r="C45" s="228"/>
      <c r="D45" s="168"/>
    </row>
    <row r="46" ht="15.75">
      <c r="C46" s="228"/>
    </row>
    <row r="47" ht="15.75">
      <c r="C47" s="228"/>
    </row>
    <row r="48" ht="15.75">
      <c r="C48" s="228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42">
      <selection activeCell="D42" sqref="D42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7109375" style="71" customWidth="1"/>
    <col min="4" max="4" width="15.00390625" style="71" customWidth="1"/>
    <col min="5" max="5" width="10.8515625" style="71" customWidth="1"/>
    <col min="6" max="6" width="10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318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6.75" customHeight="1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1122.9</v>
      </c>
      <c r="D4" s="5">
        <f>D5+D7+D9+D12</f>
        <v>842.13017</v>
      </c>
      <c r="E4" s="5">
        <f>SUM(D4/C4*100)</f>
        <v>74.99600765874077</v>
      </c>
      <c r="F4" s="5">
        <f>SUM(D4-C4)</f>
        <v>-280.76983000000007</v>
      </c>
    </row>
    <row r="5" spans="1:6" s="6" customFormat="1" ht="15.75">
      <c r="A5" s="77">
        <v>1010000000</v>
      </c>
      <c r="B5" s="76" t="s">
        <v>6</v>
      </c>
      <c r="C5" s="5">
        <f>C6</f>
        <v>632.4</v>
      </c>
      <c r="D5" s="5">
        <f>D6</f>
        <v>449.0508</v>
      </c>
      <c r="E5" s="5">
        <f aca="true" t="shared" si="0" ref="E5:E42">SUM(D5/C5*100)</f>
        <v>71.00740037950663</v>
      </c>
      <c r="F5" s="5">
        <f aca="true" t="shared" si="1" ref="F5:F42">SUM(D5-C5)</f>
        <v>-183.3492</v>
      </c>
    </row>
    <row r="6" spans="1:6" ht="15.75">
      <c r="A6" s="7">
        <v>1010200001</v>
      </c>
      <c r="B6" s="8" t="s">
        <v>7</v>
      </c>
      <c r="C6" s="9">
        <v>632.4</v>
      </c>
      <c r="D6" s="10">
        <v>449.0508</v>
      </c>
      <c r="E6" s="9">
        <f>SUM(D6/C6*100)</f>
        <v>71.00740037950663</v>
      </c>
      <c r="F6" s="9">
        <f t="shared" si="1"/>
        <v>-183.3492</v>
      </c>
    </row>
    <row r="7" spans="1:6" s="6" customFormat="1" ht="15.75">
      <c r="A7" s="77">
        <v>1050000000</v>
      </c>
      <c r="B7" s="76" t="s">
        <v>8</v>
      </c>
      <c r="C7" s="5">
        <f>SUM(C8:C8)</f>
        <v>73</v>
      </c>
      <c r="D7" s="5">
        <f>SUM(D8:D8)</f>
        <v>79.12031</v>
      </c>
      <c r="E7" s="5">
        <f t="shared" si="0"/>
        <v>108.38398630136987</v>
      </c>
      <c r="F7" s="5">
        <f t="shared" si="1"/>
        <v>6.1203100000000035</v>
      </c>
    </row>
    <row r="8" spans="1:6" ht="15.75" customHeight="1">
      <c r="A8" s="7">
        <v>1050300000</v>
      </c>
      <c r="B8" s="11" t="s">
        <v>9</v>
      </c>
      <c r="C8" s="12">
        <v>73</v>
      </c>
      <c r="D8" s="10">
        <v>79.12031</v>
      </c>
      <c r="E8" s="9">
        <f t="shared" si="0"/>
        <v>108.38398630136987</v>
      </c>
      <c r="F8" s="9">
        <f t="shared" si="1"/>
        <v>6.1203100000000035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407.5</v>
      </c>
      <c r="D9" s="5">
        <f>D10+D11</f>
        <v>304.08906</v>
      </c>
      <c r="E9" s="5">
        <f t="shared" si="0"/>
        <v>74.62308220858897</v>
      </c>
      <c r="F9" s="5">
        <f t="shared" si="1"/>
        <v>-103.41093999999998</v>
      </c>
    </row>
    <row r="10" spans="1:6" s="6" customFormat="1" ht="15.75" customHeight="1">
      <c r="A10" s="7">
        <v>1060100000</v>
      </c>
      <c r="B10" s="11" t="s">
        <v>11</v>
      </c>
      <c r="C10" s="9">
        <v>112</v>
      </c>
      <c r="D10" s="10">
        <v>40.90177</v>
      </c>
      <c r="E10" s="9">
        <f t="shared" si="0"/>
        <v>36.5194375</v>
      </c>
      <c r="F10" s="9">
        <f>SUM(D10-C10)</f>
        <v>-71.09823</v>
      </c>
    </row>
    <row r="11" spans="1:6" ht="15.75" customHeight="1">
      <c r="A11" s="7">
        <v>1060600000</v>
      </c>
      <c r="B11" s="11" t="s">
        <v>10</v>
      </c>
      <c r="C11" s="9">
        <v>295.5</v>
      </c>
      <c r="D11" s="10">
        <v>263.18729</v>
      </c>
      <c r="E11" s="9">
        <f t="shared" si="0"/>
        <v>89.06507275803723</v>
      </c>
      <c r="F11" s="9">
        <f t="shared" si="1"/>
        <v>-32.31270999999998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9.87</v>
      </c>
      <c r="E12" s="5">
        <f t="shared" si="0"/>
        <v>98.69999999999999</v>
      </c>
      <c r="F12" s="5">
        <f t="shared" si="1"/>
        <v>-0.13000000000000078</v>
      </c>
    </row>
    <row r="13" spans="1:6" ht="15.75">
      <c r="A13" s="7">
        <v>1080400001</v>
      </c>
      <c r="B13" s="8" t="s">
        <v>14</v>
      </c>
      <c r="C13" s="9">
        <v>10</v>
      </c>
      <c r="D13" s="9">
        <v>9.87</v>
      </c>
      <c r="E13" s="9">
        <f t="shared" si="0"/>
        <v>98.69999999999999</v>
      </c>
      <c r="F13" s="9">
        <f t="shared" si="1"/>
        <v>-0.13000000000000078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395.284</v>
      </c>
      <c r="D20" s="5">
        <f>D21+D24+D26+D29</f>
        <v>571.1145799999999</v>
      </c>
      <c r="E20" s="5">
        <f t="shared" si="0"/>
        <v>144.48208882727354</v>
      </c>
      <c r="F20" s="5">
        <f t="shared" si="1"/>
        <v>175.83057999999994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195</v>
      </c>
      <c r="D21" s="5">
        <f>D22+D23</f>
        <v>92.55641</v>
      </c>
      <c r="E21" s="5">
        <f t="shared" si="0"/>
        <v>47.46482564102564</v>
      </c>
      <c r="F21" s="5">
        <f t="shared" si="1"/>
        <v>-102.44359</v>
      </c>
    </row>
    <row r="22" spans="1:6" ht="15" customHeight="1">
      <c r="A22" s="17">
        <v>1110501101</v>
      </c>
      <c r="B22" s="18" t="s">
        <v>17</v>
      </c>
      <c r="C22" s="12">
        <v>195</v>
      </c>
      <c r="D22" s="10">
        <v>92.55641</v>
      </c>
      <c r="E22" s="9">
        <f t="shared" si="0"/>
        <v>47.46482564102564</v>
      </c>
      <c r="F22" s="9">
        <f t="shared" si="1"/>
        <v>-102.44359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32.25" customHeight="1">
      <c r="A24" s="77">
        <v>1130000000</v>
      </c>
      <c r="B24" s="78" t="s">
        <v>140</v>
      </c>
      <c r="C24" s="5">
        <f>C25</f>
        <v>100.284</v>
      </c>
      <c r="D24" s="5">
        <f>D25</f>
        <v>102.0275</v>
      </c>
      <c r="E24" s="5">
        <f t="shared" si="0"/>
        <v>101.73856248254955</v>
      </c>
      <c r="F24" s="5">
        <f t="shared" si="1"/>
        <v>1.7434999999999974</v>
      </c>
    </row>
    <row r="25" spans="1:6" ht="15" customHeight="1">
      <c r="A25" s="7">
        <v>1130305005</v>
      </c>
      <c r="B25" s="8" t="s">
        <v>19</v>
      </c>
      <c r="C25" s="9">
        <v>100.284</v>
      </c>
      <c r="D25" s="10">
        <v>102.0275</v>
      </c>
      <c r="E25" s="9">
        <f t="shared" si="0"/>
        <v>101.73856248254955</v>
      </c>
      <c r="F25" s="9">
        <f t="shared" si="1"/>
        <v>1.7434999999999974</v>
      </c>
    </row>
    <row r="26" spans="1:6" ht="15" customHeight="1">
      <c r="A26" s="79">
        <v>1140000000</v>
      </c>
      <c r="B26" s="80" t="s">
        <v>141</v>
      </c>
      <c r="C26" s="5">
        <f>C27+C28</f>
        <v>100</v>
      </c>
      <c r="D26" s="5">
        <f>D27+D28</f>
        <v>55.7865</v>
      </c>
      <c r="E26" s="5">
        <f t="shared" si="0"/>
        <v>55.7865</v>
      </c>
      <c r="F26" s="5">
        <f t="shared" si="1"/>
        <v>-44.2135</v>
      </c>
    </row>
    <row r="27" spans="1:6" ht="0.7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100</v>
      </c>
      <c r="D28" s="10">
        <v>55.7865</v>
      </c>
      <c r="E28" s="9">
        <f t="shared" si="0"/>
        <v>55.7865</v>
      </c>
      <c r="F28" s="9">
        <f t="shared" si="1"/>
        <v>-44.2135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320.74417</v>
      </c>
      <c r="E29" s="5" t="e">
        <f t="shared" si="0"/>
        <v>#DIV/0!</v>
      </c>
      <c r="F29" s="5">
        <f t="shared" si="1"/>
        <v>320.74417</v>
      </c>
    </row>
    <row r="30" spans="1:6" ht="13.5" customHeight="1">
      <c r="A30" s="7">
        <v>1170105005</v>
      </c>
      <c r="B30" s="8" t="s">
        <v>24</v>
      </c>
      <c r="C30" s="9">
        <v>0</v>
      </c>
      <c r="D30" s="9">
        <v>320.74417</v>
      </c>
      <c r="E30" s="9" t="e">
        <f t="shared" si="0"/>
        <v>#DIV/0!</v>
      </c>
      <c r="F30" s="9">
        <f t="shared" si="1"/>
        <v>320.74417</v>
      </c>
    </row>
    <row r="31" spans="1:6" ht="17.2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1518.1840000000002</v>
      </c>
      <c r="D32" s="20">
        <f>SUM(D4,D20)</f>
        <v>1413.2447499999998</v>
      </c>
      <c r="E32" s="5">
        <f t="shared" si="0"/>
        <v>93.087843765973</v>
      </c>
      <c r="F32" s="5">
        <f t="shared" si="1"/>
        <v>-104.93925000000036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3348.9010000000003</v>
      </c>
      <c r="D33" s="5">
        <f>D34+D36+D37+D38+D39+D40</f>
        <v>1971.6589999999999</v>
      </c>
      <c r="E33" s="5">
        <f t="shared" si="0"/>
        <v>58.87480698891964</v>
      </c>
      <c r="F33" s="5">
        <f t="shared" si="1"/>
        <v>-1377.2420000000004</v>
      </c>
      <c r="G33" s="21"/>
    </row>
    <row r="34" spans="1:6" ht="15.75">
      <c r="A34" s="17">
        <v>2020100000</v>
      </c>
      <c r="B34" s="18" t="s">
        <v>28</v>
      </c>
      <c r="C34" s="13">
        <v>2342.3</v>
      </c>
      <c r="D34" s="22">
        <v>1519.35</v>
      </c>
      <c r="E34" s="9">
        <f t="shared" si="0"/>
        <v>64.86573026512401</v>
      </c>
      <c r="F34" s="9">
        <f t="shared" si="1"/>
        <v>-822.9500000000003</v>
      </c>
    </row>
    <row r="35" spans="1:6" ht="15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890.6</v>
      </c>
      <c r="D36" s="10">
        <v>336.411</v>
      </c>
      <c r="E36" s="9">
        <f t="shared" si="0"/>
        <v>37.7735234673254</v>
      </c>
      <c r="F36" s="9">
        <f t="shared" si="1"/>
        <v>-554.1890000000001</v>
      </c>
    </row>
    <row r="37" spans="1:6" ht="15" customHeight="1">
      <c r="A37" s="17">
        <v>2020300000</v>
      </c>
      <c r="B37" s="18" t="s">
        <v>30</v>
      </c>
      <c r="C37" s="12">
        <v>116.001</v>
      </c>
      <c r="D37" s="23">
        <v>115.898</v>
      </c>
      <c r="E37" s="9">
        <f t="shared" si="0"/>
        <v>99.91120766200291</v>
      </c>
      <c r="F37" s="9">
        <f t="shared" si="1"/>
        <v>-0.10300000000000864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4867.085000000001</v>
      </c>
      <c r="D42" s="26">
        <f>D32+D33</f>
        <v>3384.9037499999995</v>
      </c>
      <c r="E42" s="5">
        <f t="shared" si="0"/>
        <v>69.54683861079063</v>
      </c>
      <c r="F42" s="5">
        <f t="shared" si="1"/>
        <v>-1482.1812500000015</v>
      </c>
    </row>
    <row r="43" spans="1:6" s="6" customFormat="1" ht="15.75">
      <c r="A43" s="3"/>
      <c r="B43" s="27" t="s">
        <v>36</v>
      </c>
      <c r="C43" s="5">
        <f>C88-C42</f>
        <v>166.20999999999913</v>
      </c>
      <c r="D43" s="5">
        <f>D88-D42</f>
        <v>-435.3364499999998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5.25" customHeight="1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719.434</v>
      </c>
      <c r="D47" s="40">
        <f>D48+D49+D50+D51+D52+D54+D53</f>
        <v>550.00121</v>
      </c>
      <c r="E47" s="41">
        <f>SUM(D47/C47*100)</f>
        <v>76.44915447421168</v>
      </c>
      <c r="F47" s="41">
        <f>SUM(D47-C47)</f>
        <v>-169.43278999999995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706.117</v>
      </c>
      <c r="D49" s="44">
        <v>550.00121</v>
      </c>
      <c r="E49" s="45">
        <f aca="true" t="shared" si="2" ref="E49:E88">SUM(D49/C49*100)</f>
        <v>77.89094583475543</v>
      </c>
      <c r="F49" s="45">
        <f aca="true" t="shared" si="3" ref="F49:F88">SUM(D49-C49)</f>
        <v>-156.11578999999995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13.317</v>
      </c>
      <c r="D53" s="47">
        <v>0</v>
      </c>
      <c r="E53" s="45">
        <f t="shared" si="2"/>
        <v>0</v>
      </c>
      <c r="F53" s="45">
        <f t="shared" si="3"/>
        <v>-13.317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61.85891</v>
      </c>
      <c r="E55" s="41">
        <f t="shared" si="2"/>
        <v>53.42151579529164</v>
      </c>
      <c r="F55" s="41">
        <f t="shared" si="3"/>
        <v>-53.935089999999995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61.85891</v>
      </c>
      <c r="E56" s="45">
        <f t="shared" si="2"/>
        <v>53.42151579529164</v>
      </c>
      <c r="F56" s="45">
        <f t="shared" si="3"/>
        <v>-53.935089999999995</v>
      </c>
    </row>
    <row r="57" spans="1:6" s="6" customFormat="1" ht="15.75">
      <c r="A57" s="37" t="s">
        <v>58</v>
      </c>
      <c r="B57" s="38" t="s">
        <v>59</v>
      </c>
      <c r="C57" s="39">
        <f>C61+C60+C59+C58</f>
        <v>91.683</v>
      </c>
      <c r="D57" s="39">
        <f>D61+D60+D59+D58</f>
        <v>3.9829999999999997</v>
      </c>
      <c r="E57" s="41">
        <f t="shared" si="2"/>
        <v>4.344316830819235</v>
      </c>
      <c r="F57" s="41">
        <f t="shared" si="3"/>
        <v>-87.7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1.683</v>
      </c>
      <c r="D60" s="44">
        <v>1.683</v>
      </c>
      <c r="E60" s="45">
        <f t="shared" si="2"/>
        <v>100</v>
      </c>
      <c r="F60" s="45">
        <f t="shared" si="3"/>
        <v>0</v>
      </c>
    </row>
    <row r="61" spans="1:6" ht="15.75">
      <c r="A61" s="53" t="s">
        <v>256</v>
      </c>
      <c r="B61" s="54" t="s">
        <v>257</v>
      </c>
      <c r="C61" s="44">
        <v>90</v>
      </c>
      <c r="D61" s="44">
        <v>2.3</v>
      </c>
      <c r="E61" s="45">
        <f>SUM(D61/C61*100)</f>
        <v>2.5555555555555554</v>
      </c>
      <c r="F61" s="45">
        <f>SUM(D61-C61)</f>
        <v>-87.7</v>
      </c>
    </row>
    <row r="62" spans="1:6" s="6" customFormat="1" ht="15.75">
      <c r="A62" s="37" t="s">
        <v>66</v>
      </c>
      <c r="B62" s="38" t="s">
        <v>67</v>
      </c>
      <c r="C62" s="55">
        <f>SUM(C63:C66)</f>
        <v>1035.7</v>
      </c>
      <c r="D62" s="55">
        <f>SUM(D63:D66)</f>
        <v>148.74461000000002</v>
      </c>
      <c r="E62" s="41">
        <f t="shared" si="2"/>
        <v>14.36174664478131</v>
      </c>
      <c r="F62" s="41">
        <f t="shared" si="3"/>
        <v>-886.9553900000001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895.7</v>
      </c>
      <c r="D65" s="44">
        <v>78.552</v>
      </c>
      <c r="E65" s="45">
        <f t="shared" si="2"/>
        <v>8.769900636373785</v>
      </c>
      <c r="F65" s="45">
        <f t="shared" si="3"/>
        <v>-817.148</v>
      </c>
    </row>
    <row r="66" spans="1:6" ht="15.75">
      <c r="A66" s="42" t="s">
        <v>74</v>
      </c>
      <c r="B66" s="46" t="s">
        <v>75</v>
      </c>
      <c r="C66" s="56">
        <v>140</v>
      </c>
      <c r="D66" s="44">
        <v>70.19261</v>
      </c>
      <c r="E66" s="45">
        <f t="shared" si="2"/>
        <v>50.13757857142858</v>
      </c>
      <c r="F66" s="45">
        <f t="shared" si="3"/>
        <v>-69.80739</v>
      </c>
    </row>
    <row r="67" spans="1:6" s="6" customFormat="1" ht="15.75">
      <c r="A67" s="37" t="s">
        <v>76</v>
      </c>
      <c r="B67" s="38" t="s">
        <v>77</v>
      </c>
      <c r="C67" s="39">
        <f>SUM(C68:C70)</f>
        <v>624.784</v>
      </c>
      <c r="D67" s="39">
        <f>SUM(D68:D70)</f>
        <v>401.33684</v>
      </c>
      <c r="E67" s="41">
        <f t="shared" si="2"/>
        <v>64.23609439422265</v>
      </c>
      <c r="F67" s="41">
        <f t="shared" si="3"/>
        <v>-223.44716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624.784</v>
      </c>
      <c r="D70" s="44">
        <v>401.33684</v>
      </c>
      <c r="E70" s="45">
        <f t="shared" si="2"/>
        <v>64.23609439422265</v>
      </c>
      <c r="F70" s="45">
        <f t="shared" si="3"/>
        <v>-223.44716</v>
      </c>
    </row>
    <row r="71" spans="1:6" s="6" customFormat="1" ht="15.75">
      <c r="A71" s="37" t="s">
        <v>94</v>
      </c>
      <c r="B71" s="38" t="s">
        <v>95</v>
      </c>
      <c r="C71" s="39">
        <f>C72</f>
        <v>1927.2</v>
      </c>
      <c r="D71" s="39">
        <f>SUM(D72)</f>
        <v>1269.94273</v>
      </c>
      <c r="E71" s="41">
        <f t="shared" si="2"/>
        <v>65.8957414902449</v>
      </c>
      <c r="F71" s="41">
        <f t="shared" si="3"/>
        <v>-657.2572700000001</v>
      </c>
    </row>
    <row r="72" spans="1:6" ht="15.75" customHeight="1">
      <c r="A72" s="42" t="s">
        <v>96</v>
      </c>
      <c r="B72" s="46" t="s">
        <v>271</v>
      </c>
      <c r="C72" s="44">
        <v>1927.2</v>
      </c>
      <c r="D72" s="44">
        <v>1269.94273</v>
      </c>
      <c r="E72" s="45">
        <f t="shared" si="2"/>
        <v>65.8957414902449</v>
      </c>
      <c r="F72" s="45">
        <f t="shared" si="3"/>
        <v>-657.2572700000001</v>
      </c>
    </row>
    <row r="73" spans="1:6" s="6" customFormat="1" ht="15.75" customHeight="1">
      <c r="A73" s="60">
        <v>1000</v>
      </c>
      <c r="B73" s="38" t="s">
        <v>98</v>
      </c>
      <c r="C73" s="39">
        <f>SUM(C74:C77)</f>
        <v>317</v>
      </c>
      <c r="D73" s="39">
        <f>SUM(D74:D77)</f>
        <v>317</v>
      </c>
      <c r="E73" s="41">
        <f t="shared" si="2"/>
        <v>100</v>
      </c>
      <c r="F73" s="41">
        <f t="shared" si="3"/>
        <v>0</v>
      </c>
    </row>
    <row r="74" spans="1:6" ht="15.7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317</v>
      </c>
      <c r="D75" s="44">
        <v>317</v>
      </c>
      <c r="E75" s="45">
        <f t="shared" si="2"/>
        <v>100</v>
      </c>
      <c r="F75" s="45">
        <f t="shared" si="3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 customHeight="1">
      <c r="A78" s="37" t="s">
        <v>104</v>
      </c>
      <c r="B78" s="38" t="s">
        <v>105</v>
      </c>
      <c r="C78" s="39">
        <f>C79+C80+C81+C82+C83</f>
        <v>13</v>
      </c>
      <c r="D78" s="39">
        <f>D79+D80+D81+D82+D83</f>
        <v>8</v>
      </c>
      <c r="E78" s="45">
        <f t="shared" si="2"/>
        <v>61.53846153846154</v>
      </c>
      <c r="F78" s="28">
        <f>F79+F80+F81+F82+F83</f>
        <v>-5</v>
      </c>
    </row>
    <row r="79" spans="1:6" ht="15" customHeight="1">
      <c r="A79" s="42" t="s">
        <v>106</v>
      </c>
      <c r="B79" s="46" t="s">
        <v>107</v>
      </c>
      <c r="C79" s="44">
        <v>13</v>
      </c>
      <c r="D79" s="44">
        <v>8</v>
      </c>
      <c r="E79" s="45">
        <f t="shared" si="2"/>
        <v>61.53846153846154</v>
      </c>
      <c r="F79" s="45">
        <f>SUM(D79-C79)</f>
        <v>-5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124</v>
      </c>
      <c r="C84" s="55">
        <f>C85+C86+C87</f>
        <v>188.7</v>
      </c>
      <c r="D84" s="55">
        <f>SUM(D85:D87)</f>
        <v>188.7</v>
      </c>
      <c r="E84" s="41">
        <f t="shared" si="2"/>
        <v>100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>
      <c r="A87" s="61">
        <v>1403</v>
      </c>
      <c r="B87" s="62" t="s">
        <v>127</v>
      </c>
      <c r="C87" s="56">
        <v>188.7</v>
      </c>
      <c r="D87" s="44">
        <v>188.7</v>
      </c>
      <c r="E87" s="45">
        <f t="shared" si="2"/>
        <v>100</v>
      </c>
      <c r="F87" s="45">
        <f t="shared" si="3"/>
        <v>0</v>
      </c>
    </row>
    <row r="88" spans="1:6" s="6" customFormat="1" ht="15" customHeight="1">
      <c r="A88" s="60"/>
      <c r="B88" s="66" t="s">
        <v>128</v>
      </c>
      <c r="C88" s="40">
        <f>C47+C55+C57+C62+C67+C71+C73+C78+C84</f>
        <v>5033.295</v>
      </c>
      <c r="D88" s="40">
        <f>D47+D55+D57+D62+D67+D71+D73+D78+D84</f>
        <v>2949.5672999999997</v>
      </c>
      <c r="E88" s="41">
        <f t="shared" si="2"/>
        <v>58.60112113436625</v>
      </c>
      <c r="F88" s="41">
        <f t="shared" si="3"/>
        <v>-2083.7277000000004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43">
      <selection activeCell="C88" sqref="C88: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8515625" style="71" customWidth="1"/>
    <col min="4" max="4" width="15.5742187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317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1015.6</v>
      </c>
      <c r="D4" s="5">
        <f>D5+D7+D9+D12+D19</f>
        <v>707.15207</v>
      </c>
      <c r="E4" s="5">
        <f>SUM(D4/C4*100)</f>
        <v>69.62899468294604</v>
      </c>
      <c r="F4" s="5">
        <f>SUM(D4-C4)</f>
        <v>-308.44793000000004</v>
      </c>
    </row>
    <row r="5" spans="1:6" s="6" customFormat="1" ht="15.75">
      <c r="A5" s="77">
        <v>1010000000</v>
      </c>
      <c r="B5" s="76" t="s">
        <v>6</v>
      </c>
      <c r="C5" s="5">
        <f>C6</f>
        <v>487.2</v>
      </c>
      <c r="D5" s="5">
        <f>D6</f>
        <v>330.19581</v>
      </c>
      <c r="E5" s="5">
        <f aca="true" t="shared" si="0" ref="E5:E42">SUM(D5/C5*100)</f>
        <v>67.77418103448277</v>
      </c>
      <c r="F5" s="5">
        <f aca="true" t="shared" si="1" ref="F5:F42">SUM(D5-C5)</f>
        <v>-157.00419</v>
      </c>
    </row>
    <row r="6" spans="1:6" ht="15.75">
      <c r="A6" s="7">
        <v>1010200001</v>
      </c>
      <c r="B6" s="8" t="s">
        <v>7</v>
      </c>
      <c r="C6" s="9">
        <v>487.2</v>
      </c>
      <c r="D6" s="10">
        <v>330.19581</v>
      </c>
      <c r="E6" s="9">
        <f>SUM(D6/C6*100)</f>
        <v>67.77418103448277</v>
      </c>
      <c r="F6" s="9">
        <f t="shared" si="1"/>
        <v>-157.00419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23.37703</v>
      </c>
      <c r="E7" s="5">
        <f t="shared" si="0"/>
        <v>83.48939285714286</v>
      </c>
      <c r="F7" s="5">
        <f t="shared" si="1"/>
        <v>-4.622969999999999</v>
      </c>
    </row>
    <row r="8" spans="1:6" ht="15.75" customHeight="1">
      <c r="A8" s="7">
        <v>1050300000</v>
      </c>
      <c r="B8" s="11" t="s">
        <v>267</v>
      </c>
      <c r="C8" s="12">
        <v>28</v>
      </c>
      <c r="D8" s="10">
        <v>23.37703</v>
      </c>
      <c r="E8" s="9">
        <f t="shared" si="0"/>
        <v>83.48939285714286</v>
      </c>
      <c r="F8" s="9">
        <f t="shared" si="1"/>
        <v>-4.622969999999999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490.4</v>
      </c>
      <c r="D9" s="5">
        <f>D10+D11</f>
        <v>347.43608</v>
      </c>
      <c r="E9" s="5">
        <f t="shared" si="0"/>
        <v>70.84748776508972</v>
      </c>
      <c r="F9" s="5">
        <f t="shared" si="1"/>
        <v>-142.96391999999997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42.88909</v>
      </c>
      <c r="E10" s="9">
        <f t="shared" si="0"/>
        <v>46.61857608695652</v>
      </c>
      <c r="F10" s="9">
        <f>SUM(D10-C10)</f>
        <v>-49.11091</v>
      </c>
    </row>
    <row r="11" spans="1:6" ht="15.75" customHeight="1">
      <c r="A11" s="7">
        <v>1060600000</v>
      </c>
      <c r="B11" s="11" t="s">
        <v>10</v>
      </c>
      <c r="C11" s="9">
        <v>398.4</v>
      </c>
      <c r="D11" s="10">
        <v>304.54699</v>
      </c>
      <c r="E11" s="9">
        <f t="shared" si="0"/>
        <v>76.44251757028113</v>
      </c>
      <c r="F11" s="9">
        <f t="shared" si="1"/>
        <v>-93.85300999999998</v>
      </c>
    </row>
    <row r="12" spans="1:6" s="6" customFormat="1" ht="15.75">
      <c r="A12" s="3">
        <v>1080000000</v>
      </c>
      <c r="B12" s="4" t="s">
        <v>13</v>
      </c>
      <c r="C12" s="5">
        <f>C13+C14</f>
        <v>10</v>
      </c>
      <c r="D12" s="5">
        <f>D13+D14</f>
        <v>5.95</v>
      </c>
      <c r="E12" s="5">
        <f t="shared" si="0"/>
        <v>59.5</v>
      </c>
      <c r="F12" s="5">
        <f t="shared" si="1"/>
        <v>-4.05</v>
      </c>
    </row>
    <row r="13" spans="1:6" ht="14.25" customHeight="1">
      <c r="A13" s="7">
        <v>1080400001</v>
      </c>
      <c r="B13" s="8" t="s">
        <v>265</v>
      </c>
      <c r="C13" s="9">
        <v>10</v>
      </c>
      <c r="D13" s="10">
        <v>5.95</v>
      </c>
      <c r="E13" s="9">
        <f t="shared" si="0"/>
        <v>59.5</v>
      </c>
      <c r="F13" s="9">
        <f t="shared" si="1"/>
        <v>-4.05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0.19315</v>
      </c>
      <c r="E15" s="5" t="e">
        <f t="shared" si="0"/>
        <v>#DIV/0!</v>
      </c>
      <c r="F15" s="5">
        <f t="shared" si="1"/>
        <v>0.19315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3.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>
      <c r="A19" s="3">
        <v>1090700000</v>
      </c>
      <c r="B19" s="14" t="s">
        <v>137</v>
      </c>
      <c r="C19" s="5"/>
      <c r="D19" s="15">
        <v>0.19315</v>
      </c>
      <c r="E19" s="9" t="e">
        <f t="shared" si="0"/>
        <v>#DIV/0!</v>
      </c>
      <c r="F19" s="9">
        <f t="shared" si="1"/>
        <v>0.19315</v>
      </c>
    </row>
    <row r="20" spans="1:6" s="6" customFormat="1" ht="15" customHeight="1">
      <c r="A20" s="3"/>
      <c r="B20" s="4" t="s">
        <v>16</v>
      </c>
      <c r="C20" s="5">
        <f>C21+C24+C26+C29</f>
        <v>162</v>
      </c>
      <c r="D20" s="5">
        <f>D21+D24+D26+D29</f>
        <v>30.65536</v>
      </c>
      <c r="E20" s="5">
        <f t="shared" si="0"/>
        <v>18.923061728395062</v>
      </c>
      <c r="F20" s="5">
        <f t="shared" si="1"/>
        <v>-131.34464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72</v>
      </c>
      <c r="D21" s="5">
        <f>D22+D23</f>
        <v>12.83037</v>
      </c>
      <c r="E21" s="5">
        <f t="shared" si="0"/>
        <v>17.819958333333332</v>
      </c>
      <c r="F21" s="5">
        <f t="shared" si="1"/>
        <v>-59.16963</v>
      </c>
    </row>
    <row r="22" spans="1:6" ht="15.75">
      <c r="A22" s="17">
        <v>1110501101</v>
      </c>
      <c r="B22" s="18" t="s">
        <v>263</v>
      </c>
      <c r="C22" s="12">
        <v>57</v>
      </c>
      <c r="D22" s="10">
        <v>7.75005</v>
      </c>
      <c r="E22" s="9">
        <f t="shared" si="0"/>
        <v>13.596578947368421</v>
      </c>
      <c r="F22" s="9">
        <f t="shared" si="1"/>
        <v>-49.24995</v>
      </c>
    </row>
    <row r="23" spans="1:6" ht="15" customHeight="1">
      <c r="A23" s="7">
        <v>1110503505</v>
      </c>
      <c r="B23" s="11" t="s">
        <v>262</v>
      </c>
      <c r="C23" s="12">
        <v>15</v>
      </c>
      <c r="D23" s="10">
        <v>5.08032</v>
      </c>
      <c r="E23" s="9">
        <f t="shared" si="0"/>
        <v>33.86880000000001</v>
      </c>
      <c r="F23" s="9">
        <f t="shared" si="1"/>
        <v>-9.91968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90</v>
      </c>
      <c r="D28" s="10">
        <v>0</v>
      </c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17.82499</v>
      </c>
      <c r="E29" s="5" t="e">
        <f t="shared" si="0"/>
        <v>#DIV/0!</v>
      </c>
      <c r="F29" s="5">
        <f t="shared" si="1"/>
        <v>17.82499</v>
      </c>
    </row>
    <row r="30" spans="1:6" ht="12.75" customHeight="1">
      <c r="A30" s="7">
        <v>1170105005</v>
      </c>
      <c r="B30" s="8" t="s">
        <v>24</v>
      </c>
      <c r="C30" s="9">
        <f>C31</f>
        <v>0</v>
      </c>
      <c r="D30" s="9">
        <v>17.82499</v>
      </c>
      <c r="E30" s="9" t="e">
        <f t="shared" si="0"/>
        <v>#DIV/0!</v>
      </c>
      <c r="F30" s="9">
        <f t="shared" si="1"/>
        <v>17.82499</v>
      </c>
    </row>
    <row r="31" spans="1:6" ht="19.5" customHeight="1" hidden="1">
      <c r="A31" s="7">
        <v>1170505005</v>
      </c>
      <c r="B31" s="11" t="s">
        <v>258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1177.6</v>
      </c>
      <c r="D32" s="20">
        <f>SUM(D4,D20)</f>
        <v>737.80743</v>
      </c>
      <c r="E32" s="5">
        <f t="shared" si="0"/>
        <v>62.653484205163046</v>
      </c>
      <c r="F32" s="5">
        <f t="shared" si="1"/>
        <v>-439.79256999999996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5697.565</v>
      </c>
      <c r="D33" s="5">
        <f>D34+D36+D37+D38+D39+D40</f>
        <v>4349.735000000001</v>
      </c>
      <c r="E33" s="5">
        <f t="shared" si="0"/>
        <v>76.34375386678346</v>
      </c>
      <c r="F33" s="5">
        <f t="shared" si="1"/>
        <v>-1347.829999999999</v>
      </c>
      <c r="G33" s="21"/>
    </row>
    <row r="34" spans="1:6" ht="15.75">
      <c r="A34" s="17">
        <v>2020100000</v>
      </c>
      <c r="B34" s="18" t="s">
        <v>28</v>
      </c>
      <c r="C34" s="13">
        <v>3108.5</v>
      </c>
      <c r="D34" s="22">
        <v>2380.6</v>
      </c>
      <c r="E34" s="9">
        <f t="shared" si="0"/>
        <v>76.58356120315264</v>
      </c>
      <c r="F34" s="9">
        <f t="shared" si="1"/>
        <v>-727.9000000000001</v>
      </c>
    </row>
    <row r="35" spans="1:6" ht="16.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2473.04</v>
      </c>
      <c r="D36" s="10">
        <v>1853.231</v>
      </c>
      <c r="E36" s="9">
        <f t="shared" si="0"/>
        <v>74.93736453919063</v>
      </c>
      <c r="F36" s="9">
        <f t="shared" si="1"/>
        <v>-619.809</v>
      </c>
    </row>
    <row r="37" spans="1:6" ht="15" customHeight="1">
      <c r="A37" s="17">
        <v>2020300000</v>
      </c>
      <c r="B37" s="18" t="s">
        <v>30</v>
      </c>
      <c r="C37" s="12">
        <v>116.025</v>
      </c>
      <c r="D37" s="23">
        <v>115.904</v>
      </c>
      <c r="E37" s="9">
        <f t="shared" si="0"/>
        <v>99.89571213100625</v>
      </c>
      <c r="F37" s="9">
        <f t="shared" si="1"/>
        <v>-0.12100000000000932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6875.164999999999</v>
      </c>
      <c r="D42" s="5">
        <f>SUM(D32,D33,D41)</f>
        <v>5087.54243</v>
      </c>
      <c r="E42" s="5">
        <f t="shared" si="0"/>
        <v>73.99884119144778</v>
      </c>
      <c r="F42" s="5">
        <f t="shared" si="1"/>
        <v>-1787.6225699999986</v>
      </c>
    </row>
    <row r="43" spans="1:6" s="6" customFormat="1" ht="15.75">
      <c r="A43" s="3"/>
      <c r="B43" s="27" t="s">
        <v>36</v>
      </c>
      <c r="C43" s="5">
        <f>C88-C42</f>
        <v>324.40000000000146</v>
      </c>
      <c r="D43" s="5">
        <f>D88-D42</f>
        <v>-810.6378000000004</v>
      </c>
      <c r="E43" s="28"/>
      <c r="F43" s="28"/>
    </row>
    <row r="44" spans="1:6" ht="15.75">
      <c r="A44" s="29"/>
      <c r="B44" s="30"/>
      <c r="C44" s="31"/>
      <c r="D44" s="31"/>
      <c r="E44" s="32"/>
      <c r="F44" s="182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784.541</v>
      </c>
      <c r="D47" s="40">
        <f>D48+D49+D50+D51+D52+D54+D53</f>
        <v>450.59284</v>
      </c>
      <c r="E47" s="41">
        <f>SUM(D47/C47*100)</f>
        <v>57.43394417882558</v>
      </c>
      <c r="F47" s="41">
        <f>SUM(D47-C47)</f>
        <v>-333.94816000000003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764.541</v>
      </c>
      <c r="D49" s="44">
        <v>450.59284</v>
      </c>
      <c r="E49" s="45">
        <f aca="true" t="shared" si="2" ref="E49:E88">SUM(D49/C49*100)</f>
        <v>58.936386668602466</v>
      </c>
      <c r="F49" s="45">
        <f aca="true" t="shared" si="3" ref="F49:F88">SUM(D49-C49)</f>
        <v>-313.94816000000003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>
        <v>0</v>
      </c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69.24421</v>
      </c>
      <c r="E55" s="41">
        <f t="shared" si="2"/>
        <v>59.80464485593864</v>
      </c>
      <c r="F55" s="41">
        <f t="shared" si="3"/>
        <v>-46.53979000000001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69.24421</v>
      </c>
      <c r="E56" s="45">
        <f t="shared" si="2"/>
        <v>59.80464485593864</v>
      </c>
      <c r="F56" s="45">
        <f t="shared" si="3"/>
        <v>-46.53979000000001</v>
      </c>
    </row>
    <row r="57" spans="1:6" s="6" customFormat="1" ht="15.75">
      <c r="A57" s="37" t="s">
        <v>58</v>
      </c>
      <c r="B57" s="38" t="s">
        <v>59</v>
      </c>
      <c r="C57" s="39">
        <f>SUM(C58:C60)</f>
        <v>83.4</v>
      </c>
      <c r="D57" s="39">
        <f>SUM(D58:D60)</f>
        <v>1.683</v>
      </c>
      <c r="E57" s="41">
        <f t="shared" si="2"/>
        <v>2.0179856115107913</v>
      </c>
      <c r="F57" s="41">
        <f t="shared" si="3"/>
        <v>-81.717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83.4</v>
      </c>
      <c r="D60" s="44">
        <v>1.683</v>
      </c>
      <c r="E60" s="45">
        <f t="shared" si="2"/>
        <v>2.0179856115107913</v>
      </c>
      <c r="F60" s="45">
        <f t="shared" si="3"/>
        <v>-81.717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1408.9</v>
      </c>
      <c r="D62" s="55">
        <f>SUM(D63:D66)</f>
        <v>126.66735</v>
      </c>
      <c r="E62" s="41">
        <f t="shared" si="2"/>
        <v>8.990513876073532</v>
      </c>
      <c r="F62" s="41">
        <f t="shared" si="3"/>
        <v>-1282.2326500000001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200</v>
      </c>
      <c r="D64" s="44">
        <v>0</v>
      </c>
      <c r="E64" s="45">
        <f t="shared" si="2"/>
        <v>0</v>
      </c>
      <c r="F64" s="45">
        <f t="shared" si="3"/>
        <v>-200</v>
      </c>
      <c r="G64" s="57"/>
    </row>
    <row r="65" spans="1:6" ht="15.75">
      <c r="A65" s="42" t="s">
        <v>72</v>
      </c>
      <c r="B65" s="46" t="s">
        <v>73</v>
      </c>
      <c r="C65" s="56">
        <v>1112.5</v>
      </c>
      <c r="D65" s="44">
        <v>118.11435</v>
      </c>
      <c r="E65" s="45">
        <f t="shared" si="2"/>
        <v>10.6170202247191</v>
      </c>
      <c r="F65" s="45">
        <f t="shared" si="3"/>
        <v>-994.3856499999999</v>
      </c>
    </row>
    <row r="66" spans="1:6" ht="15.75">
      <c r="A66" s="42" t="s">
        <v>74</v>
      </c>
      <c r="B66" s="46" t="s">
        <v>75</v>
      </c>
      <c r="C66" s="56">
        <v>96.4</v>
      </c>
      <c r="D66" s="44">
        <v>8.553</v>
      </c>
      <c r="E66" s="45">
        <f t="shared" si="2"/>
        <v>8.87240663900415</v>
      </c>
      <c r="F66" s="45">
        <f t="shared" si="3"/>
        <v>-87.84700000000001</v>
      </c>
    </row>
    <row r="67" spans="1:6" s="6" customFormat="1" ht="18" customHeight="1">
      <c r="A67" s="37" t="s">
        <v>76</v>
      </c>
      <c r="B67" s="38" t="s">
        <v>77</v>
      </c>
      <c r="C67" s="39">
        <f>SUM(C68:C70)</f>
        <v>748.5</v>
      </c>
      <c r="D67" s="39">
        <f>SUM(D68:D70)</f>
        <v>84.67437</v>
      </c>
      <c r="E67" s="41">
        <f t="shared" si="2"/>
        <v>11.312541082164328</v>
      </c>
      <c r="F67" s="41">
        <f t="shared" si="3"/>
        <v>-663.82563</v>
      </c>
    </row>
    <row r="68" spans="1:6" ht="0.7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748.5</v>
      </c>
      <c r="D70" s="44">
        <v>84.67437</v>
      </c>
      <c r="E70" s="45">
        <f t="shared" si="2"/>
        <v>11.312541082164328</v>
      </c>
      <c r="F70" s="45">
        <f t="shared" si="3"/>
        <v>-663.82563</v>
      </c>
    </row>
    <row r="71" spans="1:6" s="6" customFormat="1" ht="15.75">
      <c r="A71" s="37" t="s">
        <v>94</v>
      </c>
      <c r="B71" s="38" t="s">
        <v>95</v>
      </c>
      <c r="C71" s="39">
        <f>C72</f>
        <v>1756.1</v>
      </c>
      <c r="D71" s="39">
        <f>SUM(D72)</f>
        <v>1290.63286</v>
      </c>
      <c r="E71" s="41">
        <f t="shared" si="2"/>
        <v>73.49426911907067</v>
      </c>
      <c r="F71" s="41">
        <f t="shared" si="3"/>
        <v>-465.46714</v>
      </c>
    </row>
    <row r="72" spans="1:6" ht="15.75">
      <c r="A72" s="42" t="s">
        <v>96</v>
      </c>
      <c r="B72" s="46" t="s">
        <v>271</v>
      </c>
      <c r="C72" s="44">
        <v>1756.1</v>
      </c>
      <c r="D72" s="44">
        <v>1290.63286</v>
      </c>
      <c r="E72" s="45">
        <f t="shared" si="2"/>
        <v>73.49426911907067</v>
      </c>
      <c r="F72" s="45">
        <f t="shared" si="3"/>
        <v>-465.46714</v>
      </c>
    </row>
    <row r="73" spans="1:6" s="6" customFormat="1" ht="15.75">
      <c r="A73" s="60">
        <v>1000</v>
      </c>
      <c r="B73" s="38" t="s">
        <v>98</v>
      </c>
      <c r="C73" s="39">
        <f>SUM(C74:C77)</f>
        <v>1805.04</v>
      </c>
      <c r="D73" s="39">
        <f>SUM(D74:D77)</f>
        <v>1805.04</v>
      </c>
      <c r="E73" s="41">
        <f t="shared" si="2"/>
        <v>100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1805.04</v>
      </c>
      <c r="D75" s="44">
        <v>1805.04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15</v>
      </c>
      <c r="D78" s="39">
        <f>D79+D80+D81+D82+D83</f>
        <v>5.95</v>
      </c>
      <c r="E78" s="45">
        <f t="shared" si="2"/>
        <v>39.666666666666664</v>
      </c>
      <c r="F78" s="28">
        <f>F79+F80+F81+F82+F83</f>
        <v>-9.05</v>
      </c>
    </row>
    <row r="79" spans="1:6" ht="15.75" customHeight="1">
      <c r="A79" s="42" t="s">
        <v>106</v>
      </c>
      <c r="B79" s="46" t="s">
        <v>107</v>
      </c>
      <c r="C79" s="44">
        <v>15</v>
      </c>
      <c r="D79" s="44">
        <v>5.95</v>
      </c>
      <c r="E79" s="45">
        <f t="shared" si="2"/>
        <v>39.666666666666664</v>
      </c>
      <c r="F79" s="45">
        <f>SUM(D79-C79)</f>
        <v>-9.05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6.5" customHeight="1">
      <c r="A84" s="60">
        <v>1400</v>
      </c>
      <c r="B84" s="65" t="s">
        <v>124</v>
      </c>
      <c r="C84" s="55">
        <f>C85+C86+C87</f>
        <v>482.3</v>
      </c>
      <c r="D84" s="55">
        <f>SUM(D85:D87)</f>
        <v>442.42</v>
      </c>
      <c r="E84" s="41">
        <f t="shared" si="2"/>
        <v>91.73128758034419</v>
      </c>
      <c r="F84" s="41">
        <f t="shared" si="3"/>
        <v>-39.879999999999995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482.3</v>
      </c>
      <c r="D87" s="44">
        <v>442.42</v>
      </c>
      <c r="E87" s="45">
        <f t="shared" si="2"/>
        <v>91.73128758034419</v>
      </c>
      <c r="F87" s="45">
        <f t="shared" si="3"/>
        <v>-39.879999999999995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7199.5650000000005</v>
      </c>
      <c r="D88" s="40">
        <f>D47+D55+D57+D62+D67+D71+D73+D78+D84</f>
        <v>4276.90463</v>
      </c>
      <c r="E88" s="41">
        <f t="shared" si="2"/>
        <v>59.40504224908032</v>
      </c>
      <c r="F88" s="41">
        <f t="shared" si="3"/>
        <v>-2922.6603700000005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37">
      <selection activeCell="C88" sqref="C88: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00390625" style="71" customWidth="1"/>
    <col min="4" max="4" width="15.00390625" style="71" customWidth="1"/>
    <col min="5" max="5" width="10.28125" style="71" customWidth="1"/>
    <col min="6" max="6" width="9.14062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316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678.7</v>
      </c>
      <c r="D4" s="5">
        <f>D5+D7+D9+D12+D15</f>
        <v>592.9536000000002</v>
      </c>
      <c r="E4" s="5">
        <f>SUM(D4/C4*100)</f>
        <v>87.36608221600119</v>
      </c>
      <c r="F4" s="5">
        <f>SUM(D4-C4)</f>
        <v>-85.74639999999988</v>
      </c>
    </row>
    <row r="5" spans="1:6" s="6" customFormat="1" ht="15.75">
      <c r="A5" s="77">
        <v>1010000000</v>
      </c>
      <c r="B5" s="76" t="s">
        <v>6</v>
      </c>
      <c r="C5" s="5">
        <f>C6</f>
        <v>304.8</v>
      </c>
      <c r="D5" s="5">
        <f>D6</f>
        <v>243.4509</v>
      </c>
      <c r="E5" s="5">
        <f aca="true" t="shared" si="0" ref="E5:E42">SUM(D5/C5*100)</f>
        <v>79.87234251968503</v>
      </c>
      <c r="F5" s="5">
        <f aca="true" t="shared" si="1" ref="F5:F42">SUM(D5-C5)</f>
        <v>-61.34910000000002</v>
      </c>
    </row>
    <row r="6" spans="1:6" ht="15.75">
      <c r="A6" s="7">
        <v>1010200001</v>
      </c>
      <c r="B6" s="8" t="s">
        <v>7</v>
      </c>
      <c r="C6" s="9">
        <v>304.8</v>
      </c>
      <c r="D6" s="10">
        <v>243.4509</v>
      </c>
      <c r="E6" s="9">
        <f>SUM(D6/C6*100)</f>
        <v>79.87234251968503</v>
      </c>
      <c r="F6" s="9">
        <f t="shared" si="1"/>
        <v>-61.34910000000002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63.00076</v>
      </c>
      <c r="E7" s="5">
        <f t="shared" si="0"/>
        <v>2100.0253333333335</v>
      </c>
      <c r="F7" s="5">
        <f t="shared" si="1"/>
        <v>60.00076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63.00076</v>
      </c>
      <c r="E8" s="9">
        <f t="shared" si="0"/>
        <v>2100.0253333333335</v>
      </c>
      <c r="F8" s="9">
        <f t="shared" si="1"/>
        <v>60.00076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360.9</v>
      </c>
      <c r="D9" s="5">
        <f>D10+D11</f>
        <v>283.22194</v>
      </c>
      <c r="E9" s="5">
        <f t="shared" si="0"/>
        <v>78.47656968689388</v>
      </c>
      <c r="F9" s="5">
        <f t="shared" si="1"/>
        <v>-77.67805999999996</v>
      </c>
    </row>
    <row r="10" spans="1:6" s="6" customFormat="1" ht="15.75" customHeight="1">
      <c r="A10" s="7">
        <v>1060100000</v>
      </c>
      <c r="B10" s="11" t="s">
        <v>11</v>
      </c>
      <c r="C10" s="9">
        <v>88</v>
      </c>
      <c r="D10" s="10">
        <v>40.65206</v>
      </c>
      <c r="E10" s="9">
        <f t="shared" si="0"/>
        <v>46.195522727272724</v>
      </c>
      <c r="F10" s="9">
        <f>SUM(D10-C10)</f>
        <v>-47.34794</v>
      </c>
    </row>
    <row r="11" spans="1:6" ht="15.75" customHeight="1">
      <c r="A11" s="7">
        <v>1060600000</v>
      </c>
      <c r="B11" s="11" t="s">
        <v>10</v>
      </c>
      <c r="C11" s="9">
        <v>272.9</v>
      </c>
      <c r="D11" s="10">
        <v>242.56988</v>
      </c>
      <c r="E11" s="9">
        <f t="shared" si="0"/>
        <v>88.88599486991573</v>
      </c>
      <c r="F11" s="9">
        <f t="shared" si="1"/>
        <v>-30.330119999999965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3.2</v>
      </c>
      <c r="E12" s="5">
        <f t="shared" si="0"/>
        <v>32</v>
      </c>
      <c r="F12" s="5">
        <f t="shared" si="1"/>
        <v>-6.8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3.2</v>
      </c>
      <c r="E13" s="9">
        <f t="shared" si="0"/>
        <v>32</v>
      </c>
      <c r="F13" s="9">
        <f t="shared" si="1"/>
        <v>-6.8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7">
        <v>1090000000</v>
      </c>
      <c r="B15" s="78" t="s">
        <v>133</v>
      </c>
      <c r="C15" s="5">
        <f>C16+C17+C18+C19</f>
        <v>0</v>
      </c>
      <c r="D15" s="5">
        <f>D16+D17+D18+D19</f>
        <v>0.08</v>
      </c>
      <c r="E15" s="5" t="e">
        <f t="shared" si="0"/>
        <v>#DIV/0!</v>
      </c>
      <c r="F15" s="5">
        <f t="shared" si="1"/>
        <v>0.08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>
      <c r="A17" s="7">
        <v>1090400000</v>
      </c>
      <c r="B17" s="8" t="s">
        <v>135</v>
      </c>
      <c r="C17" s="5"/>
      <c r="D17" s="10">
        <v>0.08</v>
      </c>
      <c r="E17" s="9" t="e">
        <f t="shared" si="0"/>
        <v>#DIV/0!</v>
      </c>
      <c r="F17" s="9">
        <f t="shared" si="1"/>
        <v>0.08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140.8</v>
      </c>
      <c r="D20" s="5">
        <f>D21+D24+D26+D29</f>
        <v>46.000679999999996</v>
      </c>
      <c r="E20" s="5">
        <f t="shared" si="0"/>
        <v>32.670937499999994</v>
      </c>
      <c r="F20" s="5">
        <f t="shared" si="1"/>
        <v>-94.79932000000002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90.8</v>
      </c>
      <c r="D21" s="5">
        <f>D22+D23</f>
        <v>40.900929999999995</v>
      </c>
      <c r="E21" s="5">
        <f t="shared" si="0"/>
        <v>45.04507709251101</v>
      </c>
      <c r="F21" s="5">
        <f t="shared" si="1"/>
        <v>-49.89907</v>
      </c>
    </row>
    <row r="22" spans="1:6" ht="15.75">
      <c r="A22" s="17">
        <v>1110501101</v>
      </c>
      <c r="B22" s="18" t="s">
        <v>17</v>
      </c>
      <c r="C22" s="12">
        <v>80</v>
      </c>
      <c r="D22" s="10">
        <v>36.01078</v>
      </c>
      <c r="E22" s="9">
        <f t="shared" si="0"/>
        <v>45.013475</v>
      </c>
      <c r="F22" s="9">
        <f t="shared" si="1"/>
        <v>-43.98922</v>
      </c>
    </row>
    <row r="23" spans="1:6" ht="15.75">
      <c r="A23" s="7">
        <v>1110503505</v>
      </c>
      <c r="B23" s="11" t="s">
        <v>18</v>
      </c>
      <c r="C23" s="12">
        <v>10.8</v>
      </c>
      <c r="D23" s="10">
        <v>4.89015</v>
      </c>
      <c r="E23" s="9">
        <f t="shared" si="0"/>
        <v>45.27916666666666</v>
      </c>
      <c r="F23" s="9">
        <f t="shared" si="1"/>
        <v>-5.9098500000000005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4.8598</v>
      </c>
      <c r="E26" s="5">
        <f t="shared" si="0"/>
        <v>9.7196</v>
      </c>
      <c r="F26" s="5">
        <f t="shared" si="1"/>
        <v>-45.1402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4.8598</v>
      </c>
      <c r="E28" s="9">
        <f t="shared" si="0"/>
        <v>9.7196</v>
      </c>
      <c r="F28" s="9">
        <f t="shared" si="1"/>
        <v>-45.1402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0.23995</v>
      </c>
      <c r="E29" s="5" t="e">
        <f t="shared" si="0"/>
        <v>#DIV/0!</v>
      </c>
      <c r="F29" s="5">
        <f t="shared" si="1"/>
        <v>0.23995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0.23995</v>
      </c>
      <c r="E30" s="9" t="e">
        <f t="shared" si="0"/>
        <v>#DIV/0!</v>
      </c>
      <c r="F30" s="9">
        <f t="shared" si="1"/>
        <v>0.23995</v>
      </c>
    </row>
    <row r="31" spans="1:6" ht="1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819.5</v>
      </c>
      <c r="D32" s="20">
        <f>D4+D20</f>
        <v>638.9542800000002</v>
      </c>
      <c r="E32" s="5">
        <f t="shared" si="0"/>
        <v>77.9687956070775</v>
      </c>
      <c r="F32" s="5">
        <f t="shared" si="1"/>
        <v>-180.54571999999985</v>
      </c>
    </row>
    <row r="33" spans="1:7" s="6" customFormat="1" ht="15.75">
      <c r="A33" s="3">
        <v>2000000000</v>
      </c>
      <c r="B33" s="4" t="s">
        <v>27</v>
      </c>
      <c r="C33" s="5">
        <f>C34+C35+C36+C37</f>
        <v>3714.854</v>
      </c>
      <c r="D33" s="5">
        <f>D34+D35+D36+D37</f>
        <v>2654.4959999999996</v>
      </c>
      <c r="E33" s="5">
        <f t="shared" si="0"/>
        <v>71.45626719111975</v>
      </c>
      <c r="F33" s="5">
        <f t="shared" si="1"/>
        <v>-1060.3580000000002</v>
      </c>
      <c r="G33" s="21"/>
    </row>
    <row r="34" spans="1:6" ht="15.75">
      <c r="A34" s="17">
        <v>2020100000</v>
      </c>
      <c r="B34" s="18" t="s">
        <v>28</v>
      </c>
      <c r="C34" s="13">
        <v>2207.2</v>
      </c>
      <c r="D34" s="22">
        <v>1690.8</v>
      </c>
      <c r="E34" s="9">
        <f t="shared" si="0"/>
        <v>76.6038419717289</v>
      </c>
      <c r="F34" s="9">
        <f t="shared" si="1"/>
        <v>-516.3999999999999</v>
      </c>
    </row>
    <row r="35" spans="1:6" ht="15.75">
      <c r="A35" s="17">
        <v>2020100310</v>
      </c>
      <c r="B35" s="18" t="s">
        <v>269</v>
      </c>
      <c r="C35" s="13">
        <v>466.5</v>
      </c>
      <c r="D35" s="22">
        <v>355</v>
      </c>
      <c r="E35" s="9"/>
      <c r="F35" s="9"/>
    </row>
    <row r="36" spans="1:6" ht="15.75">
      <c r="A36" s="17">
        <v>2020200000</v>
      </c>
      <c r="B36" s="18" t="s">
        <v>29</v>
      </c>
      <c r="C36" s="12">
        <v>925.2</v>
      </c>
      <c r="D36" s="10">
        <v>492.828</v>
      </c>
      <c r="E36" s="9">
        <f t="shared" si="0"/>
        <v>53.267185473411146</v>
      </c>
      <c r="F36" s="9">
        <f t="shared" si="1"/>
        <v>-432.37200000000007</v>
      </c>
    </row>
    <row r="37" spans="1:6" ht="17.25" customHeight="1">
      <c r="A37" s="17">
        <v>2020300000</v>
      </c>
      <c r="B37" s="18" t="s">
        <v>30</v>
      </c>
      <c r="C37" s="12">
        <v>115.954</v>
      </c>
      <c r="D37" s="23">
        <v>115.868</v>
      </c>
      <c r="E37" s="9">
        <f t="shared" si="0"/>
        <v>99.92583265777809</v>
      </c>
      <c r="F37" s="9">
        <f t="shared" si="1"/>
        <v>-0.08599999999999852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29.25" customHeight="1" hidden="1">
      <c r="A40" s="17">
        <v>2080500010</v>
      </c>
      <c r="B40" s="19" t="s">
        <v>298</v>
      </c>
      <c r="C40" s="12"/>
      <c r="D40" s="24"/>
      <c r="E40" s="9"/>
      <c r="F40" s="9"/>
    </row>
    <row r="41" spans="1:6" s="6" customFormat="1" ht="18.7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4534.353999999999</v>
      </c>
      <c r="D42" s="26">
        <f>D32+D33</f>
        <v>3293.45028</v>
      </c>
      <c r="E42" s="5">
        <f t="shared" si="0"/>
        <v>72.63328535884054</v>
      </c>
      <c r="F42" s="5">
        <f t="shared" si="1"/>
        <v>-1240.9037199999993</v>
      </c>
    </row>
    <row r="43" spans="1:6" s="6" customFormat="1" ht="15.75">
      <c r="A43" s="3"/>
      <c r="B43" s="27" t="s">
        <v>36</v>
      </c>
      <c r="C43" s="5">
        <f>C88-C42</f>
        <v>157</v>
      </c>
      <c r="D43" s="5">
        <f>D88-D42</f>
        <v>-443.28105000000005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736.57</v>
      </c>
      <c r="D47" s="40">
        <f>D48+D49+D50+D51+D52+D54+D53</f>
        <v>407.22111</v>
      </c>
      <c r="E47" s="41">
        <f>SUM(D47/C47*100)</f>
        <v>55.28613845255712</v>
      </c>
      <c r="F47" s="41">
        <f>SUM(D47-C47)</f>
        <v>-329.34889000000004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731.57</v>
      </c>
      <c r="D49" s="44">
        <v>407.22111</v>
      </c>
      <c r="E49" s="45">
        <f aca="true" t="shared" si="2" ref="E49:E88">SUM(D49/C49*100)</f>
        <v>55.663997976953674</v>
      </c>
      <c r="F49" s="45">
        <f aca="true" t="shared" si="3" ref="F49:F88">SUM(D49-C49)</f>
        <v>-324.34889000000004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64.7562</v>
      </c>
      <c r="E55" s="41">
        <f t="shared" si="2"/>
        <v>55.92845298141367</v>
      </c>
      <c r="F55" s="41">
        <f t="shared" si="3"/>
        <v>-51.0278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64.7562</v>
      </c>
      <c r="E56" s="45">
        <f t="shared" si="2"/>
        <v>55.92845298141367</v>
      </c>
      <c r="F56" s="45">
        <f t="shared" si="3"/>
        <v>-51.0278</v>
      </c>
    </row>
    <row r="57" spans="1:6" s="6" customFormat="1" ht="15.75">
      <c r="A57" s="37" t="s">
        <v>58</v>
      </c>
      <c r="B57" s="38" t="s">
        <v>59</v>
      </c>
      <c r="C57" s="39">
        <f>SUM(C58:C60)</f>
        <v>33</v>
      </c>
      <c r="D57" s="39">
        <f>SUM(D58:D60)</f>
        <v>1.683</v>
      </c>
      <c r="E57" s="41">
        <f t="shared" si="2"/>
        <v>5.1000000000000005</v>
      </c>
      <c r="F57" s="41">
        <f t="shared" si="3"/>
        <v>-31.317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33</v>
      </c>
      <c r="D60" s="44">
        <v>1.683</v>
      </c>
      <c r="E60" s="45">
        <f t="shared" si="2"/>
        <v>5.1000000000000005</v>
      </c>
      <c r="F60" s="45">
        <f t="shared" si="3"/>
        <v>-31.317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899.5999999999999</v>
      </c>
      <c r="D62" s="55">
        <f>SUM(D63:D66)</f>
        <v>192.747</v>
      </c>
      <c r="E62" s="41">
        <f t="shared" si="2"/>
        <v>21.425855935971548</v>
      </c>
      <c r="F62" s="41">
        <f t="shared" si="3"/>
        <v>-706.8529999999998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6.5" customHeight="1">
      <c r="A64" s="42" t="s">
        <v>70</v>
      </c>
      <c r="B64" s="46" t="s">
        <v>71</v>
      </c>
      <c r="C64" s="56">
        <v>17</v>
      </c>
      <c r="D64" s="44">
        <v>17</v>
      </c>
      <c r="E64" s="45">
        <f t="shared" si="2"/>
        <v>100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783.8</v>
      </c>
      <c r="D65" s="44">
        <v>134.247</v>
      </c>
      <c r="E65" s="45">
        <f t="shared" si="2"/>
        <v>17.12771115080378</v>
      </c>
      <c r="F65" s="45">
        <f t="shared" si="3"/>
        <v>-649.5529999999999</v>
      </c>
    </row>
    <row r="66" spans="1:6" ht="15.75">
      <c r="A66" s="42" t="s">
        <v>74</v>
      </c>
      <c r="B66" s="46" t="s">
        <v>75</v>
      </c>
      <c r="C66" s="56">
        <v>98.8</v>
      </c>
      <c r="D66" s="44">
        <v>41.5</v>
      </c>
      <c r="E66" s="45">
        <f t="shared" si="2"/>
        <v>42.00404858299595</v>
      </c>
      <c r="F66" s="45">
        <f t="shared" si="3"/>
        <v>-57.3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270.2</v>
      </c>
      <c r="D67" s="39">
        <f>SUM(D68:D70)</f>
        <v>123.33692</v>
      </c>
      <c r="E67" s="41">
        <f t="shared" si="2"/>
        <v>45.646528497409335</v>
      </c>
      <c r="F67" s="41">
        <f t="shared" si="3"/>
        <v>-146.86307999999997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270.2</v>
      </c>
      <c r="D70" s="44">
        <v>123.33692</v>
      </c>
      <c r="E70" s="45">
        <f t="shared" si="2"/>
        <v>45.646528497409335</v>
      </c>
      <c r="F70" s="45">
        <f t="shared" si="3"/>
        <v>-146.86307999999997</v>
      </c>
    </row>
    <row r="71" spans="1:6" s="6" customFormat="1" ht="15.75">
      <c r="A71" s="37" t="s">
        <v>94</v>
      </c>
      <c r="B71" s="38" t="s">
        <v>95</v>
      </c>
      <c r="C71" s="39">
        <f>C72</f>
        <v>2170.7</v>
      </c>
      <c r="D71" s="39">
        <f>SUM(D72)</f>
        <v>1606.925</v>
      </c>
      <c r="E71" s="41">
        <f t="shared" si="2"/>
        <v>74.02796332980145</v>
      </c>
      <c r="F71" s="41">
        <f t="shared" si="3"/>
        <v>-563.7749999999999</v>
      </c>
    </row>
    <row r="72" spans="1:6" ht="16.5" customHeight="1">
      <c r="A72" s="42" t="s">
        <v>96</v>
      </c>
      <c r="B72" s="46" t="s">
        <v>271</v>
      </c>
      <c r="C72" s="44">
        <v>2170.7</v>
      </c>
      <c r="D72" s="44">
        <v>1606.925</v>
      </c>
      <c r="E72" s="45">
        <f t="shared" si="2"/>
        <v>74.02796332980145</v>
      </c>
      <c r="F72" s="45">
        <f t="shared" si="3"/>
        <v>-563.7749999999999</v>
      </c>
    </row>
    <row r="73" spans="1:6" s="6" customFormat="1" ht="16.5" customHeight="1">
      <c r="A73" s="60">
        <v>1000</v>
      </c>
      <c r="B73" s="38" t="s">
        <v>98</v>
      </c>
      <c r="C73" s="39">
        <f>SUM(C74:C77)</f>
        <v>453.5</v>
      </c>
      <c r="D73" s="39">
        <f>SUM(D74:D77)</f>
        <v>453.5</v>
      </c>
      <c r="E73" s="41">
        <f t="shared" si="2"/>
        <v>100</v>
      </c>
      <c r="F73" s="41">
        <f t="shared" si="3"/>
        <v>0</v>
      </c>
    </row>
    <row r="74" spans="1:6" ht="16.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453.5</v>
      </c>
      <c r="D75" s="44">
        <v>453.5</v>
      </c>
      <c r="E75" s="45">
        <f t="shared" si="2"/>
        <v>100</v>
      </c>
      <c r="F75" s="45">
        <f t="shared" si="3"/>
        <v>0</v>
      </c>
    </row>
    <row r="76" spans="1:6" ht="0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6.5" customHeight="1">
      <c r="A78" s="37" t="s">
        <v>104</v>
      </c>
      <c r="B78" s="38" t="s">
        <v>105</v>
      </c>
      <c r="C78" s="39">
        <f>C79+C80+C81+C82+C83</f>
        <v>12</v>
      </c>
      <c r="D78" s="39">
        <f>D79+D80+D81+D82+D83</f>
        <v>0</v>
      </c>
      <c r="E78" s="45">
        <f t="shared" si="2"/>
        <v>0</v>
      </c>
      <c r="F78" s="28">
        <f>F79+F80+F81+F82+F83</f>
        <v>-12</v>
      </c>
    </row>
    <row r="79" spans="1:6" ht="15" customHeight="1">
      <c r="A79" s="42" t="s">
        <v>106</v>
      </c>
      <c r="B79" s="46" t="s">
        <v>107</v>
      </c>
      <c r="C79" s="44">
        <v>12</v>
      </c>
      <c r="D79" s="44">
        <v>0</v>
      </c>
      <c r="E79" s="45">
        <f t="shared" si="2"/>
        <v>0</v>
      </c>
      <c r="F79" s="45">
        <f>SUM(D79-C79)</f>
        <v>-12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C47+C55+C57+C62+C67+C71+C73+C78</f>
        <v>4691.353999999999</v>
      </c>
      <c r="D88" s="40">
        <f>D47+D55+D57+D62+D67+D71+D78+D73</f>
        <v>2850.16923</v>
      </c>
      <c r="E88" s="41">
        <f t="shared" si="2"/>
        <v>60.753659391297276</v>
      </c>
      <c r="F88" s="41">
        <f t="shared" si="3"/>
        <v>-1841.1847699999994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33">
      <selection activeCell="C88" sqref="C88: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7109375" style="71" customWidth="1"/>
    <col min="4" max="4" width="15.28125" style="71" customWidth="1"/>
    <col min="5" max="5" width="10.574218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315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600.1</v>
      </c>
      <c r="D4" s="5">
        <f>D5+D7+D9+D12+D15</f>
        <v>397.93235999999996</v>
      </c>
      <c r="E4" s="5">
        <f>SUM(D4/C4*100)</f>
        <v>66.31100816530578</v>
      </c>
      <c r="F4" s="5">
        <f>SUM(D4-C4)</f>
        <v>-202.16764000000006</v>
      </c>
    </row>
    <row r="5" spans="1:6" s="6" customFormat="1" ht="15.75">
      <c r="A5" s="77">
        <v>1010000000</v>
      </c>
      <c r="B5" s="76" t="s">
        <v>6</v>
      </c>
      <c r="C5" s="5">
        <f>C6</f>
        <v>234</v>
      </c>
      <c r="D5" s="5">
        <f>D6</f>
        <v>128.86486</v>
      </c>
      <c r="E5" s="5">
        <f aca="true" t="shared" si="0" ref="E5:E42">SUM(D5/C5*100)</f>
        <v>55.07045299145299</v>
      </c>
      <c r="F5" s="5">
        <f aca="true" t="shared" si="1" ref="F5:F42">SUM(D5-C5)</f>
        <v>-105.13514</v>
      </c>
    </row>
    <row r="6" spans="1:6" ht="15.75">
      <c r="A6" s="7">
        <v>1010200001</v>
      </c>
      <c r="B6" s="8" t="s">
        <v>7</v>
      </c>
      <c r="C6" s="9">
        <v>234</v>
      </c>
      <c r="D6" s="10">
        <v>128.86486</v>
      </c>
      <c r="E6" s="9">
        <f>SUM(D6/C6*100)</f>
        <v>55.07045299145299</v>
      </c>
      <c r="F6" s="9">
        <f t="shared" si="1"/>
        <v>-105.13514</v>
      </c>
    </row>
    <row r="7" spans="1:6" s="6" customFormat="1" ht="15.75">
      <c r="A7" s="77">
        <v>1050000000</v>
      </c>
      <c r="B7" s="76" t="s">
        <v>8</v>
      </c>
      <c r="C7" s="5">
        <f>SUM(C8:C8)</f>
        <v>46</v>
      </c>
      <c r="D7" s="5">
        <f>SUM(D8:D8)</f>
        <v>41.87561</v>
      </c>
      <c r="E7" s="5">
        <f t="shared" si="0"/>
        <v>91.0339347826087</v>
      </c>
      <c r="F7" s="5">
        <f t="shared" si="1"/>
        <v>-4.124389999999998</v>
      </c>
    </row>
    <row r="8" spans="1:6" ht="15.75" customHeight="1">
      <c r="A8" s="7">
        <v>1050300000</v>
      </c>
      <c r="B8" s="11" t="s">
        <v>9</v>
      </c>
      <c r="C8" s="12">
        <v>46</v>
      </c>
      <c r="D8" s="10">
        <v>41.87561</v>
      </c>
      <c r="E8" s="9">
        <f t="shared" si="0"/>
        <v>91.0339347826087</v>
      </c>
      <c r="F8" s="9">
        <f t="shared" si="1"/>
        <v>-4.124389999999998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310.1</v>
      </c>
      <c r="D9" s="5">
        <f>D10+D11</f>
        <v>218.35158</v>
      </c>
      <c r="E9" s="5">
        <f t="shared" si="0"/>
        <v>70.41327958722992</v>
      </c>
      <c r="F9" s="5">
        <f t="shared" si="1"/>
        <v>-91.74842000000001</v>
      </c>
    </row>
    <row r="10" spans="1:6" s="6" customFormat="1" ht="15.75" customHeight="1">
      <c r="A10" s="7">
        <v>1060100000</v>
      </c>
      <c r="B10" s="11" t="s">
        <v>11</v>
      </c>
      <c r="C10" s="9">
        <v>67</v>
      </c>
      <c r="D10" s="10">
        <v>38.84771</v>
      </c>
      <c r="E10" s="9">
        <f t="shared" si="0"/>
        <v>57.98165671641791</v>
      </c>
      <c r="F10" s="9">
        <f>SUM(D10-C10)</f>
        <v>-28.15229</v>
      </c>
    </row>
    <row r="11" spans="1:6" ht="15.75" customHeight="1">
      <c r="A11" s="7">
        <v>1060600000</v>
      </c>
      <c r="B11" s="11" t="s">
        <v>10</v>
      </c>
      <c r="C11" s="9">
        <v>243.1</v>
      </c>
      <c r="D11" s="10">
        <v>179.50387</v>
      </c>
      <c r="E11" s="9">
        <f t="shared" si="0"/>
        <v>73.83951871657754</v>
      </c>
      <c r="F11" s="9">
        <f t="shared" si="1"/>
        <v>-63.59612999999999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7.43</v>
      </c>
      <c r="E12" s="5">
        <f t="shared" si="0"/>
        <v>74.3</v>
      </c>
      <c r="F12" s="5">
        <f t="shared" si="1"/>
        <v>-2.5700000000000003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7.43</v>
      </c>
      <c r="E13" s="9">
        <f t="shared" si="0"/>
        <v>74.3</v>
      </c>
      <c r="F13" s="9">
        <f t="shared" si="1"/>
        <v>-2.5700000000000003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7">
        <v>1090000000</v>
      </c>
      <c r="B15" s="78" t="s">
        <v>133</v>
      </c>
      <c r="C15" s="5">
        <f>C16+C17+C18+C19</f>
        <v>0</v>
      </c>
      <c r="D15" s="5">
        <f>D16+D17+D18+D19</f>
        <v>1.41031</v>
      </c>
      <c r="E15" s="5" t="e">
        <f t="shared" si="0"/>
        <v>#DIV/0!</v>
      </c>
      <c r="F15" s="5">
        <f t="shared" si="1"/>
        <v>1.41031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customHeight="1">
      <c r="A17" s="7">
        <v>1090400000</v>
      </c>
      <c r="B17" s="8" t="s">
        <v>135</v>
      </c>
      <c r="C17" s="5"/>
      <c r="D17" s="10">
        <v>1.41031</v>
      </c>
      <c r="E17" s="9" t="e">
        <f t="shared" si="0"/>
        <v>#DIV/0!</v>
      </c>
      <c r="F17" s="9">
        <f t="shared" si="1"/>
        <v>1.41031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150</v>
      </c>
      <c r="D20" s="5">
        <f>D21+D24+D26+D29</f>
        <v>72.12845</v>
      </c>
      <c r="E20" s="5">
        <f t="shared" si="0"/>
        <v>48.085633333333334</v>
      </c>
      <c r="F20" s="5">
        <f t="shared" si="1"/>
        <v>-77.87155</v>
      </c>
    </row>
    <row r="21" spans="1:6" s="6" customFormat="1" ht="15.75" customHeight="1">
      <c r="A21" s="77">
        <v>1110000000</v>
      </c>
      <c r="B21" s="78" t="s">
        <v>138</v>
      </c>
      <c r="C21" s="5">
        <f>C22+C23</f>
        <v>60</v>
      </c>
      <c r="D21" s="5">
        <f>D22+D23</f>
        <v>13.98956</v>
      </c>
      <c r="E21" s="5">
        <f t="shared" si="0"/>
        <v>23.315933333333337</v>
      </c>
      <c r="F21" s="5">
        <f t="shared" si="1"/>
        <v>-46.01044</v>
      </c>
    </row>
    <row r="22" spans="1:6" ht="15" customHeight="1">
      <c r="A22" s="17">
        <v>1110501101</v>
      </c>
      <c r="B22" s="18" t="s">
        <v>17</v>
      </c>
      <c r="C22" s="12">
        <v>60</v>
      </c>
      <c r="D22" s="10">
        <v>13.98956</v>
      </c>
      <c r="E22" s="9">
        <f t="shared" si="0"/>
        <v>23.315933333333337</v>
      </c>
      <c r="F22" s="9">
        <f t="shared" si="1"/>
        <v>-46.01044</v>
      </c>
    </row>
    <row r="23" spans="1:6" ht="15.75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90</v>
      </c>
      <c r="D28" s="10"/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58.13889</v>
      </c>
      <c r="E29" s="9" t="e">
        <f t="shared" si="0"/>
        <v>#DIV/0!</v>
      </c>
      <c r="F29" s="5">
        <f t="shared" si="1"/>
        <v>58.13889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58.13889</v>
      </c>
      <c r="E30" s="9" t="e">
        <f t="shared" si="0"/>
        <v>#DIV/0!</v>
      </c>
      <c r="F30" s="9">
        <f t="shared" si="1"/>
        <v>58.13889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750.1</v>
      </c>
      <c r="D32" s="20">
        <f>D4+D20</f>
        <v>470.06080999999995</v>
      </c>
      <c r="E32" s="5">
        <f t="shared" si="0"/>
        <v>62.6664191441141</v>
      </c>
      <c r="F32" s="5">
        <f t="shared" si="1"/>
        <v>-280.0391900000001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3780.446</v>
      </c>
      <c r="D33" s="5">
        <f>D34+D36+D37+D38+D39+D40</f>
        <v>2874.3559999999998</v>
      </c>
      <c r="E33" s="5">
        <f t="shared" si="0"/>
        <v>76.0321930269603</v>
      </c>
      <c r="F33" s="5">
        <f t="shared" si="1"/>
        <v>-906.0900000000001</v>
      </c>
      <c r="G33" s="21"/>
    </row>
    <row r="34" spans="1:6" ht="15.75">
      <c r="A34" s="17">
        <v>2020100000</v>
      </c>
      <c r="B34" s="18" t="s">
        <v>28</v>
      </c>
      <c r="C34" s="13">
        <v>2137.8</v>
      </c>
      <c r="D34" s="22">
        <v>1638.4</v>
      </c>
      <c r="E34" s="9">
        <f t="shared" si="0"/>
        <v>76.63953597155955</v>
      </c>
      <c r="F34" s="9">
        <f t="shared" si="1"/>
        <v>-499.4000000000001</v>
      </c>
    </row>
    <row r="35" spans="1:6" ht="0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1526.7</v>
      </c>
      <c r="D36" s="10">
        <v>1120.09</v>
      </c>
      <c r="E36" s="9">
        <f t="shared" si="0"/>
        <v>73.36673871749524</v>
      </c>
      <c r="F36" s="9">
        <f t="shared" si="1"/>
        <v>-406.6100000000001</v>
      </c>
    </row>
    <row r="37" spans="1:6" ht="15" customHeight="1">
      <c r="A37" s="17">
        <v>2020300000</v>
      </c>
      <c r="B37" s="18" t="s">
        <v>30</v>
      </c>
      <c r="C37" s="12">
        <v>115.946</v>
      </c>
      <c r="D37" s="23">
        <v>115.866</v>
      </c>
      <c r="E37" s="9">
        <f t="shared" si="0"/>
        <v>99.93100236316906</v>
      </c>
      <c r="F37" s="9">
        <f t="shared" si="1"/>
        <v>-0.0799999999999983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4530.546</v>
      </c>
      <c r="D42" s="26">
        <f>D32+D33</f>
        <v>3344.4168099999997</v>
      </c>
      <c r="E42" s="5">
        <f t="shared" si="0"/>
        <v>73.81928822707019</v>
      </c>
      <c r="F42" s="5">
        <f t="shared" si="1"/>
        <v>-1186.1291900000006</v>
      </c>
    </row>
    <row r="43" spans="1:6" s="6" customFormat="1" ht="15.75">
      <c r="A43" s="3"/>
      <c r="B43" s="27" t="s">
        <v>36</v>
      </c>
      <c r="C43" s="5">
        <f>C88-C42</f>
        <v>442.58999999999924</v>
      </c>
      <c r="D43" s="5">
        <f>D88-D42</f>
        <v>-114.78389999999945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746.869</v>
      </c>
      <c r="D47" s="40">
        <f>D48+D49+D50+D51+D52+D54+D53</f>
        <v>367.55644</v>
      </c>
      <c r="E47" s="41">
        <f>SUM(D47/C47*100)</f>
        <v>49.212973091666676</v>
      </c>
      <c r="F47" s="41">
        <f>SUM(D47-C47)</f>
        <v>-379.31256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683.552</v>
      </c>
      <c r="D49" s="44">
        <v>312.55644</v>
      </c>
      <c r="E49" s="45">
        <f aca="true" t="shared" si="2" ref="E49:E88">SUM(D49/C49*100)</f>
        <v>45.7253347221572</v>
      </c>
      <c r="F49" s="45">
        <f aca="true" t="shared" si="3" ref="F49:F88">SUM(D49-C49)</f>
        <v>-370.99556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>
      <c r="A52" s="42" t="s">
        <v>48</v>
      </c>
      <c r="B52" s="46" t="s">
        <v>49</v>
      </c>
      <c r="C52" s="44">
        <v>55</v>
      </c>
      <c r="D52" s="44">
        <v>55</v>
      </c>
      <c r="E52" s="45">
        <f t="shared" si="2"/>
        <v>100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8.317</v>
      </c>
      <c r="D53" s="47">
        <v>0</v>
      </c>
      <c r="E53" s="45">
        <f t="shared" si="2"/>
        <v>0</v>
      </c>
      <c r="F53" s="45">
        <f t="shared" si="3"/>
        <v>-8.317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57.65037</v>
      </c>
      <c r="E55" s="41">
        <f t="shared" si="2"/>
        <v>49.79130968009397</v>
      </c>
      <c r="F55" s="41">
        <f t="shared" si="3"/>
        <v>-58.133630000000004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57.65037</v>
      </c>
      <c r="E56" s="45">
        <f t="shared" si="2"/>
        <v>49.79130968009397</v>
      </c>
      <c r="F56" s="45">
        <f t="shared" si="3"/>
        <v>-58.133630000000004</v>
      </c>
    </row>
    <row r="57" spans="1:6" s="6" customFormat="1" ht="15.75">
      <c r="A57" s="37" t="s">
        <v>58</v>
      </c>
      <c r="B57" s="38" t="s">
        <v>59</v>
      </c>
      <c r="C57" s="39">
        <f>SUM(C58:C60)</f>
        <v>73.483</v>
      </c>
      <c r="D57" s="39">
        <f>SUM(D58:D60)</f>
        <v>1.683</v>
      </c>
      <c r="E57" s="41">
        <f t="shared" si="2"/>
        <v>2.290325653552522</v>
      </c>
      <c r="F57" s="41">
        <f t="shared" si="3"/>
        <v>-71.8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customHeight="1">
      <c r="A60" s="53" t="s">
        <v>64</v>
      </c>
      <c r="B60" s="54" t="s">
        <v>65</v>
      </c>
      <c r="C60" s="201">
        <v>73.483</v>
      </c>
      <c r="D60" s="44">
        <v>1.683</v>
      </c>
      <c r="E60" s="45">
        <f t="shared" si="2"/>
        <v>2.290325653552522</v>
      </c>
      <c r="F60" s="45">
        <f t="shared" si="3"/>
        <v>-71.8</v>
      </c>
    </row>
    <row r="61" spans="1:6" ht="0.75" customHeight="1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1143.3999999999999</v>
      </c>
      <c r="D62" s="55">
        <f>SUM(D63:D66)</f>
        <v>337.65585</v>
      </c>
      <c r="E62" s="41">
        <f t="shared" si="2"/>
        <v>29.5308597166346</v>
      </c>
      <c r="F62" s="41">
        <f t="shared" si="3"/>
        <v>-805.7441499999999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192.9</v>
      </c>
      <c r="D64" s="44">
        <v>97.619</v>
      </c>
      <c r="E64" s="45">
        <f t="shared" si="2"/>
        <v>50.606013478486254</v>
      </c>
      <c r="F64" s="45">
        <f t="shared" si="3"/>
        <v>-95.281</v>
      </c>
      <c r="G64" s="57"/>
    </row>
    <row r="65" spans="1:6" ht="15.75">
      <c r="A65" s="42" t="s">
        <v>72</v>
      </c>
      <c r="B65" s="46" t="s">
        <v>73</v>
      </c>
      <c r="C65" s="56">
        <v>727.9</v>
      </c>
      <c r="D65" s="44">
        <v>98.96055</v>
      </c>
      <c r="E65" s="45">
        <f t="shared" si="2"/>
        <v>13.595349635939002</v>
      </c>
      <c r="F65" s="45">
        <f t="shared" si="3"/>
        <v>-628.93945</v>
      </c>
    </row>
    <row r="66" spans="1:6" ht="16.5" customHeight="1">
      <c r="A66" s="42" t="s">
        <v>74</v>
      </c>
      <c r="B66" s="46" t="s">
        <v>75</v>
      </c>
      <c r="C66" s="56">
        <v>222.6</v>
      </c>
      <c r="D66" s="44">
        <v>141.0763</v>
      </c>
      <c r="E66" s="45">
        <f t="shared" si="2"/>
        <v>63.376594788858945</v>
      </c>
      <c r="F66" s="45">
        <f t="shared" si="3"/>
        <v>-81.52369999999999</v>
      </c>
    </row>
    <row r="67" spans="1:6" s="6" customFormat="1" ht="15.75">
      <c r="A67" s="37" t="s">
        <v>76</v>
      </c>
      <c r="B67" s="38" t="s">
        <v>77</v>
      </c>
      <c r="C67" s="39">
        <f>SUM(C68:C70)</f>
        <v>398</v>
      </c>
      <c r="D67" s="39">
        <f>SUM(D68:D70)</f>
        <v>220.12988</v>
      </c>
      <c r="E67" s="41">
        <f t="shared" si="2"/>
        <v>55.30901507537689</v>
      </c>
      <c r="F67" s="41">
        <f t="shared" si="3"/>
        <v>-177.87012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398</v>
      </c>
      <c r="D70" s="44">
        <v>220.12988</v>
      </c>
      <c r="E70" s="45">
        <f t="shared" si="2"/>
        <v>55.30901507537689</v>
      </c>
      <c r="F70" s="45">
        <f t="shared" si="3"/>
        <v>-177.87012</v>
      </c>
    </row>
    <row r="71" spans="1:6" s="6" customFormat="1" ht="15.75">
      <c r="A71" s="37" t="s">
        <v>94</v>
      </c>
      <c r="B71" s="38" t="s">
        <v>95</v>
      </c>
      <c r="C71" s="39">
        <f>C72</f>
        <v>1106.7</v>
      </c>
      <c r="D71" s="39">
        <f>SUM(D72)</f>
        <v>860.45737</v>
      </c>
      <c r="E71" s="41">
        <f t="shared" si="2"/>
        <v>77.74983012559862</v>
      </c>
      <c r="F71" s="41">
        <f t="shared" si="3"/>
        <v>-246.24263000000008</v>
      </c>
    </row>
    <row r="72" spans="1:6" ht="15.75">
      <c r="A72" s="42" t="s">
        <v>96</v>
      </c>
      <c r="B72" s="46" t="s">
        <v>271</v>
      </c>
      <c r="C72" s="44">
        <v>1106.7</v>
      </c>
      <c r="D72" s="44">
        <v>860.45737</v>
      </c>
      <c r="E72" s="45">
        <f t="shared" si="2"/>
        <v>77.74983012559862</v>
      </c>
      <c r="F72" s="45">
        <f t="shared" si="3"/>
        <v>-246.24263000000008</v>
      </c>
    </row>
    <row r="73" spans="1:6" s="6" customFormat="1" ht="15.75">
      <c r="A73" s="60">
        <v>1000</v>
      </c>
      <c r="B73" s="38" t="s">
        <v>98</v>
      </c>
      <c r="C73" s="39">
        <f>SUM(C74:C77)</f>
        <v>1076.7</v>
      </c>
      <c r="D73" s="39">
        <f>SUM(D74:D77)</f>
        <v>1076.7</v>
      </c>
      <c r="E73" s="41">
        <f t="shared" si="2"/>
        <v>100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1076.7</v>
      </c>
      <c r="D75" s="44">
        <v>1076.7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8.9</v>
      </c>
      <c r="D78" s="39">
        <f>D79+D80+D81+D82+D83</f>
        <v>4.5</v>
      </c>
      <c r="E78" s="45">
        <f t="shared" si="2"/>
        <v>50.56179775280899</v>
      </c>
      <c r="F78" s="28">
        <f>F79+F80+F81+F82+F83</f>
        <v>-4.4</v>
      </c>
    </row>
    <row r="79" spans="1:6" ht="15.75" customHeight="1">
      <c r="A79" s="42" t="s">
        <v>106</v>
      </c>
      <c r="B79" s="46" t="s">
        <v>107</v>
      </c>
      <c r="C79" s="44">
        <v>8.9</v>
      </c>
      <c r="D79" s="44">
        <v>4.5</v>
      </c>
      <c r="E79" s="45">
        <f t="shared" si="2"/>
        <v>50.56179775280899</v>
      </c>
      <c r="F79" s="45">
        <f>SUM(D79-C79)</f>
        <v>-4.4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303.3</v>
      </c>
      <c r="D84" s="55">
        <f>SUM(D85:D87)</f>
        <v>303.3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303.3</v>
      </c>
      <c r="D87" s="44">
        <v>303.3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4973.1359999999995</v>
      </c>
      <c r="D88" s="40">
        <f>D47+D55+D57+D62+D67+D71+D73+D78+D84</f>
        <v>3229.6329100000003</v>
      </c>
      <c r="E88" s="41">
        <f t="shared" si="2"/>
        <v>64.94157630115083</v>
      </c>
      <c r="F88" s="41">
        <f t="shared" si="3"/>
        <v>-1743.5030899999992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88" sqref="C88: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57421875" style="71" customWidth="1"/>
    <col min="4" max="4" width="16.00390625" style="71" customWidth="1"/>
    <col min="5" max="5" width="10.281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314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420.6</v>
      </c>
      <c r="D4" s="5">
        <f>D5+D7+D9+D12</f>
        <v>274.48402</v>
      </c>
      <c r="E4" s="5">
        <f>SUM(D4/C4*100)</f>
        <v>65.26010936757012</v>
      </c>
      <c r="F4" s="5">
        <f>SUM(D4-C4)</f>
        <v>-146.11598000000004</v>
      </c>
    </row>
    <row r="5" spans="1:6" s="6" customFormat="1" ht="15.75">
      <c r="A5" s="77">
        <v>1010000000</v>
      </c>
      <c r="B5" s="76" t="s">
        <v>6</v>
      </c>
      <c r="C5" s="5">
        <f>C6</f>
        <v>182.4</v>
      </c>
      <c r="D5" s="5">
        <f>D6</f>
        <v>143.99169</v>
      </c>
      <c r="E5" s="5">
        <f aca="true" t="shared" si="0" ref="E5:E42">SUM(D5/C5*100)</f>
        <v>78.9428125</v>
      </c>
      <c r="F5" s="5">
        <f aca="true" t="shared" si="1" ref="F5:F42">SUM(D5-C5)</f>
        <v>-38.40831</v>
      </c>
    </row>
    <row r="6" spans="1:6" ht="15.75">
      <c r="A6" s="7">
        <v>1010200001</v>
      </c>
      <c r="B6" s="8" t="s">
        <v>7</v>
      </c>
      <c r="C6" s="9">
        <v>182.4</v>
      </c>
      <c r="D6" s="10">
        <v>143.99169</v>
      </c>
      <c r="E6" s="9">
        <f>SUM(D6/C6*100)</f>
        <v>78.9428125</v>
      </c>
      <c r="F6" s="9">
        <f t="shared" si="1"/>
        <v>-38.40831</v>
      </c>
    </row>
    <row r="7" spans="1:6" s="6" customFormat="1" ht="15.75">
      <c r="A7" s="77">
        <v>1050000000</v>
      </c>
      <c r="B7" s="76" t="s">
        <v>8</v>
      </c>
      <c r="C7" s="5">
        <f>SUM(C8:C8)</f>
        <v>45</v>
      </c>
      <c r="D7" s="5">
        <f>SUM(D8:D8)</f>
        <v>2.08361</v>
      </c>
      <c r="E7" s="5">
        <f t="shared" si="0"/>
        <v>4.630244444444445</v>
      </c>
      <c r="F7" s="5">
        <f t="shared" si="1"/>
        <v>-42.91639</v>
      </c>
    </row>
    <row r="8" spans="1:6" ht="15.75" customHeight="1">
      <c r="A8" s="7">
        <v>1050300000</v>
      </c>
      <c r="B8" s="11" t="s">
        <v>9</v>
      </c>
      <c r="C8" s="12">
        <v>45</v>
      </c>
      <c r="D8" s="10">
        <v>2.08361</v>
      </c>
      <c r="E8" s="9">
        <f t="shared" si="0"/>
        <v>4.630244444444445</v>
      </c>
      <c r="F8" s="9">
        <f t="shared" si="1"/>
        <v>-42.91639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183.2</v>
      </c>
      <c r="D9" s="5">
        <f>D10+D11</f>
        <v>120.90872</v>
      </c>
      <c r="E9" s="5">
        <f t="shared" si="0"/>
        <v>65.9982096069869</v>
      </c>
      <c r="F9" s="5">
        <f t="shared" si="1"/>
        <v>-62.291279999999986</v>
      </c>
    </row>
    <row r="10" spans="1:6" s="6" customFormat="1" ht="15.75" customHeight="1">
      <c r="A10" s="7">
        <v>1060100000</v>
      </c>
      <c r="B10" s="11" t="s">
        <v>11</v>
      </c>
      <c r="C10" s="9">
        <v>49</v>
      </c>
      <c r="D10" s="10">
        <v>21.93498</v>
      </c>
      <c r="E10" s="9">
        <f t="shared" si="0"/>
        <v>44.76526530612245</v>
      </c>
      <c r="F10" s="9">
        <f>SUM(D10-C10)</f>
        <v>-27.06502</v>
      </c>
    </row>
    <row r="11" spans="1:6" ht="15.75" customHeight="1">
      <c r="A11" s="7">
        <v>1060600000</v>
      </c>
      <c r="B11" s="11" t="s">
        <v>10</v>
      </c>
      <c r="C11" s="9">
        <v>134.2</v>
      </c>
      <c r="D11" s="10">
        <v>98.97374</v>
      </c>
      <c r="E11" s="9">
        <f t="shared" si="0"/>
        <v>73.75092399403876</v>
      </c>
      <c r="F11" s="9">
        <f t="shared" si="1"/>
        <v>-35.22625999999998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7.5</v>
      </c>
      <c r="E12" s="5">
        <f t="shared" si="0"/>
        <v>75</v>
      </c>
      <c r="F12" s="5">
        <f t="shared" si="1"/>
        <v>-2.5</v>
      </c>
    </row>
    <row r="13" spans="1:6" ht="18" customHeight="1">
      <c r="A13" s="7">
        <v>1080400001</v>
      </c>
      <c r="B13" s="8" t="s">
        <v>14</v>
      </c>
      <c r="C13" s="9">
        <v>10</v>
      </c>
      <c r="D13" s="10">
        <v>7.5</v>
      </c>
      <c r="E13" s="9">
        <f t="shared" si="0"/>
        <v>75</v>
      </c>
      <c r="F13" s="9">
        <f t="shared" si="1"/>
        <v>-2.5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7.2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20.2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21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24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95</v>
      </c>
      <c r="D20" s="5">
        <f>D21+D24+D26+D29</f>
        <v>43.98393</v>
      </c>
      <c r="E20" s="5">
        <f t="shared" si="0"/>
        <v>46.29887368421053</v>
      </c>
      <c r="F20" s="5">
        <f t="shared" si="1"/>
        <v>-51.01607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55</v>
      </c>
      <c r="D21" s="5">
        <f>D22+D23</f>
        <v>43.5308</v>
      </c>
      <c r="E21" s="5">
        <f t="shared" si="0"/>
        <v>79.14690909090909</v>
      </c>
      <c r="F21" s="5">
        <f t="shared" si="1"/>
        <v>-11.4692</v>
      </c>
    </row>
    <row r="22" spans="1:6" ht="15.75">
      <c r="A22" s="17">
        <v>1110501101</v>
      </c>
      <c r="B22" s="18" t="s">
        <v>17</v>
      </c>
      <c r="C22" s="12">
        <v>35</v>
      </c>
      <c r="D22" s="10">
        <v>9.0698</v>
      </c>
      <c r="E22" s="9">
        <f t="shared" si="0"/>
        <v>25.91371428571429</v>
      </c>
      <c r="F22" s="9">
        <f t="shared" si="1"/>
        <v>-25.9302</v>
      </c>
    </row>
    <row r="23" spans="1:6" ht="15.75">
      <c r="A23" s="7">
        <v>1110503505</v>
      </c>
      <c r="B23" s="11" t="s">
        <v>18</v>
      </c>
      <c r="C23" s="12">
        <v>20</v>
      </c>
      <c r="D23" s="10">
        <v>34.461</v>
      </c>
      <c r="E23" s="9">
        <f t="shared" si="0"/>
        <v>172.305</v>
      </c>
      <c r="F23" s="9">
        <f t="shared" si="1"/>
        <v>14.460999999999999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2.75" customHeight="1" hidden="1">
      <c r="A28" s="7">
        <v>1140600000</v>
      </c>
      <c r="B28" s="8" t="s">
        <v>20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 customHeight="1">
      <c r="A29" s="3">
        <v>1170000000</v>
      </c>
      <c r="B29" s="14" t="s">
        <v>144</v>
      </c>
      <c r="C29" s="5">
        <f>C30+C31</f>
        <v>0</v>
      </c>
      <c r="D29" s="5">
        <f>D30+D31</f>
        <v>0.45313</v>
      </c>
      <c r="E29" s="5" t="e">
        <f t="shared" si="0"/>
        <v>#DIV/0!</v>
      </c>
      <c r="F29" s="5">
        <f t="shared" si="1"/>
        <v>0.45313</v>
      </c>
    </row>
    <row r="30" spans="1:6" ht="15.75" customHeight="1">
      <c r="A30" s="7">
        <v>1170105005</v>
      </c>
      <c r="B30" s="8" t="s">
        <v>24</v>
      </c>
      <c r="C30" s="9">
        <v>0</v>
      </c>
      <c r="D30" s="9">
        <v>0.45313</v>
      </c>
      <c r="E30" s="9" t="e">
        <f t="shared" si="0"/>
        <v>#DIV/0!</v>
      </c>
      <c r="F30" s="9">
        <f t="shared" si="1"/>
        <v>0.45313</v>
      </c>
    </row>
    <row r="31" spans="1:6" ht="15.75" customHeight="1" hidden="1">
      <c r="A31" s="7">
        <v>1170505005</v>
      </c>
      <c r="B31" s="11" t="s">
        <v>258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 customHeight="1">
      <c r="A32" s="3">
        <v>1000000000</v>
      </c>
      <c r="B32" s="4" t="s">
        <v>26</v>
      </c>
      <c r="C32" s="20">
        <f>SUM(C4,C20)</f>
        <v>515.6</v>
      </c>
      <c r="D32" s="20">
        <f>D4+D20</f>
        <v>318.46795</v>
      </c>
      <c r="E32" s="5">
        <f t="shared" si="0"/>
        <v>61.7664759503491</v>
      </c>
      <c r="F32" s="5">
        <f t="shared" si="1"/>
        <v>-197.13205000000005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2660.991</v>
      </c>
      <c r="D33" s="5">
        <f>D34+D36+D37+D38+D39+D40</f>
        <v>1765.862</v>
      </c>
      <c r="E33" s="5">
        <f t="shared" si="0"/>
        <v>66.36106623434654</v>
      </c>
      <c r="F33" s="5">
        <f t="shared" si="1"/>
        <v>-895.1289999999999</v>
      </c>
      <c r="G33" s="21"/>
    </row>
    <row r="34" spans="1:6" ht="15.75">
      <c r="A34" s="17">
        <v>2020100000</v>
      </c>
      <c r="B34" s="18" t="s">
        <v>28</v>
      </c>
      <c r="C34" s="13">
        <v>1473.9</v>
      </c>
      <c r="D34" s="22">
        <v>1129.7</v>
      </c>
      <c r="E34" s="9">
        <f t="shared" si="0"/>
        <v>76.64699097632133</v>
      </c>
      <c r="F34" s="9">
        <f t="shared" si="1"/>
        <v>-344.20000000000005</v>
      </c>
    </row>
    <row r="35" spans="1:6" ht="15.75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1131.323</v>
      </c>
      <c r="D36" s="10">
        <v>580.45</v>
      </c>
      <c r="E36" s="9">
        <f t="shared" si="0"/>
        <v>51.307186364990365</v>
      </c>
      <c r="F36" s="9">
        <f t="shared" si="1"/>
        <v>-550.873</v>
      </c>
    </row>
    <row r="37" spans="1:6" ht="15" customHeight="1">
      <c r="A37" s="17">
        <v>2020300000</v>
      </c>
      <c r="B37" s="18" t="s">
        <v>30</v>
      </c>
      <c r="C37" s="12">
        <v>55.768</v>
      </c>
      <c r="D37" s="23">
        <v>55.712</v>
      </c>
      <c r="E37" s="9">
        <f t="shared" si="0"/>
        <v>99.89958399081911</v>
      </c>
      <c r="F37" s="9">
        <f t="shared" si="1"/>
        <v>-0.055999999999997385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3176.591</v>
      </c>
      <c r="D42" s="26">
        <f>D32+D33</f>
        <v>2084.3299500000003</v>
      </c>
      <c r="E42" s="5">
        <f t="shared" si="0"/>
        <v>65.61530741603185</v>
      </c>
      <c r="F42" s="5">
        <f t="shared" si="1"/>
        <v>-1092.2610499999996</v>
      </c>
    </row>
    <row r="43" spans="1:6" s="6" customFormat="1" ht="15.75">
      <c r="A43" s="3"/>
      <c r="B43" s="27" t="s">
        <v>36</v>
      </c>
      <c r="C43" s="5">
        <f>C88-C42</f>
        <v>293.6999999999998</v>
      </c>
      <c r="D43" s="5">
        <f>D88-D42</f>
        <v>-9.707540000000336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7.25" customHeight="1">
      <c r="A47" s="37" t="s">
        <v>38</v>
      </c>
      <c r="B47" s="38" t="s">
        <v>39</v>
      </c>
      <c r="C47" s="39">
        <f>C48+C49+C50+C51+C52+C54+C53</f>
        <v>737.429</v>
      </c>
      <c r="D47" s="40">
        <f>D48+D49+D50+D51+D52+D54+D53</f>
        <v>434.86161</v>
      </c>
      <c r="E47" s="41">
        <f>SUM(D47/C47*100)</f>
        <v>58.969963210017504</v>
      </c>
      <c r="F47" s="41">
        <f>SUM(D47-C47)</f>
        <v>-302.56739</v>
      </c>
    </row>
    <row r="48" spans="1:6" s="6" customFormat="1" ht="17.2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6.5" customHeight="1">
      <c r="A49" s="42" t="s">
        <v>42</v>
      </c>
      <c r="B49" s="46" t="s">
        <v>43</v>
      </c>
      <c r="C49" s="44">
        <v>734.112</v>
      </c>
      <c r="D49" s="44">
        <v>434.86161</v>
      </c>
      <c r="E49" s="45">
        <f aca="true" t="shared" si="2" ref="E49:E88">SUM(D49/C49*100)</f>
        <v>59.2364121550935</v>
      </c>
      <c r="F49" s="45">
        <f aca="true" t="shared" si="3" ref="F49:F88">SUM(D49-C49)</f>
        <v>-299.25039</v>
      </c>
    </row>
    <row r="50" spans="1:6" ht="17.2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7.2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7.2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3.317</v>
      </c>
      <c r="D53" s="47">
        <v>0</v>
      </c>
      <c r="E53" s="45">
        <f t="shared" si="2"/>
        <v>0</v>
      </c>
      <c r="F53" s="45">
        <f t="shared" si="3"/>
        <v>-3.317</v>
      </c>
    </row>
    <row r="54" spans="1:6" ht="17.2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7.25" customHeight="1">
      <c r="A55" s="48" t="s">
        <v>54</v>
      </c>
      <c r="B55" s="49" t="s">
        <v>55</v>
      </c>
      <c r="C55" s="39">
        <f>C56</f>
        <v>55.656</v>
      </c>
      <c r="D55" s="39">
        <f>D56</f>
        <v>31.2329</v>
      </c>
      <c r="E55" s="41">
        <f t="shared" si="2"/>
        <v>56.117759091562455</v>
      </c>
      <c r="F55" s="41">
        <f t="shared" si="3"/>
        <v>-24.423099999999998</v>
      </c>
    </row>
    <row r="56" spans="1:6" ht="17.25" customHeight="1">
      <c r="A56" s="50" t="s">
        <v>56</v>
      </c>
      <c r="B56" s="51" t="s">
        <v>57</v>
      </c>
      <c r="C56" s="44">
        <v>55.656</v>
      </c>
      <c r="D56" s="44">
        <v>31.2329</v>
      </c>
      <c r="E56" s="45">
        <f t="shared" si="2"/>
        <v>56.117759091562455</v>
      </c>
      <c r="F56" s="45">
        <f t="shared" si="3"/>
        <v>-24.423099999999998</v>
      </c>
    </row>
    <row r="57" spans="1:6" s="6" customFormat="1" ht="17.25" customHeight="1">
      <c r="A57" s="37" t="s">
        <v>58</v>
      </c>
      <c r="B57" s="38" t="s">
        <v>59</v>
      </c>
      <c r="C57" s="39">
        <f>SUM(C58:C60)</f>
        <v>20.383</v>
      </c>
      <c r="D57" s="39">
        <f>SUM(D58:D60)</f>
        <v>1.683</v>
      </c>
      <c r="E57" s="41">
        <f t="shared" si="2"/>
        <v>8.256880733944955</v>
      </c>
      <c r="F57" s="41">
        <f t="shared" si="3"/>
        <v>-18.7</v>
      </c>
    </row>
    <row r="58" spans="1:6" ht="17.2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7.2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7.25" customHeight="1">
      <c r="A60" s="53" t="s">
        <v>64</v>
      </c>
      <c r="B60" s="54" t="s">
        <v>65</v>
      </c>
      <c r="C60" s="44">
        <v>20.383</v>
      </c>
      <c r="D60" s="44">
        <v>1.683</v>
      </c>
      <c r="E60" s="45">
        <f t="shared" si="2"/>
        <v>8.256880733944955</v>
      </c>
      <c r="F60" s="45">
        <f t="shared" si="3"/>
        <v>-18.7</v>
      </c>
    </row>
    <row r="61" spans="1:6" ht="17.25" customHeight="1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7.25" customHeight="1">
      <c r="A62" s="37" t="s">
        <v>66</v>
      </c>
      <c r="B62" s="38" t="s">
        <v>67</v>
      </c>
      <c r="C62" s="55">
        <f>SUM(C63:C66)</f>
        <v>552.5</v>
      </c>
      <c r="D62" s="55">
        <f>SUM(D63:D66)</f>
        <v>137.80908</v>
      </c>
      <c r="E62" s="41">
        <f t="shared" si="2"/>
        <v>24.942819909502262</v>
      </c>
      <c r="F62" s="41">
        <f t="shared" si="3"/>
        <v>-414.69092</v>
      </c>
    </row>
    <row r="63" spans="1:6" ht="17.2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7.2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7.25" customHeight="1">
      <c r="A65" s="42" t="s">
        <v>72</v>
      </c>
      <c r="B65" s="46" t="s">
        <v>73</v>
      </c>
      <c r="C65" s="56">
        <v>518.3</v>
      </c>
      <c r="D65" s="44">
        <v>127.39</v>
      </c>
      <c r="E65" s="45">
        <f t="shared" si="2"/>
        <v>24.578429480995563</v>
      </c>
      <c r="F65" s="45">
        <f t="shared" si="3"/>
        <v>-390.90999999999997</v>
      </c>
    </row>
    <row r="66" spans="1:6" ht="15.75" customHeight="1">
      <c r="A66" s="42" t="s">
        <v>74</v>
      </c>
      <c r="B66" s="46" t="s">
        <v>75</v>
      </c>
      <c r="C66" s="56">
        <v>34.2</v>
      </c>
      <c r="D66" s="44">
        <v>10.41908</v>
      </c>
      <c r="E66" s="45">
        <f t="shared" si="2"/>
        <v>30.465146198830407</v>
      </c>
      <c r="F66" s="45">
        <f t="shared" si="3"/>
        <v>-23.780920000000002</v>
      </c>
    </row>
    <row r="67" spans="1:6" s="6" customFormat="1" ht="17.25" customHeight="1">
      <c r="A67" s="37" t="s">
        <v>76</v>
      </c>
      <c r="B67" s="38" t="s">
        <v>77</v>
      </c>
      <c r="C67" s="39">
        <f>SUM(C68:C70)</f>
        <v>193.7</v>
      </c>
      <c r="D67" s="39">
        <f>SUM(D68:D70)</f>
        <v>69.34285</v>
      </c>
      <c r="E67" s="41">
        <f t="shared" si="2"/>
        <v>35.79909654104285</v>
      </c>
      <c r="F67" s="41">
        <f t="shared" si="3"/>
        <v>-124.35714999999999</v>
      </c>
    </row>
    <row r="68" spans="1:6" ht="17.2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7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7.25" customHeight="1">
      <c r="A70" s="42" t="s">
        <v>82</v>
      </c>
      <c r="B70" s="46" t="s">
        <v>83</v>
      </c>
      <c r="C70" s="44">
        <v>193.7</v>
      </c>
      <c r="D70" s="44">
        <v>69.34285</v>
      </c>
      <c r="E70" s="45">
        <f t="shared" si="2"/>
        <v>35.79909654104285</v>
      </c>
      <c r="F70" s="45">
        <f t="shared" si="3"/>
        <v>-124.35714999999999</v>
      </c>
    </row>
    <row r="71" spans="1:6" s="6" customFormat="1" ht="17.25" customHeight="1">
      <c r="A71" s="37" t="s">
        <v>94</v>
      </c>
      <c r="B71" s="38" t="s">
        <v>95</v>
      </c>
      <c r="C71" s="39">
        <f>C72</f>
        <v>980.3</v>
      </c>
      <c r="D71" s="39">
        <f>SUM(D72)</f>
        <v>740.49297</v>
      </c>
      <c r="E71" s="41">
        <f t="shared" si="2"/>
        <v>75.53738345404469</v>
      </c>
      <c r="F71" s="41">
        <f t="shared" si="3"/>
        <v>-239.80702999999994</v>
      </c>
    </row>
    <row r="72" spans="1:6" ht="17.25" customHeight="1">
      <c r="A72" s="42" t="s">
        <v>96</v>
      </c>
      <c r="B72" s="46" t="s">
        <v>97</v>
      </c>
      <c r="C72" s="44">
        <v>980.3</v>
      </c>
      <c r="D72" s="44">
        <v>740.49297</v>
      </c>
      <c r="E72" s="45">
        <f t="shared" si="2"/>
        <v>75.53738345404469</v>
      </c>
      <c r="F72" s="45">
        <f t="shared" si="3"/>
        <v>-239.80702999999994</v>
      </c>
    </row>
    <row r="73" spans="1:6" s="6" customFormat="1" ht="17.25" customHeight="1">
      <c r="A73" s="60">
        <v>1000</v>
      </c>
      <c r="B73" s="38" t="s">
        <v>98</v>
      </c>
      <c r="C73" s="39">
        <f>SUM(C74:C77)</f>
        <v>821.223</v>
      </c>
      <c r="D73" s="39">
        <f>SUM(D74:D77)</f>
        <v>557.2</v>
      </c>
      <c r="E73" s="41">
        <f t="shared" si="2"/>
        <v>67.8500236841881</v>
      </c>
      <c r="F73" s="41">
        <f t="shared" si="3"/>
        <v>-264.0229999999999</v>
      </c>
    </row>
    <row r="74" spans="1:6" ht="17.2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7.25" customHeight="1">
      <c r="A75" s="61">
        <v>1003</v>
      </c>
      <c r="B75" s="62" t="s">
        <v>100</v>
      </c>
      <c r="C75" s="44">
        <v>821.223</v>
      </c>
      <c r="D75" s="44">
        <v>557.2</v>
      </c>
      <c r="E75" s="45">
        <f t="shared" si="2"/>
        <v>67.8500236841881</v>
      </c>
      <c r="F75" s="45">
        <f t="shared" si="3"/>
        <v>-264.0229999999999</v>
      </c>
    </row>
    <row r="76" spans="1:6" ht="17.2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7.2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7.25" customHeight="1">
      <c r="A78" s="37" t="s">
        <v>104</v>
      </c>
      <c r="B78" s="38" t="s">
        <v>105</v>
      </c>
      <c r="C78" s="39">
        <f>C79+C80+C81+C82+C83</f>
        <v>7.1</v>
      </c>
      <c r="D78" s="39">
        <f>D79+D80+D81+D82+D83</f>
        <v>0</v>
      </c>
      <c r="E78" s="45">
        <f t="shared" si="2"/>
        <v>0</v>
      </c>
      <c r="F78" s="28">
        <f>F79+F80+F81+F82+F83</f>
        <v>-7.1</v>
      </c>
    </row>
    <row r="79" spans="1:6" ht="15.75" customHeight="1">
      <c r="A79" s="42" t="s">
        <v>106</v>
      </c>
      <c r="B79" s="46" t="s">
        <v>107</v>
      </c>
      <c r="C79" s="44">
        <v>7.1</v>
      </c>
      <c r="D79" s="44">
        <v>0</v>
      </c>
      <c r="E79" s="45">
        <f t="shared" si="2"/>
        <v>0</v>
      </c>
      <c r="F79" s="45">
        <f>SUM(D79-C79)</f>
        <v>-7.1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102</v>
      </c>
      <c r="D84" s="55">
        <f>SUM(D85:D87)</f>
        <v>102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102</v>
      </c>
      <c r="D87" s="44">
        <v>102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3470.2909999999997</v>
      </c>
      <c r="D88" s="40">
        <f>D47+D55+D57+D62+D67+D71+D73+D78+D84</f>
        <v>2074.62241</v>
      </c>
      <c r="E88" s="41">
        <f t="shared" si="2"/>
        <v>59.78237588720946</v>
      </c>
      <c r="F88" s="41">
        <f t="shared" si="3"/>
        <v>-1395.6685899999998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4" s="74" customFormat="1" ht="12.75">
      <c r="A91" s="75" t="s">
        <v>130</v>
      </c>
      <c r="B91" s="75"/>
      <c r="C91" s="74" t="s">
        <v>131</v>
      </c>
      <c r="D91" s="18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79" sqref="D79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00390625" style="71" customWidth="1"/>
    <col min="4" max="4" width="15.42187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71" t="s">
        <v>313</v>
      </c>
      <c r="B1" s="271"/>
      <c r="C1" s="271"/>
      <c r="D1" s="271"/>
      <c r="E1" s="271"/>
      <c r="F1" s="271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341.8</v>
      </c>
      <c r="D4" s="5">
        <f>D5+D7+D9+D12</f>
        <v>223.06245</v>
      </c>
      <c r="E4" s="5">
        <f>SUM(D4/C4*100)</f>
        <v>65.26110298420129</v>
      </c>
      <c r="F4" s="5">
        <f>SUM(D4-C4)</f>
        <v>-118.73755</v>
      </c>
    </row>
    <row r="5" spans="1:6" s="6" customFormat="1" ht="15.75">
      <c r="A5" s="77">
        <v>1010000000</v>
      </c>
      <c r="B5" s="76" t="s">
        <v>6</v>
      </c>
      <c r="C5" s="5">
        <f>C6</f>
        <v>73.2</v>
      </c>
      <c r="D5" s="5">
        <f>D6</f>
        <v>60.27127</v>
      </c>
      <c r="E5" s="5">
        <f aca="true" t="shared" si="0" ref="E5:E42">SUM(D5/C5*100)</f>
        <v>82.33780054644808</v>
      </c>
      <c r="F5" s="5">
        <f aca="true" t="shared" si="1" ref="F5:F42">SUM(D5-C5)</f>
        <v>-12.928730000000002</v>
      </c>
    </row>
    <row r="6" spans="1:6" ht="15.75">
      <c r="A6" s="7">
        <v>1010200001</v>
      </c>
      <c r="B6" s="8" t="s">
        <v>7</v>
      </c>
      <c r="C6" s="9">
        <v>73.2</v>
      </c>
      <c r="D6" s="10">
        <v>60.27127</v>
      </c>
      <c r="E6" s="9">
        <f>SUM(D6/C6*100)</f>
        <v>82.33780054644808</v>
      </c>
      <c r="F6" s="9">
        <f t="shared" si="1"/>
        <v>-12.928730000000002</v>
      </c>
    </row>
    <row r="7" spans="1:6" s="6" customFormat="1" ht="15.75">
      <c r="A7" s="77">
        <v>1050000000</v>
      </c>
      <c r="B7" s="76" t="s">
        <v>8</v>
      </c>
      <c r="C7" s="5">
        <f>SUM(C8:C8)</f>
        <v>19</v>
      </c>
      <c r="D7" s="5">
        <f>SUM(D8:D8)</f>
        <v>9.49007</v>
      </c>
      <c r="E7" s="5">
        <f t="shared" si="0"/>
        <v>49.947736842105265</v>
      </c>
      <c r="F7" s="5">
        <f t="shared" si="1"/>
        <v>-9.50993</v>
      </c>
    </row>
    <row r="8" spans="1:6" ht="15.75" customHeight="1">
      <c r="A8" s="7">
        <v>1050300000</v>
      </c>
      <c r="B8" s="11" t="s">
        <v>9</v>
      </c>
      <c r="C8" s="12">
        <v>19</v>
      </c>
      <c r="D8" s="10">
        <v>9.49007</v>
      </c>
      <c r="E8" s="9">
        <f t="shared" si="0"/>
        <v>49.947736842105265</v>
      </c>
      <c r="F8" s="9">
        <f t="shared" si="1"/>
        <v>-9.50993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239.6</v>
      </c>
      <c r="D9" s="5">
        <f>D10+D11</f>
        <v>136.50111</v>
      </c>
      <c r="E9" s="5">
        <f t="shared" si="0"/>
        <v>56.970413188647754</v>
      </c>
      <c r="F9" s="5">
        <f t="shared" si="1"/>
        <v>-103.09888999999998</v>
      </c>
    </row>
    <row r="10" spans="1:6" s="6" customFormat="1" ht="15.75" customHeight="1">
      <c r="A10" s="7">
        <v>1060100000</v>
      </c>
      <c r="B10" s="11" t="s">
        <v>11</v>
      </c>
      <c r="C10" s="9">
        <v>59</v>
      </c>
      <c r="D10" s="10">
        <v>23.96525</v>
      </c>
      <c r="E10" s="9">
        <f t="shared" si="0"/>
        <v>40.61906779661017</v>
      </c>
      <c r="F10" s="9">
        <f>SUM(D10-C10)</f>
        <v>-35.03475</v>
      </c>
    </row>
    <row r="11" spans="1:6" ht="15.75" customHeight="1">
      <c r="A11" s="7">
        <v>1060600000</v>
      </c>
      <c r="B11" s="11" t="s">
        <v>10</v>
      </c>
      <c r="C11" s="9">
        <v>180.6</v>
      </c>
      <c r="D11" s="10">
        <v>112.53586</v>
      </c>
      <c r="E11" s="9">
        <f t="shared" si="0"/>
        <v>62.31221483942414</v>
      </c>
      <c r="F11" s="9">
        <f t="shared" si="1"/>
        <v>-68.06414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16.8</v>
      </c>
      <c r="E12" s="5">
        <f t="shared" si="0"/>
        <v>168.00000000000003</v>
      </c>
      <c r="F12" s="5">
        <f t="shared" si="1"/>
        <v>6.800000000000001</v>
      </c>
    </row>
    <row r="13" spans="1:6" ht="15.75">
      <c r="A13" s="7">
        <v>1080400001</v>
      </c>
      <c r="B13" s="8" t="s">
        <v>14</v>
      </c>
      <c r="C13" s="9">
        <v>10</v>
      </c>
      <c r="D13" s="10">
        <v>16.8</v>
      </c>
      <c r="E13" s="9">
        <f t="shared" si="0"/>
        <v>168.00000000000003</v>
      </c>
      <c r="F13" s="9">
        <f t="shared" si="1"/>
        <v>6.800000000000001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270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102</v>
      </c>
      <c r="D20" s="5">
        <f>D21+D24+D26+D29</f>
        <v>120.42755000000001</v>
      </c>
      <c r="E20" s="5">
        <f t="shared" si="0"/>
        <v>118.0662254901961</v>
      </c>
      <c r="F20" s="5">
        <f t="shared" si="1"/>
        <v>18.42755000000001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62</v>
      </c>
      <c r="D21" s="5">
        <f>D22+D23</f>
        <v>54.70877</v>
      </c>
      <c r="E21" s="5">
        <f t="shared" si="0"/>
        <v>88.23995161290323</v>
      </c>
      <c r="F21" s="5">
        <f t="shared" si="1"/>
        <v>-7.291229999999999</v>
      </c>
    </row>
    <row r="22" spans="1:6" ht="15.75">
      <c r="A22" s="17">
        <v>1110501101</v>
      </c>
      <c r="B22" s="18" t="s">
        <v>263</v>
      </c>
      <c r="C22" s="12">
        <v>35</v>
      </c>
      <c r="D22" s="10">
        <v>35.20037</v>
      </c>
      <c r="E22" s="9">
        <f t="shared" si="0"/>
        <v>100.57248571428572</v>
      </c>
      <c r="F22" s="9">
        <f t="shared" si="1"/>
        <v>0.2003699999999995</v>
      </c>
    </row>
    <row r="23" spans="1:6" ht="15.75">
      <c r="A23" s="7">
        <v>1110503505</v>
      </c>
      <c r="B23" s="11" t="s">
        <v>262</v>
      </c>
      <c r="C23" s="12">
        <v>27</v>
      </c>
      <c r="D23" s="10">
        <v>19.5084</v>
      </c>
      <c r="E23" s="9">
        <f t="shared" si="0"/>
        <v>72.25333333333333</v>
      </c>
      <c r="F23" s="9">
        <f t="shared" si="1"/>
        <v>-7.491599999999998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260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65.71878000000001</v>
      </c>
      <c r="E29" s="5" t="e">
        <f t="shared" si="0"/>
        <v>#DIV/0!</v>
      </c>
      <c r="F29" s="5">
        <f t="shared" si="1"/>
        <v>65.71878000000001</v>
      </c>
    </row>
    <row r="30" spans="1:6" ht="14.25" customHeight="1">
      <c r="A30" s="7">
        <v>1170105005</v>
      </c>
      <c r="B30" s="8" t="s">
        <v>24</v>
      </c>
      <c r="C30" s="9">
        <v>0</v>
      </c>
      <c r="D30" s="9">
        <v>53.71878</v>
      </c>
      <c r="E30" s="9" t="e">
        <f t="shared" si="0"/>
        <v>#DIV/0!</v>
      </c>
      <c r="F30" s="9">
        <f t="shared" si="1"/>
        <v>53.71878</v>
      </c>
    </row>
    <row r="31" spans="1:6" ht="15" customHeight="1">
      <c r="A31" s="7">
        <v>1170505005</v>
      </c>
      <c r="B31" s="11" t="s">
        <v>258</v>
      </c>
      <c r="C31" s="9">
        <v>0</v>
      </c>
      <c r="D31" s="10">
        <v>12</v>
      </c>
      <c r="E31" s="9" t="e">
        <f t="shared" si="0"/>
        <v>#DIV/0!</v>
      </c>
      <c r="F31" s="9">
        <f t="shared" si="1"/>
        <v>12</v>
      </c>
    </row>
    <row r="32" spans="1:6" s="6" customFormat="1" ht="15.75">
      <c r="A32" s="3">
        <v>1000000000</v>
      </c>
      <c r="B32" s="4" t="s">
        <v>26</v>
      </c>
      <c r="C32" s="20">
        <f>SUM(C4,C20)</f>
        <v>443.8</v>
      </c>
      <c r="D32" s="20">
        <f>D4+D20</f>
        <v>343.49</v>
      </c>
      <c r="E32" s="5">
        <f t="shared" si="0"/>
        <v>77.397476340694</v>
      </c>
      <c r="F32" s="5">
        <f t="shared" si="1"/>
        <v>-100.31</v>
      </c>
    </row>
    <row r="33" spans="1:7" s="6" customFormat="1" ht="15.75">
      <c r="A33" s="3">
        <v>2000000000</v>
      </c>
      <c r="B33" s="4" t="s">
        <v>27</v>
      </c>
      <c r="C33" s="5">
        <f>C34+C36+C37+C38+C39</f>
        <v>1826.564</v>
      </c>
      <c r="D33" s="5">
        <f>D34+D36+D37+D38+D39</f>
        <v>1200.99</v>
      </c>
      <c r="E33" s="5">
        <f t="shared" si="0"/>
        <v>65.7513232495549</v>
      </c>
      <c r="F33" s="5">
        <f t="shared" si="1"/>
        <v>-625.5740000000001</v>
      </c>
      <c r="G33" s="21"/>
    </row>
    <row r="34" spans="1:6" ht="14.25" customHeight="1">
      <c r="A34" s="17">
        <v>2020100000</v>
      </c>
      <c r="B34" s="18" t="s">
        <v>28</v>
      </c>
      <c r="C34" s="13">
        <v>1472.2</v>
      </c>
      <c r="D34" s="22">
        <v>1128.8</v>
      </c>
      <c r="E34" s="9">
        <f t="shared" si="0"/>
        <v>76.6743648960739</v>
      </c>
      <c r="F34" s="9">
        <f t="shared" si="1"/>
        <v>-343.4000000000001</v>
      </c>
    </row>
    <row r="35" spans="1:6" ht="0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298.6</v>
      </c>
      <c r="D36" s="10">
        <v>16.48</v>
      </c>
      <c r="E36" s="9">
        <f t="shared" si="0"/>
        <v>5.51908908238446</v>
      </c>
      <c r="F36" s="9">
        <f t="shared" si="1"/>
        <v>-282.12</v>
      </c>
    </row>
    <row r="37" spans="1:6" ht="15" customHeight="1">
      <c r="A37" s="17">
        <v>2020300000</v>
      </c>
      <c r="B37" s="18" t="s">
        <v>30</v>
      </c>
      <c r="C37" s="12">
        <v>55.764</v>
      </c>
      <c r="D37" s="23">
        <v>55.71</v>
      </c>
      <c r="E37" s="9">
        <f t="shared" si="0"/>
        <v>99.9031633311814</v>
      </c>
      <c r="F37" s="9">
        <f t="shared" si="1"/>
        <v>-0.054000000000002046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 hidden="1">
      <c r="A40" s="17">
        <v>2080500010</v>
      </c>
      <c r="B40" s="19" t="s">
        <v>298</v>
      </c>
      <c r="C40" s="12"/>
      <c r="D40" s="24"/>
      <c r="E40" s="9"/>
      <c r="F40" s="9"/>
    </row>
    <row r="41" spans="1:6" s="6" customFormat="1" ht="16.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7" s="6" customFormat="1" ht="15" customHeight="1">
      <c r="A42" s="3"/>
      <c r="B42" s="4" t="s">
        <v>35</v>
      </c>
      <c r="C42" s="5">
        <f>SUM(C32,C33,C41)</f>
        <v>2270.364</v>
      </c>
      <c r="D42" s="26">
        <f>D32+D33</f>
        <v>1544.48</v>
      </c>
      <c r="E42" s="5">
        <f t="shared" si="0"/>
        <v>68.02785808795417</v>
      </c>
      <c r="F42" s="5">
        <f t="shared" si="1"/>
        <v>-725.884</v>
      </c>
      <c r="G42" s="188"/>
    </row>
    <row r="43" spans="1:6" s="6" customFormat="1" ht="15.75">
      <c r="A43" s="3"/>
      <c r="B43" s="27" t="s">
        <v>36</v>
      </c>
      <c r="C43" s="5">
        <f>C88-C42</f>
        <v>165.30000000000018</v>
      </c>
      <c r="D43" s="5">
        <f>D88-D42</f>
        <v>-154.53799000000026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36">
        <v>3</v>
      </c>
      <c r="D46" s="36">
        <v>4</v>
      </c>
      <c r="E46" s="36">
        <v>5</v>
      </c>
      <c r="F46" s="36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699.608</v>
      </c>
      <c r="D47" s="40">
        <f>D48+D49+D50+D51+D52+D54+D53</f>
        <v>463.01156</v>
      </c>
      <c r="E47" s="41">
        <f>SUM(D47/C47*100)</f>
        <v>66.181570250769</v>
      </c>
      <c r="F47" s="41">
        <f>SUM(D47-C47)</f>
        <v>-236.59643999999997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689.608</v>
      </c>
      <c r="D49" s="44">
        <v>463.01156</v>
      </c>
      <c r="E49" s="45">
        <f aca="true" t="shared" si="2" ref="E49:E88">SUM(D49/C49*100)</f>
        <v>67.14126866277653</v>
      </c>
      <c r="F49" s="45">
        <f aca="true" t="shared" si="3" ref="F49:F88">SUM(D49-C49)</f>
        <v>-226.59643999999997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42.15255</v>
      </c>
      <c r="E55" s="41">
        <f t="shared" si="2"/>
        <v>75.73765631737818</v>
      </c>
      <c r="F55" s="41">
        <f t="shared" si="3"/>
        <v>-13.50345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42.15255</v>
      </c>
      <c r="E56" s="45">
        <f t="shared" si="2"/>
        <v>75.73765631737818</v>
      </c>
      <c r="F56" s="45">
        <f t="shared" si="3"/>
        <v>-13.50345</v>
      </c>
    </row>
    <row r="57" spans="1:6" s="6" customFormat="1" ht="15.75">
      <c r="A57" s="37" t="s">
        <v>58</v>
      </c>
      <c r="B57" s="38" t="s">
        <v>59</v>
      </c>
      <c r="C57" s="39">
        <f>SUM(C58:C60)</f>
        <v>14.84029</v>
      </c>
      <c r="D57" s="39">
        <f>SUM(D58:D60)</f>
        <v>1.683</v>
      </c>
      <c r="E57" s="41">
        <f t="shared" si="2"/>
        <v>11.340748731999174</v>
      </c>
      <c r="F57" s="41">
        <f t="shared" si="3"/>
        <v>-13.15729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7">
        <v>14.84029</v>
      </c>
      <c r="D60" s="44">
        <v>1.683</v>
      </c>
      <c r="E60" s="45">
        <f t="shared" si="2"/>
        <v>11.340748731999174</v>
      </c>
      <c r="F60" s="45">
        <f t="shared" si="3"/>
        <v>-13.15729</v>
      </c>
    </row>
    <row r="61" spans="1:6" ht="0.75" customHeight="1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605.2</v>
      </c>
      <c r="D62" s="55">
        <f>SUM(D63:D66)</f>
        <v>145.22163</v>
      </c>
      <c r="E62" s="41">
        <f t="shared" si="2"/>
        <v>23.995642762723065</v>
      </c>
      <c r="F62" s="41">
        <f t="shared" si="3"/>
        <v>-459.97837000000004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501.2</v>
      </c>
      <c r="D65" s="44">
        <v>65.48</v>
      </c>
      <c r="E65" s="45">
        <f t="shared" si="2"/>
        <v>13.064644852354352</v>
      </c>
      <c r="F65" s="45">
        <f t="shared" si="3"/>
        <v>-435.71999999999997</v>
      </c>
    </row>
    <row r="66" spans="1:6" ht="15.75">
      <c r="A66" s="42" t="s">
        <v>74</v>
      </c>
      <c r="B66" s="46" t="s">
        <v>75</v>
      </c>
      <c r="C66" s="56">
        <v>104</v>
      </c>
      <c r="D66" s="44">
        <v>79.74163</v>
      </c>
      <c r="E66" s="45">
        <f t="shared" si="2"/>
        <v>76.67464423076923</v>
      </c>
      <c r="F66" s="45">
        <f t="shared" si="3"/>
        <v>-24.25837</v>
      </c>
    </row>
    <row r="67" spans="1:6" s="6" customFormat="1" ht="15.75">
      <c r="A67" s="37" t="s">
        <v>76</v>
      </c>
      <c r="B67" s="38" t="s">
        <v>77</v>
      </c>
      <c r="C67" s="39">
        <f>SUM(C68:C70)</f>
        <v>268.36892</v>
      </c>
      <c r="D67" s="39">
        <f>SUM(D68:D70)</f>
        <v>191.48309</v>
      </c>
      <c r="E67" s="41">
        <f t="shared" si="2"/>
        <v>71.35069515501273</v>
      </c>
      <c r="F67" s="41">
        <f t="shared" si="3"/>
        <v>-76.88583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268.36892</v>
      </c>
      <c r="D70" s="44">
        <v>191.48309</v>
      </c>
      <c r="E70" s="45">
        <f t="shared" si="2"/>
        <v>71.35069515501273</v>
      </c>
      <c r="F70" s="45">
        <f t="shared" si="3"/>
        <v>-76.88583</v>
      </c>
    </row>
    <row r="71" spans="1:6" s="6" customFormat="1" ht="15.75">
      <c r="A71" s="37" t="s">
        <v>94</v>
      </c>
      <c r="B71" s="38" t="s">
        <v>95</v>
      </c>
      <c r="C71" s="39">
        <f>C72</f>
        <v>785.19079</v>
      </c>
      <c r="D71" s="39">
        <f>SUM(D72)</f>
        <v>546.39018</v>
      </c>
      <c r="E71" s="41">
        <f t="shared" si="2"/>
        <v>69.58693185894347</v>
      </c>
      <c r="F71" s="41">
        <f t="shared" si="3"/>
        <v>-238.80061</v>
      </c>
    </row>
    <row r="72" spans="1:6" ht="15.75">
      <c r="A72" s="42" t="s">
        <v>96</v>
      </c>
      <c r="B72" s="46" t="s">
        <v>271</v>
      </c>
      <c r="C72" s="44">
        <v>785.19079</v>
      </c>
      <c r="D72" s="44">
        <v>546.39018</v>
      </c>
      <c r="E72" s="45">
        <f t="shared" si="2"/>
        <v>69.58693185894347</v>
      </c>
      <c r="F72" s="45">
        <f t="shared" si="3"/>
        <v>-238.80061</v>
      </c>
    </row>
    <row r="73" spans="1:6" s="6" customFormat="1" ht="15.75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100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6.8</v>
      </c>
      <c r="D78" s="39">
        <f>D79+D80+D81+D82+D83</f>
        <v>0</v>
      </c>
      <c r="E78" s="45">
        <f t="shared" si="2"/>
        <v>0</v>
      </c>
      <c r="F78" s="28">
        <f>F79+F80+F81+F82+F83</f>
        <v>-6.8</v>
      </c>
    </row>
    <row r="79" spans="1:6" ht="15.75">
      <c r="A79" s="42" t="s">
        <v>106</v>
      </c>
      <c r="B79" s="46" t="s">
        <v>107</v>
      </c>
      <c r="C79" s="44">
        <v>6.8</v>
      </c>
      <c r="D79" s="44">
        <v>0</v>
      </c>
      <c r="E79" s="45">
        <f t="shared" si="2"/>
        <v>0</v>
      </c>
      <c r="F79" s="45">
        <f>SUM(D79-C79)</f>
        <v>-6.8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C47+C55+C57+C62+C67+C71+C78</f>
        <v>2435.664</v>
      </c>
      <c r="D88" s="40">
        <f>D47+D55+D57+D62+D67+D71+D78</f>
        <v>1389.9420099999998</v>
      </c>
      <c r="E88" s="41">
        <f t="shared" si="2"/>
        <v>57.06624600109045</v>
      </c>
      <c r="F88" s="41">
        <f t="shared" si="3"/>
        <v>-1045.7219900000005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26">
      <selection activeCell="C88" sqref="C88: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140625" style="71" customWidth="1"/>
    <col min="4" max="4" width="15.57421875" style="71" customWidth="1"/>
    <col min="5" max="5" width="9.1406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312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580.2</v>
      </c>
      <c r="D4" s="5">
        <f>D5+D7+D9+D12</f>
        <v>726.60148</v>
      </c>
      <c r="E4" s="5">
        <f>SUM(D4/C4*100)</f>
        <v>125.23293347121682</v>
      </c>
      <c r="F4" s="5">
        <f>SUM(D4-C4)</f>
        <v>146.40148</v>
      </c>
    </row>
    <row r="5" spans="1:6" s="6" customFormat="1" ht="15.75">
      <c r="A5" s="77">
        <v>1010000000</v>
      </c>
      <c r="B5" s="76" t="s">
        <v>6</v>
      </c>
      <c r="C5" s="5">
        <f>C6</f>
        <v>316.8</v>
      </c>
      <c r="D5" s="5">
        <f>D6</f>
        <v>300.90346</v>
      </c>
      <c r="E5" s="5">
        <f aca="true" t="shared" si="0" ref="E5:E42">SUM(D5/C5*100)</f>
        <v>94.98215277777777</v>
      </c>
      <c r="F5" s="5">
        <f aca="true" t="shared" si="1" ref="F5:F42">SUM(D5-C5)</f>
        <v>-15.896540000000016</v>
      </c>
    </row>
    <row r="6" spans="1:6" ht="15.75">
      <c r="A6" s="7">
        <v>1010200001</v>
      </c>
      <c r="B6" s="8" t="s">
        <v>7</v>
      </c>
      <c r="C6" s="9">
        <v>316.8</v>
      </c>
      <c r="D6" s="10">
        <v>300.90346</v>
      </c>
      <c r="E6" s="9">
        <f>SUM(D6/C6*100)</f>
        <v>94.98215277777777</v>
      </c>
      <c r="F6" s="9">
        <f t="shared" si="1"/>
        <v>-15.896540000000016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0.839</v>
      </c>
      <c r="E7" s="5">
        <f t="shared" si="0"/>
        <v>27.96666666666667</v>
      </c>
      <c r="F7" s="5">
        <f t="shared" si="1"/>
        <v>-2.161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0.839</v>
      </c>
      <c r="E8" s="9">
        <f t="shared" si="0"/>
        <v>27.96666666666667</v>
      </c>
      <c r="F8" s="9">
        <f t="shared" si="1"/>
        <v>-2.161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250.4</v>
      </c>
      <c r="D9" s="5">
        <f>D10+D11</f>
        <v>418.08902</v>
      </c>
      <c r="E9" s="5">
        <f t="shared" si="0"/>
        <v>166.96845846645368</v>
      </c>
      <c r="F9" s="5">
        <f t="shared" si="1"/>
        <v>167.68902</v>
      </c>
    </row>
    <row r="10" spans="1:6" s="6" customFormat="1" ht="15.75" customHeight="1">
      <c r="A10" s="7">
        <v>1060100000</v>
      </c>
      <c r="B10" s="11" t="s">
        <v>11</v>
      </c>
      <c r="C10" s="9">
        <v>72</v>
      </c>
      <c r="D10" s="10">
        <v>42.76971</v>
      </c>
      <c r="E10" s="9">
        <f t="shared" si="0"/>
        <v>59.402375000000006</v>
      </c>
      <c r="F10" s="9">
        <f>SUM(D10-C10)</f>
        <v>-29.230289999999997</v>
      </c>
    </row>
    <row r="11" spans="1:6" ht="15.75" customHeight="1">
      <c r="A11" s="7">
        <v>1060600000</v>
      </c>
      <c r="B11" s="11" t="s">
        <v>10</v>
      </c>
      <c r="C11" s="9">
        <v>178.4</v>
      </c>
      <c r="D11" s="10">
        <v>375.31931</v>
      </c>
      <c r="E11" s="9">
        <f t="shared" si="0"/>
        <v>210.38077914798205</v>
      </c>
      <c r="F11" s="9">
        <f t="shared" si="1"/>
        <v>196.91930999999997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6.77</v>
      </c>
      <c r="E12" s="5">
        <f t="shared" si="0"/>
        <v>67.69999999999999</v>
      </c>
      <c r="F12" s="5">
        <f t="shared" si="1"/>
        <v>-3.2300000000000004</v>
      </c>
    </row>
    <row r="13" spans="1:6" ht="15.75">
      <c r="A13" s="7">
        <v>1080400001</v>
      </c>
      <c r="B13" s="8" t="s">
        <v>14</v>
      </c>
      <c r="C13" s="9">
        <v>10</v>
      </c>
      <c r="D13" s="10">
        <v>6.77</v>
      </c>
      <c r="E13" s="9">
        <f t="shared" si="0"/>
        <v>67.69999999999999</v>
      </c>
      <c r="F13" s="9">
        <f t="shared" si="1"/>
        <v>-3.2300000000000004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270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640</v>
      </c>
      <c r="D20" s="5">
        <f>D21+D24+D26+D29</f>
        <v>509.33918</v>
      </c>
      <c r="E20" s="5">
        <f t="shared" si="0"/>
        <v>79.58424687499999</v>
      </c>
      <c r="F20" s="5">
        <f t="shared" si="1"/>
        <v>-130.66082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590</v>
      </c>
      <c r="D21" s="5">
        <f>D22+D23</f>
        <v>89.30075000000001</v>
      </c>
      <c r="E21" s="5">
        <f t="shared" si="0"/>
        <v>15.135720338983052</v>
      </c>
      <c r="F21" s="5">
        <f t="shared" si="1"/>
        <v>-500.69925</v>
      </c>
    </row>
    <row r="22" spans="1:6" ht="15.75">
      <c r="A22" s="17">
        <v>1110501101</v>
      </c>
      <c r="B22" s="18" t="s">
        <v>17</v>
      </c>
      <c r="C22" s="12">
        <v>550</v>
      </c>
      <c r="D22" s="10">
        <v>77.108</v>
      </c>
      <c r="E22" s="9">
        <f t="shared" si="0"/>
        <v>14.019636363636364</v>
      </c>
      <c r="F22" s="9">
        <f t="shared" si="1"/>
        <v>-472.892</v>
      </c>
    </row>
    <row r="23" spans="1:6" ht="15.75">
      <c r="A23" s="7">
        <v>1110503505</v>
      </c>
      <c r="B23" s="11" t="s">
        <v>18</v>
      </c>
      <c r="C23" s="12">
        <v>40</v>
      </c>
      <c r="D23" s="10">
        <v>12.19275</v>
      </c>
      <c r="E23" s="9">
        <f t="shared" si="0"/>
        <v>30.481875000000002</v>
      </c>
      <c r="F23" s="9">
        <f t="shared" si="1"/>
        <v>-27.80725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420.03843</v>
      </c>
      <c r="E29" s="5"/>
      <c r="F29" s="5">
        <f t="shared" si="1"/>
        <v>420.03843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412.03843</v>
      </c>
      <c r="E30" s="9"/>
      <c r="F30" s="9">
        <f t="shared" si="1"/>
        <v>412.03843</v>
      </c>
    </row>
    <row r="31" spans="1:6" ht="15" customHeight="1">
      <c r="A31" s="7">
        <v>1170505005</v>
      </c>
      <c r="B31" s="11" t="s">
        <v>258</v>
      </c>
      <c r="C31" s="9">
        <v>0</v>
      </c>
      <c r="D31" s="10">
        <v>8</v>
      </c>
      <c r="E31" s="9"/>
      <c r="F31" s="9">
        <f t="shared" si="1"/>
        <v>8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1220.2</v>
      </c>
      <c r="D32" s="20">
        <f>SUM(D4,D20)</f>
        <v>1235.94066</v>
      </c>
      <c r="E32" s="5">
        <f t="shared" si="0"/>
        <v>101.29000655630225</v>
      </c>
      <c r="F32" s="5">
        <f t="shared" si="1"/>
        <v>15.740659999999934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3976.512</v>
      </c>
      <c r="D33" s="5">
        <f>D34+D36+D37+D38+D39+D40</f>
        <v>1665.374</v>
      </c>
      <c r="E33" s="5">
        <f t="shared" si="0"/>
        <v>41.880270951024414</v>
      </c>
      <c r="F33" s="5">
        <f t="shared" si="1"/>
        <v>-2311.138</v>
      </c>
      <c r="G33" s="21"/>
    </row>
    <row r="34" spans="1:6" ht="15.75">
      <c r="A34" s="17">
        <v>2020100000</v>
      </c>
      <c r="B34" s="18" t="s">
        <v>28</v>
      </c>
      <c r="C34" s="13">
        <v>1943.8</v>
      </c>
      <c r="D34" s="22">
        <v>1483.5</v>
      </c>
      <c r="E34" s="9">
        <f t="shared" si="0"/>
        <v>76.31958020372467</v>
      </c>
      <c r="F34" s="9">
        <f t="shared" si="1"/>
        <v>-460.29999999999995</v>
      </c>
    </row>
    <row r="35" spans="1:6" ht="15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493.1</v>
      </c>
      <c r="D36" s="10">
        <v>66</v>
      </c>
      <c r="E36" s="9">
        <f t="shared" si="0"/>
        <v>13.384708983978907</v>
      </c>
      <c r="F36" s="9">
        <f t="shared" si="1"/>
        <v>-427.1</v>
      </c>
    </row>
    <row r="37" spans="1:6" ht="15" customHeight="1">
      <c r="A37" s="17">
        <v>2020300000</v>
      </c>
      <c r="B37" s="18" t="s">
        <v>30</v>
      </c>
      <c r="C37" s="12">
        <v>1539.612</v>
      </c>
      <c r="D37" s="23">
        <v>115.874</v>
      </c>
      <c r="E37" s="9">
        <f t="shared" si="0"/>
        <v>7.526181921159357</v>
      </c>
      <c r="F37" s="9">
        <f t="shared" si="1"/>
        <v>-1423.738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5196.712</v>
      </c>
      <c r="D42" s="26">
        <f>D32+D33</f>
        <v>2901.31466</v>
      </c>
      <c r="E42" s="5">
        <f t="shared" si="0"/>
        <v>55.82981431335814</v>
      </c>
      <c r="F42" s="5">
        <f t="shared" si="1"/>
        <v>-2295.3973400000004</v>
      </c>
    </row>
    <row r="43" spans="1:6" s="6" customFormat="1" ht="15.75">
      <c r="A43" s="3"/>
      <c r="B43" s="27" t="s">
        <v>36</v>
      </c>
      <c r="C43" s="5">
        <f>C88-C42</f>
        <v>783.965000000001</v>
      </c>
      <c r="D43" s="5">
        <f>D88-D42</f>
        <v>-727.1083399999998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889.468</v>
      </c>
      <c r="D47" s="40">
        <f>D48+D49+D50+D51+D52+D54+D53</f>
        <v>550.53315</v>
      </c>
      <c r="E47" s="41">
        <f>SUM(D47/C47*100)</f>
        <v>61.89465500726277</v>
      </c>
      <c r="F47" s="41">
        <f>SUM(D47-C47)</f>
        <v>-338.93485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869.468</v>
      </c>
      <c r="D49" s="44">
        <v>550.53315</v>
      </c>
      <c r="E49" s="45">
        <f aca="true" t="shared" si="2" ref="E49:E88">SUM(D49/C49*100)</f>
        <v>63.31839124614132</v>
      </c>
      <c r="F49" s="45">
        <f aca="true" t="shared" si="3" ref="F49:F88">SUM(D49-C49)</f>
        <v>-318.93485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>
        <v>0</v>
      </c>
      <c r="E53" s="45">
        <f t="shared" si="2"/>
        <v>0</v>
      </c>
      <c r="F53" s="45">
        <f t="shared" si="3"/>
        <v>-20</v>
      </c>
    </row>
    <row r="54" spans="1:6" ht="0.7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66.17968</v>
      </c>
      <c r="E55" s="41">
        <f t="shared" si="2"/>
        <v>57.15788019069993</v>
      </c>
      <c r="F55" s="41">
        <f t="shared" si="3"/>
        <v>-49.60432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66.17968</v>
      </c>
      <c r="E56" s="45">
        <f t="shared" si="2"/>
        <v>57.15788019069993</v>
      </c>
      <c r="F56" s="45">
        <f t="shared" si="3"/>
        <v>-49.60432</v>
      </c>
    </row>
    <row r="57" spans="1:6" s="6" customFormat="1" ht="15.75">
      <c r="A57" s="37" t="s">
        <v>58</v>
      </c>
      <c r="B57" s="38" t="s">
        <v>59</v>
      </c>
      <c r="C57" s="39">
        <f>C60+C61</f>
        <v>120.3</v>
      </c>
      <c r="D57" s="39">
        <f>D60+D61</f>
        <v>24.395</v>
      </c>
      <c r="E57" s="41">
        <f t="shared" si="2"/>
        <v>20.278470490440565</v>
      </c>
      <c r="F57" s="41">
        <f t="shared" si="3"/>
        <v>-95.905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6.5" customHeight="1">
      <c r="A60" s="53" t="s">
        <v>64</v>
      </c>
      <c r="B60" s="54" t="s">
        <v>65</v>
      </c>
      <c r="C60" s="44">
        <v>26</v>
      </c>
      <c r="D60" s="44">
        <v>24.395</v>
      </c>
      <c r="E60" s="45">
        <f t="shared" si="2"/>
        <v>93.82692307692308</v>
      </c>
      <c r="F60" s="45">
        <f t="shared" si="3"/>
        <v>-1.6050000000000004</v>
      </c>
    </row>
    <row r="61" spans="1:6" ht="15.75">
      <c r="A61" s="53" t="s">
        <v>256</v>
      </c>
      <c r="B61" s="54" t="s">
        <v>257</v>
      </c>
      <c r="C61" s="44">
        <v>94.3</v>
      </c>
      <c r="D61" s="44">
        <v>0</v>
      </c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1388.625</v>
      </c>
      <c r="D62" s="55">
        <f>SUM(D63:D66)</f>
        <v>222.21071</v>
      </c>
      <c r="E62" s="41">
        <f t="shared" si="2"/>
        <v>16.002211540192636</v>
      </c>
      <c r="F62" s="41">
        <f t="shared" si="3"/>
        <v>-1166.41429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401.125</v>
      </c>
      <c r="D64" s="44">
        <v>72.52187</v>
      </c>
      <c r="E64" s="45">
        <f t="shared" si="2"/>
        <v>18.079618572764105</v>
      </c>
      <c r="F64" s="45">
        <f t="shared" si="3"/>
        <v>-328.60312999999996</v>
      </c>
      <c r="G64" s="57"/>
    </row>
    <row r="65" spans="1:6" ht="15.75">
      <c r="A65" s="42" t="s">
        <v>72</v>
      </c>
      <c r="B65" s="46" t="s">
        <v>73</v>
      </c>
      <c r="C65" s="56">
        <v>807.5</v>
      </c>
      <c r="D65" s="44">
        <v>108.54237</v>
      </c>
      <c r="E65" s="45">
        <f t="shared" si="2"/>
        <v>13.441779566563469</v>
      </c>
      <c r="F65" s="45">
        <f t="shared" si="3"/>
        <v>-698.95763</v>
      </c>
    </row>
    <row r="66" spans="1:6" ht="15.75">
      <c r="A66" s="42" t="s">
        <v>74</v>
      </c>
      <c r="B66" s="46" t="s">
        <v>75</v>
      </c>
      <c r="C66" s="56">
        <v>180</v>
      </c>
      <c r="D66" s="44">
        <v>41.14647</v>
      </c>
      <c r="E66" s="45">
        <f t="shared" si="2"/>
        <v>22.85915</v>
      </c>
      <c r="F66" s="45">
        <f t="shared" si="3"/>
        <v>-138.85353</v>
      </c>
    </row>
    <row r="67" spans="1:6" s="6" customFormat="1" ht="15.75">
      <c r="A67" s="37" t="s">
        <v>76</v>
      </c>
      <c r="B67" s="38" t="s">
        <v>77</v>
      </c>
      <c r="C67" s="39">
        <f>SUM(C68:C70)</f>
        <v>2279.3500000000004</v>
      </c>
      <c r="D67" s="39">
        <f>SUM(D68:D70)</f>
        <v>318.84831</v>
      </c>
      <c r="E67" s="41">
        <f t="shared" si="2"/>
        <v>13.988562967512665</v>
      </c>
      <c r="F67" s="41">
        <f t="shared" si="3"/>
        <v>-1960.5016900000003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0</v>
      </c>
      <c r="E68" s="45">
        <f t="shared" si="2"/>
        <v>0</v>
      </c>
      <c r="F68" s="45">
        <f t="shared" si="3"/>
        <v>-1423.65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855.7</v>
      </c>
      <c r="D70" s="44">
        <v>318.84831</v>
      </c>
      <c r="E70" s="45">
        <f t="shared" si="2"/>
        <v>37.261693350473294</v>
      </c>
      <c r="F70" s="45">
        <f t="shared" si="3"/>
        <v>-536.85169</v>
      </c>
    </row>
    <row r="71" spans="1:6" s="6" customFormat="1" ht="15.75">
      <c r="A71" s="37" t="s">
        <v>94</v>
      </c>
      <c r="B71" s="38" t="s">
        <v>95</v>
      </c>
      <c r="C71" s="39">
        <f>C72</f>
        <v>1014.05</v>
      </c>
      <c r="D71" s="39">
        <f>SUM(D72)</f>
        <v>829.73947</v>
      </c>
      <c r="E71" s="41">
        <f t="shared" si="2"/>
        <v>81.82431536906465</v>
      </c>
      <c r="F71" s="41">
        <f t="shared" si="3"/>
        <v>-184.31052999999997</v>
      </c>
    </row>
    <row r="72" spans="1:6" ht="15.75">
      <c r="A72" s="42" t="s">
        <v>96</v>
      </c>
      <c r="B72" s="46" t="s">
        <v>271</v>
      </c>
      <c r="C72" s="44">
        <v>1014.05</v>
      </c>
      <c r="D72" s="44">
        <v>829.73947</v>
      </c>
      <c r="E72" s="45">
        <f t="shared" si="2"/>
        <v>81.82431536906465</v>
      </c>
      <c r="F72" s="45">
        <f t="shared" si="3"/>
        <v>-184.31052999999997</v>
      </c>
    </row>
    <row r="73" spans="1:6" s="6" customFormat="1" ht="15.75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100</v>
      </c>
      <c r="C75" s="44">
        <v>0</v>
      </c>
      <c r="D75" s="44">
        <v>0</v>
      </c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10.8</v>
      </c>
      <c r="D78" s="39">
        <f>D79+D80+D81+D82+D83</f>
        <v>0</v>
      </c>
      <c r="E78" s="45">
        <f t="shared" si="2"/>
        <v>0</v>
      </c>
      <c r="F78" s="28">
        <f>F79+F80+F81+F82+F83</f>
        <v>-10.8</v>
      </c>
    </row>
    <row r="79" spans="1:6" ht="15.75" customHeight="1">
      <c r="A79" s="42" t="s">
        <v>106</v>
      </c>
      <c r="B79" s="46" t="s">
        <v>107</v>
      </c>
      <c r="C79" s="44">
        <v>10.8</v>
      </c>
      <c r="D79" s="44">
        <v>0</v>
      </c>
      <c r="E79" s="45">
        <f t="shared" si="2"/>
        <v>0</v>
      </c>
      <c r="F79" s="45">
        <f>SUM(D79-C79)</f>
        <v>-10.8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162.3</v>
      </c>
      <c r="D84" s="55">
        <f>SUM(D85:D87)</f>
        <v>162.3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162.3</v>
      </c>
      <c r="D87" s="44">
        <v>162.3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C47+C55+C62+C67+C71+C73+C78+C57+C84</f>
        <v>5980.6770000000015</v>
      </c>
      <c r="D88" s="40">
        <f>D47+D55+D62+D67+D71+D73+D78+D57+D84</f>
        <v>2174.2063200000002</v>
      </c>
      <c r="E88" s="41">
        <f t="shared" si="2"/>
        <v>36.353849572548384</v>
      </c>
      <c r="F88" s="41">
        <f t="shared" si="3"/>
        <v>-3806.4706800000013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23">
      <selection activeCell="C88" sqref="C88: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140625" style="71" customWidth="1"/>
    <col min="4" max="4" width="15.28125" style="71" customWidth="1"/>
    <col min="5" max="5" width="10.710937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311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964.4</v>
      </c>
      <c r="D4" s="5">
        <f>D5+D7+D9+D12</f>
        <v>664.7445400000001</v>
      </c>
      <c r="E4" s="5">
        <f>SUM(D4/C4*100)</f>
        <v>68.92830153463295</v>
      </c>
      <c r="F4" s="5">
        <f>SUM(D4-C4)</f>
        <v>-299.65545999999983</v>
      </c>
    </row>
    <row r="5" spans="1:6" s="6" customFormat="1" ht="15.75">
      <c r="A5" s="77">
        <v>1010000000</v>
      </c>
      <c r="B5" s="76" t="s">
        <v>6</v>
      </c>
      <c r="C5" s="5">
        <f>C6</f>
        <v>470.4</v>
      </c>
      <c r="D5" s="5">
        <f>D6</f>
        <v>357.71998</v>
      </c>
      <c r="E5" s="5">
        <f aca="true" t="shared" si="0" ref="E5:E42">SUM(D5/C5*100)</f>
        <v>76.04591411564627</v>
      </c>
      <c r="F5" s="5">
        <f aca="true" t="shared" si="1" ref="F5:F42">SUM(D5-C5)</f>
        <v>-112.68001999999996</v>
      </c>
    </row>
    <row r="6" spans="1:6" ht="15.75">
      <c r="A6" s="7">
        <v>1010200001</v>
      </c>
      <c r="B6" s="8" t="s">
        <v>7</v>
      </c>
      <c r="C6" s="9">
        <v>470.4</v>
      </c>
      <c r="D6" s="10">
        <v>357.71998</v>
      </c>
      <c r="E6" s="9">
        <f>SUM(D6/C6*100)</f>
        <v>76.04591411564627</v>
      </c>
      <c r="F6" s="9">
        <f t="shared" si="1"/>
        <v>-112.68001999999996</v>
      </c>
    </row>
    <row r="7" spans="1:6" s="6" customFormat="1" ht="15.75">
      <c r="A7" s="77">
        <v>1050000000</v>
      </c>
      <c r="B7" s="76" t="s">
        <v>8</v>
      </c>
      <c r="C7" s="5">
        <f>SUM(C8:C8)</f>
        <v>8</v>
      </c>
      <c r="D7" s="5">
        <f>SUM(D8:D8)</f>
        <v>2.56597</v>
      </c>
      <c r="E7" s="5">
        <f t="shared" si="0"/>
        <v>32.074625</v>
      </c>
      <c r="F7" s="5">
        <f t="shared" si="1"/>
        <v>-5.43403</v>
      </c>
    </row>
    <row r="8" spans="1:6" ht="15.75" customHeight="1">
      <c r="A8" s="7">
        <v>1050300000</v>
      </c>
      <c r="B8" s="11" t="s">
        <v>9</v>
      </c>
      <c r="C8" s="12">
        <v>8</v>
      </c>
      <c r="D8" s="10">
        <v>2.56597</v>
      </c>
      <c r="E8" s="9">
        <f t="shared" si="0"/>
        <v>32.074625</v>
      </c>
      <c r="F8" s="9">
        <f t="shared" si="1"/>
        <v>-5.43403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476</v>
      </c>
      <c r="D9" s="5">
        <f>D10+D11</f>
        <v>292.75859</v>
      </c>
      <c r="E9" s="5">
        <f t="shared" si="0"/>
        <v>61.50390546218488</v>
      </c>
      <c r="F9" s="5">
        <f t="shared" si="1"/>
        <v>-183.24140999999997</v>
      </c>
    </row>
    <row r="10" spans="1:6" s="6" customFormat="1" ht="15.75" customHeight="1">
      <c r="A10" s="7">
        <v>1060100000</v>
      </c>
      <c r="B10" s="11" t="s">
        <v>11</v>
      </c>
      <c r="C10" s="9">
        <v>121</v>
      </c>
      <c r="D10" s="10">
        <v>59.21193</v>
      </c>
      <c r="E10" s="9">
        <f t="shared" si="0"/>
        <v>48.93547933884298</v>
      </c>
      <c r="F10" s="9">
        <f>SUM(D10-C10)</f>
        <v>-61.78807</v>
      </c>
    </row>
    <row r="11" spans="1:6" ht="15.75" customHeight="1">
      <c r="A11" s="7">
        <v>1060600000</v>
      </c>
      <c r="B11" s="11" t="s">
        <v>10</v>
      </c>
      <c r="C11" s="9">
        <v>355</v>
      </c>
      <c r="D11" s="10">
        <v>233.54666</v>
      </c>
      <c r="E11" s="9">
        <f t="shared" si="0"/>
        <v>65.78779154929578</v>
      </c>
      <c r="F11" s="9">
        <f t="shared" si="1"/>
        <v>-121.45334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11.7</v>
      </c>
      <c r="E12" s="5">
        <f t="shared" si="0"/>
        <v>117</v>
      </c>
      <c r="F12" s="5">
        <f t="shared" si="1"/>
        <v>1.6999999999999993</v>
      </c>
    </row>
    <row r="13" spans="1:6" ht="15.75">
      <c r="A13" s="7">
        <v>1080400001</v>
      </c>
      <c r="B13" s="8" t="s">
        <v>296</v>
      </c>
      <c r="C13" s="9">
        <v>10</v>
      </c>
      <c r="D13" s="10">
        <v>11.7</v>
      </c>
      <c r="E13" s="9">
        <f t="shared" si="0"/>
        <v>117</v>
      </c>
      <c r="F13" s="9">
        <f t="shared" si="1"/>
        <v>1.6999999999999993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0.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136.1</v>
      </c>
      <c r="D20" s="5">
        <f>D21+D24+D26+D29</f>
        <v>72.01510999999999</v>
      </c>
      <c r="E20" s="5">
        <f t="shared" si="0"/>
        <v>52.913379867744304</v>
      </c>
      <c r="F20" s="5">
        <f t="shared" si="1"/>
        <v>-64.08489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66.1</v>
      </c>
      <c r="D21" s="5">
        <f>D22+D23</f>
        <v>61.13471</v>
      </c>
      <c r="E21" s="5">
        <f t="shared" si="0"/>
        <v>92.48821482602119</v>
      </c>
      <c r="F21" s="5">
        <f t="shared" si="1"/>
        <v>-4.965289999999996</v>
      </c>
    </row>
    <row r="22" spans="1:6" ht="15.75">
      <c r="A22" s="17">
        <v>1110501101</v>
      </c>
      <c r="B22" s="18" t="s">
        <v>17</v>
      </c>
      <c r="C22" s="12">
        <v>45</v>
      </c>
      <c r="D22" s="10">
        <v>31.47431</v>
      </c>
      <c r="E22" s="9">
        <f t="shared" si="0"/>
        <v>69.9429111111111</v>
      </c>
      <c r="F22" s="9">
        <f t="shared" si="1"/>
        <v>-13.52569</v>
      </c>
    </row>
    <row r="23" spans="1:6" ht="15.75">
      <c r="A23" s="7">
        <v>1110503505</v>
      </c>
      <c r="B23" s="11" t="s">
        <v>18</v>
      </c>
      <c r="C23" s="12">
        <v>21.1</v>
      </c>
      <c r="D23" s="10">
        <v>29.6604</v>
      </c>
      <c r="E23" s="9">
        <f t="shared" si="0"/>
        <v>140.57061611374405</v>
      </c>
      <c r="F23" s="9">
        <f t="shared" si="1"/>
        <v>8.560399999999998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70</v>
      </c>
      <c r="D26" s="5">
        <f>D27+D28</f>
        <v>2.3856</v>
      </c>
      <c r="E26" s="5">
        <f t="shared" si="0"/>
        <v>3.408</v>
      </c>
      <c r="F26" s="5">
        <f t="shared" si="1"/>
        <v>-67.6144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70</v>
      </c>
      <c r="D28" s="10">
        <v>2.3856</v>
      </c>
      <c r="E28" s="9">
        <f t="shared" si="0"/>
        <v>3.408</v>
      </c>
      <c r="F28" s="9">
        <f t="shared" si="1"/>
        <v>-67.6144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8.4948</v>
      </c>
      <c r="E29" s="5" t="e">
        <f t="shared" si="0"/>
        <v>#DIV/0!</v>
      </c>
      <c r="F29" s="5">
        <f t="shared" si="1"/>
        <v>8.4948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2.4948</v>
      </c>
      <c r="E30" s="9" t="e">
        <f t="shared" si="0"/>
        <v>#DIV/0!</v>
      </c>
      <c r="F30" s="9">
        <f t="shared" si="1"/>
        <v>2.4948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6</v>
      </c>
      <c r="E31" s="9" t="e">
        <f t="shared" si="0"/>
        <v>#DIV/0!</v>
      </c>
      <c r="F31" s="9">
        <f t="shared" si="1"/>
        <v>6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1100.5</v>
      </c>
      <c r="D32" s="20">
        <f>D4+D20</f>
        <v>736.7596500000002</v>
      </c>
      <c r="E32" s="5">
        <f t="shared" si="0"/>
        <v>66.94771921853705</v>
      </c>
      <c r="F32" s="5">
        <f t="shared" si="1"/>
        <v>-363.7403499999998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4193.294</v>
      </c>
      <c r="D33" s="5">
        <f>D34+D36+D37+D38+D39+D40+D35</f>
        <v>2689.369</v>
      </c>
      <c r="E33" s="5">
        <f t="shared" si="0"/>
        <v>64.13499745069151</v>
      </c>
      <c r="F33" s="5">
        <f t="shared" si="1"/>
        <v>-1503.9249999999997</v>
      </c>
      <c r="G33" s="21"/>
    </row>
    <row r="34" spans="1:6" ht="15.75">
      <c r="A34" s="17">
        <v>2020100000</v>
      </c>
      <c r="B34" s="18" t="s">
        <v>28</v>
      </c>
      <c r="C34" s="12">
        <v>2622.1</v>
      </c>
      <c r="D34" s="22">
        <v>1737.15</v>
      </c>
      <c r="E34" s="9">
        <f t="shared" si="0"/>
        <v>66.25033370199459</v>
      </c>
      <c r="F34" s="9">
        <f t="shared" si="1"/>
        <v>-884.9499999999998</v>
      </c>
    </row>
    <row r="35" spans="1:6" ht="14.25" customHeight="1">
      <c r="A35" s="17">
        <v>2020100310</v>
      </c>
      <c r="B35" s="18" t="s">
        <v>269</v>
      </c>
      <c r="C35" s="12">
        <v>100</v>
      </c>
      <c r="D35" s="22">
        <v>26.1</v>
      </c>
      <c r="E35" s="9"/>
      <c r="F35" s="9"/>
    </row>
    <row r="36" spans="1:6" ht="15.75">
      <c r="A36" s="17">
        <v>2020200000</v>
      </c>
      <c r="B36" s="18" t="s">
        <v>29</v>
      </c>
      <c r="C36" s="12">
        <v>1355.2</v>
      </c>
      <c r="D36" s="10">
        <v>810.23</v>
      </c>
      <c r="E36" s="9">
        <f t="shared" si="0"/>
        <v>59.78674734356553</v>
      </c>
      <c r="F36" s="9">
        <f t="shared" si="1"/>
        <v>-544.97</v>
      </c>
    </row>
    <row r="37" spans="1:6" ht="15" customHeight="1">
      <c r="A37" s="17">
        <v>2020300000</v>
      </c>
      <c r="B37" s="18" t="s">
        <v>30</v>
      </c>
      <c r="C37" s="12">
        <v>115.994</v>
      </c>
      <c r="D37" s="23">
        <v>115.889</v>
      </c>
      <c r="E37" s="9">
        <f t="shared" si="0"/>
        <v>99.90947807645223</v>
      </c>
      <c r="F37" s="9">
        <f t="shared" si="1"/>
        <v>-0.10500000000000398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0.7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5293.794</v>
      </c>
      <c r="D42" s="26">
        <f>D32+D33</f>
        <v>3426.1286500000006</v>
      </c>
      <c r="E42" s="5">
        <f t="shared" si="0"/>
        <v>64.71971992110008</v>
      </c>
      <c r="F42" s="5">
        <f t="shared" si="1"/>
        <v>-1867.6653499999993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-533.5683800000011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746.609</v>
      </c>
      <c r="D47" s="40">
        <f>D48+D49+D50+D51+D52+D54+D53</f>
        <v>454.59265</v>
      </c>
      <c r="E47" s="41">
        <f>SUM(D47/C47*100)</f>
        <v>60.88764667985518</v>
      </c>
      <c r="F47" s="41">
        <f>SUM(D47-C47)</f>
        <v>-292.01635000000005</v>
      </c>
    </row>
    <row r="48" spans="1:6" s="6" customFormat="1" ht="1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706.609</v>
      </c>
      <c r="D49" s="44">
        <v>424.59265</v>
      </c>
      <c r="E49" s="45">
        <f aca="true" t="shared" si="2" ref="E49:E88">SUM(D49/C49*100)</f>
        <v>60.08876903634117</v>
      </c>
      <c r="F49" s="45">
        <f aca="true" t="shared" si="3" ref="F49:F88">SUM(D49-C49)</f>
        <v>-282.01635000000005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>
      <c r="A52" s="42" t="s">
        <v>48</v>
      </c>
      <c r="B52" s="46" t="s">
        <v>49</v>
      </c>
      <c r="C52" s="44">
        <v>30</v>
      </c>
      <c r="D52" s="44">
        <v>30</v>
      </c>
      <c r="E52" s="45">
        <f t="shared" si="2"/>
        <v>100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" customHeight="1">
      <c r="A55" s="48" t="s">
        <v>54</v>
      </c>
      <c r="B55" s="49" t="s">
        <v>55</v>
      </c>
      <c r="C55" s="39">
        <f>C56</f>
        <v>115.785</v>
      </c>
      <c r="D55" s="39">
        <f>D56</f>
        <v>68.14955</v>
      </c>
      <c r="E55" s="41">
        <f t="shared" si="2"/>
        <v>58.85870363173124</v>
      </c>
      <c r="F55" s="41">
        <f t="shared" si="3"/>
        <v>-47.63544999999999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68.14955</v>
      </c>
      <c r="E56" s="45">
        <f t="shared" si="2"/>
        <v>58.85870363173124</v>
      </c>
      <c r="F56" s="45">
        <f t="shared" si="3"/>
        <v>-47.63544999999999</v>
      </c>
    </row>
    <row r="57" spans="1:6" s="6" customFormat="1" ht="15.75">
      <c r="A57" s="37" t="s">
        <v>58</v>
      </c>
      <c r="B57" s="38" t="s">
        <v>59</v>
      </c>
      <c r="C57" s="39">
        <f>SUM(C58:C60)</f>
        <v>40</v>
      </c>
      <c r="D57" s="39">
        <f>SUM(D58:D60)</f>
        <v>1.683</v>
      </c>
      <c r="E57" s="41">
        <f t="shared" si="2"/>
        <v>4.2075000000000005</v>
      </c>
      <c r="F57" s="41">
        <f t="shared" si="3"/>
        <v>-38.317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7">
        <v>40</v>
      </c>
      <c r="D60" s="44">
        <v>1.683</v>
      </c>
      <c r="E60" s="45">
        <f t="shared" si="2"/>
        <v>4.2075000000000005</v>
      </c>
      <c r="F60" s="45">
        <f t="shared" si="3"/>
        <v>-38.317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1062.8</v>
      </c>
      <c r="D62" s="55">
        <f>SUM(D63:D66)</f>
        <v>159.58499999999998</v>
      </c>
      <c r="E62" s="41">
        <f t="shared" si="2"/>
        <v>15.015525028227323</v>
      </c>
      <c r="F62" s="41">
        <f t="shared" si="3"/>
        <v>-903.2149999999999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972.9</v>
      </c>
      <c r="D65" s="44">
        <v>109.978</v>
      </c>
      <c r="E65" s="45">
        <f t="shared" si="2"/>
        <v>11.304142255113577</v>
      </c>
      <c r="F65" s="45">
        <f t="shared" si="3"/>
        <v>-862.922</v>
      </c>
    </row>
    <row r="66" spans="1:6" ht="15.75">
      <c r="A66" s="42" t="s">
        <v>74</v>
      </c>
      <c r="B66" s="46" t="s">
        <v>75</v>
      </c>
      <c r="C66" s="56">
        <v>89.9</v>
      </c>
      <c r="D66" s="44">
        <v>49.607</v>
      </c>
      <c r="E66" s="45">
        <f t="shared" si="2"/>
        <v>55.18020022246941</v>
      </c>
      <c r="F66" s="45">
        <f t="shared" si="3"/>
        <v>-40.293000000000006</v>
      </c>
    </row>
    <row r="67" spans="1:6" s="6" customFormat="1" ht="15.75">
      <c r="A67" s="37" t="s">
        <v>76</v>
      </c>
      <c r="B67" s="38" t="s">
        <v>77</v>
      </c>
      <c r="C67" s="39">
        <f>SUM(C68:C70)</f>
        <v>360.7</v>
      </c>
      <c r="D67" s="39">
        <f>SUM(D68:D70)</f>
        <v>132.16168</v>
      </c>
      <c r="E67" s="41">
        <f t="shared" si="2"/>
        <v>36.64033268644303</v>
      </c>
      <c r="F67" s="41">
        <f t="shared" si="3"/>
        <v>-228.53832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360.7</v>
      </c>
      <c r="D70" s="44">
        <v>132.16168</v>
      </c>
      <c r="E70" s="45">
        <f t="shared" si="2"/>
        <v>36.64033268644303</v>
      </c>
      <c r="F70" s="45">
        <f t="shared" si="3"/>
        <v>-228.53832</v>
      </c>
    </row>
    <row r="71" spans="1:6" s="6" customFormat="1" ht="15.75">
      <c r="A71" s="37" t="s">
        <v>94</v>
      </c>
      <c r="B71" s="38" t="s">
        <v>95</v>
      </c>
      <c r="C71" s="39">
        <f>C72</f>
        <v>2180.4</v>
      </c>
      <c r="D71" s="39">
        <f>SUM(D72)</f>
        <v>1301.28839</v>
      </c>
      <c r="E71" s="41">
        <f t="shared" si="2"/>
        <v>59.681177306916155</v>
      </c>
      <c r="F71" s="41">
        <f t="shared" si="3"/>
        <v>-879.1116100000002</v>
      </c>
    </row>
    <row r="72" spans="1:6" ht="15.75" customHeight="1">
      <c r="A72" s="42" t="s">
        <v>96</v>
      </c>
      <c r="B72" s="46" t="s">
        <v>97</v>
      </c>
      <c r="C72" s="44">
        <v>2180.4</v>
      </c>
      <c r="D72" s="44">
        <v>1301.28839</v>
      </c>
      <c r="E72" s="45">
        <f t="shared" si="2"/>
        <v>59.681177306916155</v>
      </c>
      <c r="F72" s="45">
        <f t="shared" si="3"/>
        <v>-879.1116100000002</v>
      </c>
    </row>
    <row r="73" spans="1:6" s="6" customFormat="1" ht="15.75" customHeight="1">
      <c r="A73" s="60">
        <v>1000</v>
      </c>
      <c r="B73" s="38" t="s">
        <v>98</v>
      </c>
      <c r="C73" s="39">
        <f>SUM(C74:C77)</f>
        <v>775.1</v>
      </c>
      <c r="D73" s="39">
        <f>SUM(D74:D77)</f>
        <v>775.1</v>
      </c>
      <c r="E73" s="41">
        <f t="shared" si="2"/>
        <v>100</v>
      </c>
      <c r="F73" s="41">
        <f t="shared" si="3"/>
        <v>0</v>
      </c>
    </row>
    <row r="74" spans="1:6" ht="15.7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197">
        <v>775.1</v>
      </c>
      <c r="D75" s="44">
        <v>775.1</v>
      </c>
      <c r="E75" s="45">
        <f t="shared" si="2"/>
        <v>100</v>
      </c>
      <c r="F75" s="45">
        <f t="shared" si="3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 customHeight="1">
      <c r="A78" s="37" t="s">
        <v>104</v>
      </c>
      <c r="B78" s="38" t="s">
        <v>105</v>
      </c>
      <c r="C78" s="39">
        <f>C79+C80+C81+C82+C83</f>
        <v>12.4</v>
      </c>
      <c r="D78" s="39">
        <f>D79+D80+D81+D82+D83</f>
        <v>0</v>
      </c>
      <c r="E78" s="45">
        <f t="shared" si="2"/>
        <v>0</v>
      </c>
      <c r="F78" s="28">
        <f>F79+F80+F81+F82+F83</f>
        <v>-12.4</v>
      </c>
    </row>
    <row r="79" spans="1:6" ht="15" customHeight="1">
      <c r="A79" s="42" t="s">
        <v>106</v>
      </c>
      <c r="B79" s="46" t="s">
        <v>107</v>
      </c>
      <c r="C79" s="44">
        <v>12.4</v>
      </c>
      <c r="D79" s="44"/>
      <c r="E79" s="45">
        <f t="shared" si="2"/>
        <v>0</v>
      </c>
      <c r="F79" s="45">
        <f>SUM(D79-C79)</f>
        <v>-12.4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128</v>
      </c>
      <c r="C88" s="40">
        <f>C47+C55+C57+C62+C67+C71+C78+C73</f>
        <v>5293.794</v>
      </c>
      <c r="D88" s="40">
        <f>D47+D55+D57+D62+D67+D71+D78+D73</f>
        <v>2892.5602699999995</v>
      </c>
      <c r="E88" s="41">
        <f t="shared" si="2"/>
        <v>54.64058990584068</v>
      </c>
      <c r="F88" s="41">
        <f t="shared" si="3"/>
        <v>-2401.2337300000004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C88" sqref="C88: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7109375" style="71" customWidth="1"/>
    <col min="4" max="4" width="16.00390625" style="71" customWidth="1"/>
    <col min="5" max="5" width="10.8515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310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4.5" customHeight="1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673.2</v>
      </c>
      <c r="D4" s="5">
        <f>D5+D7+D9+D12</f>
        <v>471.52896999999996</v>
      </c>
      <c r="E4" s="5">
        <f>SUM(D4/C4*100)</f>
        <v>70.0429248366013</v>
      </c>
      <c r="F4" s="5">
        <f>SUM(D4-C4)</f>
        <v>-201.6710300000001</v>
      </c>
    </row>
    <row r="5" spans="1:6" s="6" customFormat="1" ht="15.75">
      <c r="A5" s="77">
        <v>1010000000</v>
      </c>
      <c r="B5" s="76" t="s">
        <v>6</v>
      </c>
      <c r="C5" s="5">
        <f>C6</f>
        <v>294</v>
      </c>
      <c r="D5" s="5">
        <f>D6</f>
        <v>257.57373</v>
      </c>
      <c r="E5" s="5">
        <f aca="true" t="shared" si="0" ref="E5:E42">SUM(D5/C5*100)</f>
        <v>87.61011224489796</v>
      </c>
      <c r="F5" s="5">
        <f aca="true" t="shared" si="1" ref="F5:F42">SUM(D5-C5)</f>
        <v>-36.42626999999999</v>
      </c>
    </row>
    <row r="6" spans="1:6" ht="15.75">
      <c r="A6" s="7">
        <v>1010200001</v>
      </c>
      <c r="B6" s="8" t="s">
        <v>266</v>
      </c>
      <c r="C6" s="9">
        <v>294</v>
      </c>
      <c r="D6" s="10">
        <v>257.57373</v>
      </c>
      <c r="E6" s="9">
        <f>SUM(D6/C6*100)</f>
        <v>87.61011224489796</v>
      </c>
      <c r="F6" s="9">
        <f t="shared" si="1"/>
        <v>-36.42626999999999</v>
      </c>
    </row>
    <row r="7" spans="1:6" s="6" customFormat="1" ht="15.75">
      <c r="A7" s="77">
        <v>1050000000</v>
      </c>
      <c r="B7" s="76" t="s">
        <v>8</v>
      </c>
      <c r="C7" s="5">
        <f>SUM(C8:C8)</f>
        <v>21</v>
      </c>
      <c r="D7" s="5">
        <f>SUM(D8:D8)</f>
        <v>4.03986</v>
      </c>
      <c r="E7" s="5">
        <f t="shared" si="0"/>
        <v>19.237428571428573</v>
      </c>
      <c r="F7" s="5">
        <f t="shared" si="1"/>
        <v>-16.96014</v>
      </c>
    </row>
    <row r="8" spans="1:6" ht="15.75" customHeight="1">
      <c r="A8" s="7">
        <v>1050300000</v>
      </c>
      <c r="B8" s="11" t="s">
        <v>267</v>
      </c>
      <c r="C8" s="12">
        <v>21</v>
      </c>
      <c r="D8" s="10">
        <v>4.03986</v>
      </c>
      <c r="E8" s="9">
        <f t="shared" si="0"/>
        <v>19.237428571428573</v>
      </c>
      <c r="F8" s="9">
        <f t="shared" si="1"/>
        <v>-16.96014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348.2</v>
      </c>
      <c r="D9" s="5">
        <f>D10+D11</f>
        <v>203.46537999999998</v>
      </c>
      <c r="E9" s="5">
        <f t="shared" si="0"/>
        <v>58.433480758184956</v>
      </c>
      <c r="F9" s="5">
        <f t="shared" si="1"/>
        <v>-144.73462</v>
      </c>
    </row>
    <row r="10" spans="1:6" s="6" customFormat="1" ht="15.75" customHeight="1">
      <c r="A10" s="7">
        <v>1060100000</v>
      </c>
      <c r="B10" s="11" t="s">
        <v>11</v>
      </c>
      <c r="C10" s="9">
        <v>105</v>
      </c>
      <c r="D10" s="10">
        <v>36.89322</v>
      </c>
      <c r="E10" s="9">
        <f t="shared" si="0"/>
        <v>35.1364</v>
      </c>
      <c r="F10" s="9">
        <f>SUM(D10-C10)</f>
        <v>-68.10678</v>
      </c>
    </row>
    <row r="11" spans="1:6" ht="15.75" customHeight="1">
      <c r="A11" s="7">
        <v>1060600000</v>
      </c>
      <c r="B11" s="11" t="s">
        <v>10</v>
      </c>
      <c r="C11" s="9">
        <v>243.2</v>
      </c>
      <c r="D11" s="10">
        <v>166.57216</v>
      </c>
      <c r="E11" s="9">
        <f t="shared" si="0"/>
        <v>68.49184210526316</v>
      </c>
      <c r="F11" s="9">
        <f t="shared" si="1"/>
        <v>-76.62783999999999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6.45</v>
      </c>
      <c r="E12" s="5">
        <f t="shared" si="0"/>
        <v>64.5</v>
      </c>
      <c r="F12" s="5">
        <f t="shared" si="1"/>
        <v>-3.55</v>
      </c>
    </row>
    <row r="13" spans="1:6" ht="15.75">
      <c r="A13" s="7">
        <v>1080400001</v>
      </c>
      <c r="B13" s="8" t="s">
        <v>265</v>
      </c>
      <c r="C13" s="9">
        <v>10</v>
      </c>
      <c r="D13" s="10">
        <v>6.45</v>
      </c>
      <c r="E13" s="9">
        <f t="shared" si="0"/>
        <v>64.5</v>
      </c>
      <c r="F13" s="9">
        <f t="shared" si="1"/>
        <v>-3.55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270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110</v>
      </c>
      <c r="D20" s="5">
        <f>D21+D24+D26+D29</f>
        <v>29.22977</v>
      </c>
      <c r="E20" s="5">
        <f t="shared" si="0"/>
        <v>26.57251818181818</v>
      </c>
      <c r="F20" s="5">
        <f t="shared" si="1"/>
        <v>-80.77023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50</v>
      </c>
      <c r="D21" s="5">
        <f>D22+D23</f>
        <v>5.37144</v>
      </c>
      <c r="E21" s="5">
        <f t="shared" si="0"/>
        <v>10.74288</v>
      </c>
      <c r="F21" s="5">
        <f t="shared" si="1"/>
        <v>-44.62856</v>
      </c>
    </row>
    <row r="22" spans="1:6" ht="15" customHeight="1">
      <c r="A22" s="17">
        <v>1110501101</v>
      </c>
      <c r="B22" s="18" t="s">
        <v>263</v>
      </c>
      <c r="C22" s="12">
        <v>50</v>
      </c>
      <c r="D22" s="10">
        <v>5.37144</v>
      </c>
      <c r="E22" s="9">
        <f t="shared" si="0"/>
        <v>10.74288</v>
      </c>
      <c r="F22" s="9">
        <f t="shared" si="1"/>
        <v>-44.62856</v>
      </c>
    </row>
    <row r="23" spans="1:6" ht="15" customHeight="1" hidden="1">
      <c r="A23" s="7">
        <v>1110503505</v>
      </c>
      <c r="B23" s="11" t="s">
        <v>262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141</v>
      </c>
      <c r="C26" s="5">
        <f>C27+C28</f>
        <v>60</v>
      </c>
      <c r="D26" s="5">
        <f>D27+D28</f>
        <v>1.9984</v>
      </c>
      <c r="E26" s="5">
        <f t="shared" si="0"/>
        <v>3.3306666666666667</v>
      </c>
      <c r="F26" s="5">
        <f t="shared" si="1"/>
        <v>-58.0016</v>
      </c>
    </row>
    <row r="27" spans="1:6" ht="0.75" customHeight="1" hidden="1">
      <c r="A27" s="17">
        <v>1140200000</v>
      </c>
      <c r="B27" s="19" t="s">
        <v>259</v>
      </c>
      <c r="C27" s="9"/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60</v>
      </c>
      <c r="D28" s="10">
        <v>1.9984</v>
      </c>
      <c r="E28" s="9">
        <f t="shared" si="0"/>
        <v>3.3306666666666667</v>
      </c>
      <c r="F28" s="9">
        <f t="shared" si="1"/>
        <v>-58.0016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21.85993</v>
      </c>
      <c r="E29" s="5" t="e">
        <f t="shared" si="0"/>
        <v>#DIV/0!</v>
      </c>
      <c r="F29" s="5">
        <f t="shared" si="1"/>
        <v>21.85993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21.83093</v>
      </c>
      <c r="E30" s="9" t="e">
        <f t="shared" si="0"/>
        <v>#DIV/0!</v>
      </c>
      <c r="F30" s="9">
        <f t="shared" si="1"/>
        <v>21.83093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0.029</v>
      </c>
      <c r="E31" s="9" t="e">
        <f t="shared" si="0"/>
        <v>#DIV/0!</v>
      </c>
      <c r="F31" s="9">
        <f t="shared" si="1"/>
        <v>0.029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783.2</v>
      </c>
      <c r="D32" s="20">
        <f>D4+D20</f>
        <v>500.75873999999993</v>
      </c>
      <c r="E32" s="5">
        <f t="shared" si="0"/>
        <v>63.937530643513774</v>
      </c>
      <c r="F32" s="5">
        <f t="shared" si="1"/>
        <v>-282.4412600000001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6096.944</v>
      </c>
      <c r="D33" s="5">
        <f>D34+D35+D36+D37+D38+D39+D40</f>
        <v>3421.071</v>
      </c>
      <c r="E33" s="5">
        <f t="shared" si="0"/>
        <v>56.111241959906465</v>
      </c>
      <c r="F33" s="5">
        <f t="shared" si="1"/>
        <v>-2675.8730000000005</v>
      </c>
      <c r="G33" s="21"/>
    </row>
    <row r="34" spans="1:6" ht="15.75">
      <c r="A34" s="17">
        <v>2020100000</v>
      </c>
      <c r="B34" s="18" t="s">
        <v>28</v>
      </c>
      <c r="C34" s="13">
        <v>2937.8</v>
      </c>
      <c r="D34" s="22">
        <v>2254.3</v>
      </c>
      <c r="E34" s="9">
        <f t="shared" si="0"/>
        <v>76.73429096602901</v>
      </c>
      <c r="F34" s="9">
        <f t="shared" si="1"/>
        <v>-683.5</v>
      </c>
    </row>
    <row r="35" spans="1:6" ht="15.75" customHeight="1">
      <c r="A35" s="17">
        <v>2020100310</v>
      </c>
      <c r="B35" s="18" t="s">
        <v>269</v>
      </c>
      <c r="C35" s="12">
        <v>100</v>
      </c>
      <c r="D35" s="22">
        <v>26.1</v>
      </c>
      <c r="E35" s="9"/>
      <c r="F35" s="9"/>
    </row>
    <row r="36" spans="1:6" ht="15.75">
      <c r="A36" s="17">
        <v>2020200000</v>
      </c>
      <c r="B36" s="18" t="s">
        <v>29</v>
      </c>
      <c r="C36" s="12">
        <v>1519.5</v>
      </c>
      <c r="D36" s="10">
        <v>1024.782</v>
      </c>
      <c r="E36" s="9">
        <f t="shared" si="0"/>
        <v>67.44205330700888</v>
      </c>
      <c r="F36" s="9">
        <f t="shared" si="1"/>
        <v>-494.7180000000001</v>
      </c>
    </row>
    <row r="37" spans="1:6" ht="15" customHeight="1">
      <c r="A37" s="17">
        <v>2020300000</v>
      </c>
      <c r="B37" s="18" t="s">
        <v>30</v>
      </c>
      <c r="C37" s="12">
        <v>1539.644</v>
      </c>
      <c r="D37" s="23">
        <v>115.889</v>
      </c>
      <c r="E37" s="9">
        <f t="shared" si="0"/>
        <v>7.526999747993692</v>
      </c>
      <c r="F37" s="9">
        <f t="shared" si="1"/>
        <v>-1423.755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6880.144</v>
      </c>
      <c r="D42" s="26">
        <f>D32+D33</f>
        <v>3921.8297399999997</v>
      </c>
      <c r="E42" s="5">
        <f t="shared" si="0"/>
        <v>57.00214617601026</v>
      </c>
      <c r="F42" s="5">
        <f t="shared" si="1"/>
        <v>-2958.3142600000006</v>
      </c>
    </row>
    <row r="43" spans="1:6" s="6" customFormat="1" ht="15.75">
      <c r="A43" s="3"/>
      <c r="B43" s="27" t="s">
        <v>36</v>
      </c>
      <c r="C43" s="5">
        <f>C88-C42</f>
        <v>40.23999999999978</v>
      </c>
      <c r="D43" s="5">
        <f>D88-D42</f>
        <v>-231.0387599999999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770.1089999999999</v>
      </c>
      <c r="D47" s="40">
        <f>D48+D49+D50+D51+D52+D54+D53</f>
        <v>498.07026</v>
      </c>
      <c r="E47" s="41">
        <f>SUM(D47/C47*100)</f>
        <v>64.675294016821</v>
      </c>
      <c r="F47" s="41">
        <f>SUM(D47-C47)</f>
        <v>-272.0387399999999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763.809</v>
      </c>
      <c r="D49" s="44">
        <v>498.07026</v>
      </c>
      <c r="E49" s="45">
        <f aca="true" t="shared" si="2" ref="E49:E88">SUM(D49/C49*100)</f>
        <v>65.2087445945256</v>
      </c>
      <c r="F49" s="45">
        <f aca="true" t="shared" si="3" ref="F49:F88">SUM(D49-C49)</f>
        <v>-265.73873999999995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6.3</v>
      </c>
      <c r="D53" s="47">
        <v>0</v>
      </c>
      <c r="E53" s="45">
        <f t="shared" si="2"/>
        <v>0</v>
      </c>
      <c r="F53" s="45">
        <f t="shared" si="3"/>
        <v>-6.3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115.785</v>
      </c>
      <c r="D55" s="39">
        <f>D56</f>
        <v>69.33907</v>
      </c>
      <c r="E55" s="41">
        <f t="shared" si="2"/>
        <v>59.88605605216566</v>
      </c>
      <c r="F55" s="41">
        <f t="shared" si="3"/>
        <v>-46.44592999999999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69.33907</v>
      </c>
      <c r="E56" s="45">
        <f t="shared" si="2"/>
        <v>59.88605605216566</v>
      </c>
      <c r="F56" s="45">
        <f t="shared" si="3"/>
        <v>-46.44592999999999</v>
      </c>
    </row>
    <row r="57" spans="1:6" s="6" customFormat="1" ht="15" customHeight="1">
      <c r="A57" s="37" t="s">
        <v>58</v>
      </c>
      <c r="B57" s="38" t="s">
        <v>59</v>
      </c>
      <c r="C57" s="39">
        <f>SUM(C58:C60)</f>
        <v>10.7</v>
      </c>
      <c r="D57" s="39">
        <f>SUM(D58:D60)</f>
        <v>1.683</v>
      </c>
      <c r="E57" s="41">
        <f t="shared" si="2"/>
        <v>15.728971962616825</v>
      </c>
      <c r="F57" s="41">
        <f t="shared" si="3"/>
        <v>-9.017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7">
        <v>10.7</v>
      </c>
      <c r="D60" s="44">
        <v>1.683</v>
      </c>
      <c r="E60" s="45">
        <f t="shared" si="2"/>
        <v>15.728971962616825</v>
      </c>
      <c r="F60" s="45">
        <f t="shared" si="3"/>
        <v>-9.017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1038.24</v>
      </c>
      <c r="D62" s="55">
        <f>SUM(D63:D66)</f>
        <v>320.7249</v>
      </c>
      <c r="E62" s="41">
        <f t="shared" si="2"/>
        <v>30.891210124826628</v>
      </c>
      <c r="F62" s="41">
        <f t="shared" si="3"/>
        <v>-717.5151000000001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928.54</v>
      </c>
      <c r="D65" s="44">
        <v>259.382</v>
      </c>
      <c r="E65" s="45">
        <f t="shared" si="2"/>
        <v>27.934391625562714</v>
      </c>
      <c r="F65" s="45">
        <f t="shared" si="3"/>
        <v>-669.1579999999999</v>
      </c>
    </row>
    <row r="66" spans="1:6" ht="15.75">
      <c r="A66" s="42" t="s">
        <v>74</v>
      </c>
      <c r="B66" s="46" t="s">
        <v>75</v>
      </c>
      <c r="C66" s="56">
        <v>109.7</v>
      </c>
      <c r="D66" s="44">
        <v>61.3429</v>
      </c>
      <c r="E66" s="45">
        <f t="shared" si="2"/>
        <v>55.91877848678213</v>
      </c>
      <c r="F66" s="45">
        <f t="shared" si="3"/>
        <v>-48.3571</v>
      </c>
    </row>
    <row r="67" spans="1:6" s="6" customFormat="1" ht="15.75">
      <c r="A67" s="37" t="s">
        <v>76</v>
      </c>
      <c r="B67" s="38" t="s">
        <v>77</v>
      </c>
      <c r="C67" s="39">
        <f>SUM(C68:C70)</f>
        <v>1776.65</v>
      </c>
      <c r="D67" s="39">
        <f>SUM(D68:D70)</f>
        <v>221.78035</v>
      </c>
      <c r="E67" s="41">
        <f t="shared" si="2"/>
        <v>12.483063630990909</v>
      </c>
      <c r="F67" s="41">
        <f t="shared" si="3"/>
        <v>-1554.86965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0</v>
      </c>
      <c r="E68" s="45">
        <f t="shared" si="2"/>
        <v>0</v>
      </c>
      <c r="F68" s="45">
        <f t="shared" si="3"/>
        <v>-1423.65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353</v>
      </c>
      <c r="D70" s="44">
        <v>221.78035</v>
      </c>
      <c r="E70" s="45">
        <f t="shared" si="2"/>
        <v>62.82729461756374</v>
      </c>
      <c r="F70" s="45">
        <f t="shared" si="3"/>
        <v>-131.21965</v>
      </c>
    </row>
    <row r="71" spans="1:6" s="6" customFormat="1" ht="15.75">
      <c r="A71" s="37" t="s">
        <v>94</v>
      </c>
      <c r="B71" s="38" t="s">
        <v>95</v>
      </c>
      <c r="C71" s="39">
        <f>C72</f>
        <v>2122.6</v>
      </c>
      <c r="D71" s="39">
        <f>SUM(D72)</f>
        <v>1497.9434</v>
      </c>
      <c r="E71" s="41">
        <f t="shared" si="2"/>
        <v>70.57115801375672</v>
      </c>
      <c r="F71" s="41">
        <f t="shared" si="3"/>
        <v>-624.6565999999998</v>
      </c>
    </row>
    <row r="72" spans="1:6" ht="15.75">
      <c r="A72" s="42" t="s">
        <v>96</v>
      </c>
      <c r="B72" s="46" t="s">
        <v>271</v>
      </c>
      <c r="C72" s="44">
        <v>2122.6</v>
      </c>
      <c r="D72" s="44">
        <v>1497.9434</v>
      </c>
      <c r="E72" s="45">
        <f t="shared" si="2"/>
        <v>70.57115801375672</v>
      </c>
      <c r="F72" s="45">
        <f t="shared" si="3"/>
        <v>-624.6565999999998</v>
      </c>
    </row>
    <row r="73" spans="1:6" s="6" customFormat="1" ht="15.75">
      <c r="A73" s="60">
        <v>1000</v>
      </c>
      <c r="B73" s="38" t="s">
        <v>98</v>
      </c>
      <c r="C73" s="39">
        <f>SUM(C74:C77)</f>
        <v>939.6</v>
      </c>
      <c r="D73" s="39">
        <f>SUM(D74:D77)</f>
        <v>939.6</v>
      </c>
      <c r="E73" s="41">
        <f t="shared" si="2"/>
        <v>100</v>
      </c>
      <c r="F73" s="41">
        <f t="shared" si="3"/>
        <v>0</v>
      </c>
    </row>
    <row r="74" spans="1:6" ht="5.2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939.6</v>
      </c>
      <c r="D75" s="44">
        <v>939.6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13</v>
      </c>
      <c r="D78" s="39">
        <f>D79+D80+D81+D82+D83</f>
        <v>7.95</v>
      </c>
      <c r="E78" s="45">
        <f t="shared" si="2"/>
        <v>61.15384615384616</v>
      </c>
      <c r="F78" s="28">
        <f>F79+F80+F81+F82+F83</f>
        <v>-5.05</v>
      </c>
    </row>
    <row r="79" spans="1:6" ht="15.75" customHeight="1">
      <c r="A79" s="42" t="s">
        <v>106</v>
      </c>
      <c r="B79" s="46" t="s">
        <v>107</v>
      </c>
      <c r="C79" s="44">
        <v>13</v>
      </c>
      <c r="D79" s="44">
        <v>7.95</v>
      </c>
      <c r="E79" s="45">
        <f t="shared" si="2"/>
        <v>61.15384615384616</v>
      </c>
      <c r="F79" s="45">
        <f>SUM(D79-C79)</f>
        <v>-5.05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133.7</v>
      </c>
      <c r="D84" s="55">
        <f>SUM(D85:D87)</f>
        <v>133.7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133.7</v>
      </c>
      <c r="D87" s="44">
        <v>133.7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6920.384</v>
      </c>
      <c r="D88" s="40">
        <f>D47+D55+D57+D62+D67+D71+D73+D78+D84</f>
        <v>3690.7909799999998</v>
      </c>
      <c r="E88" s="41">
        <f t="shared" si="2"/>
        <v>53.33217029575237</v>
      </c>
      <c r="F88" s="41">
        <f t="shared" si="3"/>
        <v>-3229.5930200000003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0" zoomScaleSheetLayoutView="70" zoomScalePageLayoutView="0" workbookViewId="0" topLeftCell="A1">
      <selection activeCell="C90" sqref="C90:D90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7109375" style="71" customWidth="1"/>
    <col min="4" max="4" width="15.57421875" style="71" customWidth="1"/>
    <col min="5" max="5" width="10.8515625" style="71" customWidth="1"/>
    <col min="6" max="6" width="10.2812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309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354.6</v>
      </c>
      <c r="D4" s="5">
        <f>D5+D7+D9+D12</f>
        <v>264.21235</v>
      </c>
      <c r="E4" s="5">
        <f>SUM(D4/C4*100)</f>
        <v>74.50996897913141</v>
      </c>
      <c r="F4" s="5">
        <f>SUM(D4-C4)</f>
        <v>-90.38765000000001</v>
      </c>
    </row>
    <row r="5" spans="1:6" s="6" customFormat="1" ht="15.75">
      <c r="A5" s="77">
        <v>1010000000</v>
      </c>
      <c r="B5" s="76" t="s">
        <v>6</v>
      </c>
      <c r="C5" s="5">
        <f>C6</f>
        <v>126</v>
      </c>
      <c r="D5" s="5">
        <f>D6</f>
        <v>90.33204</v>
      </c>
      <c r="E5" s="5">
        <f aca="true" t="shared" si="0" ref="E5:E44">SUM(D5/C5*100)</f>
        <v>71.69209523809525</v>
      </c>
      <c r="F5" s="5">
        <f aca="true" t="shared" si="1" ref="F5:F44">SUM(D5-C5)</f>
        <v>-35.667959999999994</v>
      </c>
    </row>
    <row r="6" spans="1:6" ht="15.75">
      <c r="A6" s="7">
        <v>1010200001</v>
      </c>
      <c r="B6" s="8" t="s">
        <v>7</v>
      </c>
      <c r="C6" s="9">
        <v>126</v>
      </c>
      <c r="D6" s="10">
        <v>90.33204</v>
      </c>
      <c r="E6" s="9">
        <f>SUM(D6/C6*100)</f>
        <v>71.69209523809525</v>
      </c>
      <c r="F6" s="9">
        <f t="shared" si="1"/>
        <v>-35.667959999999994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0.19744</v>
      </c>
      <c r="E7" s="5">
        <f t="shared" si="0"/>
        <v>6.581333333333333</v>
      </c>
      <c r="F7" s="5">
        <f t="shared" si="1"/>
        <v>-2.80256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0.19744</v>
      </c>
      <c r="E8" s="9">
        <f t="shared" si="0"/>
        <v>6.581333333333333</v>
      </c>
      <c r="F8" s="9">
        <f t="shared" si="1"/>
        <v>-2.80256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215.6</v>
      </c>
      <c r="D9" s="5">
        <f>D10+D11</f>
        <v>163.98287000000002</v>
      </c>
      <c r="E9" s="5">
        <f t="shared" si="0"/>
        <v>76.05884508348795</v>
      </c>
      <c r="F9" s="5">
        <f t="shared" si="1"/>
        <v>-51.617129999999975</v>
      </c>
    </row>
    <row r="10" spans="1:6" s="6" customFormat="1" ht="15.75" customHeight="1">
      <c r="A10" s="7">
        <v>1060100000</v>
      </c>
      <c r="B10" s="11" t="s">
        <v>11</v>
      </c>
      <c r="C10" s="9">
        <v>86</v>
      </c>
      <c r="D10" s="10">
        <v>33.2032</v>
      </c>
      <c r="E10" s="9">
        <f t="shared" si="0"/>
        <v>38.608372093023256</v>
      </c>
      <c r="F10" s="9">
        <f>SUM(D10-C10)</f>
        <v>-52.7968</v>
      </c>
    </row>
    <row r="11" spans="1:6" ht="15.75" customHeight="1">
      <c r="A11" s="7">
        <v>1060600000</v>
      </c>
      <c r="B11" s="11" t="s">
        <v>10</v>
      </c>
      <c r="C11" s="9">
        <v>129.6</v>
      </c>
      <c r="D11" s="10">
        <v>130.77967</v>
      </c>
      <c r="E11" s="9">
        <f t="shared" si="0"/>
        <v>100.91023919753088</v>
      </c>
      <c r="F11" s="9">
        <f t="shared" si="1"/>
        <v>1.1796700000000158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9.7</v>
      </c>
      <c r="E12" s="5">
        <f t="shared" si="0"/>
        <v>97</v>
      </c>
      <c r="F12" s="5">
        <f t="shared" si="1"/>
        <v>-0.3000000000000007</v>
      </c>
    </row>
    <row r="13" spans="1:6" ht="15.75">
      <c r="A13" s="7">
        <v>1080400001</v>
      </c>
      <c r="B13" s="8" t="s">
        <v>14</v>
      </c>
      <c r="C13" s="9">
        <v>10</v>
      </c>
      <c r="D13" s="10">
        <v>9.7</v>
      </c>
      <c r="E13" s="9">
        <f t="shared" si="0"/>
        <v>97</v>
      </c>
      <c r="F13" s="9">
        <f t="shared" si="1"/>
        <v>-0.3000000000000007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C21+C24+C26+C31</f>
        <v>153</v>
      </c>
      <c r="D20" s="5">
        <f>D21+D24+D26+D31+D29</f>
        <v>25.12749</v>
      </c>
      <c r="E20" s="5">
        <f t="shared" si="0"/>
        <v>16.423196078431374</v>
      </c>
      <c r="F20" s="5">
        <f t="shared" si="1"/>
        <v>-127.87251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103</v>
      </c>
      <c r="D21" s="5">
        <f>D22+D23</f>
        <v>16.86202</v>
      </c>
      <c r="E21" s="5">
        <f t="shared" si="0"/>
        <v>16.370893203883497</v>
      </c>
      <c r="F21" s="5">
        <f t="shared" si="1"/>
        <v>-86.13798</v>
      </c>
    </row>
    <row r="22" spans="1:6" ht="15.75">
      <c r="A22" s="17">
        <v>1110501101</v>
      </c>
      <c r="B22" s="18" t="s">
        <v>17</v>
      </c>
      <c r="C22" s="12">
        <v>103</v>
      </c>
      <c r="D22" s="10">
        <v>16.86202</v>
      </c>
      <c r="E22" s="9">
        <f t="shared" si="0"/>
        <v>16.370893203883497</v>
      </c>
      <c r="F22" s="9">
        <f t="shared" si="1"/>
        <v>-86.13798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1160000000</v>
      </c>
      <c r="B29" s="14" t="s">
        <v>292</v>
      </c>
      <c r="C29" s="5">
        <f>C30</f>
        <v>0</v>
      </c>
      <c r="D29" s="5">
        <f>D30</f>
        <v>8</v>
      </c>
      <c r="E29" s="5" t="e">
        <f t="shared" si="0"/>
        <v>#DIV/0!</v>
      </c>
      <c r="F29" s="5">
        <f t="shared" si="1"/>
        <v>8</v>
      </c>
    </row>
    <row r="30" spans="1:6" ht="29.25" customHeight="1">
      <c r="A30" s="7">
        <v>1163305010</v>
      </c>
      <c r="B30" s="8" t="s">
        <v>293</v>
      </c>
      <c r="C30" s="9">
        <v>0</v>
      </c>
      <c r="D30" s="10">
        <v>8</v>
      </c>
      <c r="E30" s="9" t="e">
        <f t="shared" si="0"/>
        <v>#DIV/0!</v>
      </c>
      <c r="F30" s="9">
        <f t="shared" si="1"/>
        <v>8</v>
      </c>
    </row>
    <row r="31" spans="1:6" ht="15" customHeight="1">
      <c r="A31" s="3">
        <v>1170000000</v>
      </c>
      <c r="B31" s="14" t="s">
        <v>144</v>
      </c>
      <c r="C31" s="5">
        <f>C32+C33</f>
        <v>0</v>
      </c>
      <c r="D31" s="5">
        <f>D32+D33</f>
        <v>0.26547</v>
      </c>
      <c r="E31" s="5" t="e">
        <f t="shared" si="0"/>
        <v>#DIV/0!</v>
      </c>
      <c r="F31" s="5">
        <f t="shared" si="1"/>
        <v>0.26547</v>
      </c>
    </row>
    <row r="32" spans="1:6" ht="15" customHeight="1">
      <c r="A32" s="7">
        <v>1170105005</v>
      </c>
      <c r="B32" s="8" t="s">
        <v>24</v>
      </c>
      <c r="C32" s="9">
        <f>C33</f>
        <v>0</v>
      </c>
      <c r="D32" s="9">
        <v>0.26547</v>
      </c>
      <c r="E32" s="9" t="e">
        <f t="shared" si="0"/>
        <v>#DIV/0!</v>
      </c>
      <c r="F32" s="9">
        <f t="shared" si="1"/>
        <v>0.26547</v>
      </c>
    </row>
    <row r="33" spans="1:6" ht="15" customHeight="1" hidden="1">
      <c r="A33" s="7">
        <v>1170505005</v>
      </c>
      <c r="B33" s="11" t="s">
        <v>25</v>
      </c>
      <c r="C33" s="9"/>
      <c r="D33" s="10"/>
      <c r="E33" s="9" t="e">
        <f t="shared" si="0"/>
        <v>#DIV/0!</v>
      </c>
      <c r="F33" s="9">
        <f t="shared" si="1"/>
        <v>0</v>
      </c>
    </row>
    <row r="34" spans="1:6" s="6" customFormat="1" ht="15" customHeight="1">
      <c r="A34" s="3">
        <v>1000000000</v>
      </c>
      <c r="B34" s="4" t="s">
        <v>26</v>
      </c>
      <c r="C34" s="20">
        <f>SUM(C4,C20)</f>
        <v>507.6</v>
      </c>
      <c r="D34" s="20">
        <f>D4+D20</f>
        <v>289.33984000000004</v>
      </c>
      <c r="E34" s="5">
        <f t="shared" si="0"/>
        <v>57.001544523246665</v>
      </c>
      <c r="F34" s="5">
        <f t="shared" si="1"/>
        <v>-218.26015999999998</v>
      </c>
    </row>
    <row r="35" spans="1:7" s="6" customFormat="1" ht="15.75">
      <c r="A35" s="3">
        <v>2000000000</v>
      </c>
      <c r="B35" s="4" t="s">
        <v>27</v>
      </c>
      <c r="C35" s="5">
        <f>C36+C38+C39+C40+C41+C42</f>
        <v>2429.296</v>
      </c>
      <c r="D35" s="5">
        <f>D36+D38+D39+D40+D41+D42</f>
        <v>1633.112</v>
      </c>
      <c r="E35" s="5">
        <f t="shared" si="0"/>
        <v>67.22573124065573</v>
      </c>
      <c r="F35" s="5">
        <f t="shared" si="1"/>
        <v>-796.1839999999997</v>
      </c>
      <c r="G35" s="21"/>
    </row>
    <row r="36" spans="1:6" ht="15" customHeight="1">
      <c r="A36" s="17">
        <v>2020100000</v>
      </c>
      <c r="B36" s="18" t="s">
        <v>28</v>
      </c>
      <c r="C36" s="13">
        <v>1985.1</v>
      </c>
      <c r="D36" s="22">
        <v>1523.8</v>
      </c>
      <c r="E36" s="9">
        <f t="shared" si="0"/>
        <v>76.76187597602137</v>
      </c>
      <c r="F36" s="9">
        <f t="shared" si="1"/>
        <v>-461.29999999999995</v>
      </c>
    </row>
    <row r="37" spans="1:6" ht="16.5" customHeight="1" hidden="1">
      <c r="A37" s="17">
        <v>2020100310</v>
      </c>
      <c r="B37" s="18" t="s">
        <v>269</v>
      </c>
      <c r="C37" s="13"/>
      <c r="D37" s="22"/>
      <c r="E37" s="9"/>
      <c r="F37" s="9"/>
    </row>
    <row r="38" spans="1:6" ht="15.75">
      <c r="A38" s="17">
        <v>2020200000</v>
      </c>
      <c r="B38" s="18" t="s">
        <v>29</v>
      </c>
      <c r="C38" s="12">
        <v>388.4</v>
      </c>
      <c r="D38" s="10">
        <v>53.586</v>
      </c>
      <c r="E38" s="9">
        <f t="shared" si="0"/>
        <v>13.796601441812564</v>
      </c>
      <c r="F38" s="9">
        <f t="shared" si="1"/>
        <v>-334.81399999999996</v>
      </c>
    </row>
    <row r="39" spans="1:6" ht="15" customHeight="1">
      <c r="A39" s="17">
        <v>2020300000</v>
      </c>
      <c r="B39" s="18" t="s">
        <v>30</v>
      </c>
      <c r="C39" s="12">
        <v>55.796</v>
      </c>
      <c r="D39" s="23">
        <v>55.726</v>
      </c>
      <c r="E39" s="9">
        <f t="shared" si="0"/>
        <v>99.87454297799125</v>
      </c>
      <c r="F39" s="9">
        <f t="shared" si="1"/>
        <v>-0.07000000000000028</v>
      </c>
    </row>
    <row r="40" spans="1:6" ht="15" customHeight="1" hidden="1">
      <c r="A40" s="17">
        <v>2020400000</v>
      </c>
      <c r="B40" s="18" t="s">
        <v>31</v>
      </c>
      <c r="C40" s="12"/>
      <c r="D40" s="24"/>
      <c r="E40" s="9" t="e">
        <f t="shared" si="0"/>
        <v>#DIV/0!</v>
      </c>
      <c r="F40" s="9">
        <f t="shared" si="1"/>
        <v>0</v>
      </c>
    </row>
    <row r="41" spans="1:6" ht="15" customHeight="1" hidden="1">
      <c r="A41" s="17">
        <v>2020900000</v>
      </c>
      <c r="B41" s="19" t="s">
        <v>32</v>
      </c>
      <c r="C41" s="12"/>
      <c r="D41" s="24"/>
      <c r="E41" s="9" t="e">
        <f t="shared" si="0"/>
        <v>#DIV/0!</v>
      </c>
      <c r="F41" s="9">
        <f t="shared" si="1"/>
        <v>0</v>
      </c>
    </row>
    <row r="42" spans="1:6" ht="15" customHeight="1" hidden="1">
      <c r="A42" s="7">
        <v>2190500005</v>
      </c>
      <c r="B42" s="11" t="s">
        <v>33</v>
      </c>
      <c r="C42" s="15"/>
      <c r="D42" s="15"/>
      <c r="E42" s="5"/>
      <c r="F42" s="5">
        <f>SUM(D42-C42)</f>
        <v>0</v>
      </c>
    </row>
    <row r="43" spans="1:6" s="6" customFormat="1" ht="15" customHeight="1" hidden="1">
      <c r="A43" s="3">
        <v>3000000000</v>
      </c>
      <c r="B43" s="14" t="s">
        <v>34</v>
      </c>
      <c r="C43" s="25">
        <v>0</v>
      </c>
      <c r="D43" s="15">
        <v>0</v>
      </c>
      <c r="E43" s="5" t="e">
        <f t="shared" si="0"/>
        <v>#DIV/0!</v>
      </c>
      <c r="F43" s="5">
        <f t="shared" si="1"/>
        <v>0</v>
      </c>
    </row>
    <row r="44" spans="1:6" s="6" customFormat="1" ht="15" customHeight="1">
      <c r="A44" s="3"/>
      <c r="B44" s="4" t="s">
        <v>35</v>
      </c>
      <c r="C44" s="5">
        <f>SUM(C34,C35,C43)</f>
        <v>2936.8959999999997</v>
      </c>
      <c r="D44" s="26">
        <f>D34+D35</f>
        <v>1922.4518400000002</v>
      </c>
      <c r="E44" s="5">
        <f t="shared" si="0"/>
        <v>65.45862842947112</v>
      </c>
      <c r="F44" s="5">
        <f t="shared" si="1"/>
        <v>-1014.4441599999996</v>
      </c>
    </row>
    <row r="45" spans="1:6" s="6" customFormat="1" ht="15.75">
      <c r="A45" s="3"/>
      <c r="B45" s="27" t="s">
        <v>36</v>
      </c>
      <c r="C45" s="5">
        <f>C90-C44</f>
        <v>567.096</v>
      </c>
      <c r="D45" s="5">
        <f>D90-D44</f>
        <v>170.19801000000007</v>
      </c>
      <c r="E45" s="28"/>
      <c r="F45" s="28"/>
    </row>
    <row r="46" spans="1:6" ht="15.75">
      <c r="A46" s="29"/>
      <c r="B46" s="30"/>
      <c r="C46" s="31"/>
      <c r="D46" s="31"/>
      <c r="E46" s="32"/>
      <c r="F46" s="33"/>
    </row>
    <row r="47" spans="1:6" ht="63">
      <c r="A47" s="34" t="s">
        <v>1</v>
      </c>
      <c r="B47" s="34" t="s">
        <v>37</v>
      </c>
      <c r="C47" s="81" t="s">
        <v>145</v>
      </c>
      <c r="D47" s="82" t="s">
        <v>307</v>
      </c>
      <c r="E47" s="81" t="s">
        <v>3</v>
      </c>
      <c r="F47" s="83" t="s">
        <v>4</v>
      </c>
    </row>
    <row r="48" spans="1:6" ht="15.75">
      <c r="A48" s="35">
        <v>1</v>
      </c>
      <c r="B48" s="34">
        <v>2</v>
      </c>
      <c r="C48" s="173">
        <v>3</v>
      </c>
      <c r="D48" s="173">
        <v>4</v>
      </c>
      <c r="E48" s="173">
        <v>5</v>
      </c>
      <c r="F48" s="173">
        <v>6</v>
      </c>
    </row>
    <row r="49" spans="1:6" s="6" customFormat="1" ht="15.75">
      <c r="A49" s="37" t="s">
        <v>38</v>
      </c>
      <c r="B49" s="38" t="s">
        <v>39</v>
      </c>
      <c r="C49" s="39">
        <f>C50+C51+C52+C53+C54+C56+C55</f>
        <v>802.125</v>
      </c>
      <c r="D49" s="40">
        <f>D50+D51+D52+D53+D54+D56+D55</f>
        <v>560.16333</v>
      </c>
      <c r="E49" s="41">
        <f>SUM(D49/C49*100)</f>
        <v>69.83491725105189</v>
      </c>
      <c r="F49" s="41">
        <f>SUM(D49-C49)</f>
        <v>-241.96167000000003</v>
      </c>
    </row>
    <row r="50" spans="1:6" s="6" customFormat="1" ht="31.5" hidden="1">
      <c r="A50" s="42" t="s">
        <v>40</v>
      </c>
      <c r="B50" s="43" t="s">
        <v>41</v>
      </c>
      <c r="C50" s="44"/>
      <c r="D50" s="44"/>
      <c r="E50" s="45"/>
      <c r="F50" s="45"/>
    </row>
    <row r="51" spans="1:6" ht="15.75">
      <c r="A51" s="42" t="s">
        <v>42</v>
      </c>
      <c r="B51" s="46" t="s">
        <v>43</v>
      </c>
      <c r="C51" s="44">
        <v>792.125</v>
      </c>
      <c r="D51" s="44">
        <v>560.16333</v>
      </c>
      <c r="E51" s="45">
        <f aca="true" t="shared" si="2" ref="E51:E90">SUM(D51/C51*100)</f>
        <v>70.71653211298722</v>
      </c>
      <c r="F51" s="45">
        <f aca="true" t="shared" si="3" ref="F51:F90">SUM(D51-C51)</f>
        <v>-231.96167000000003</v>
      </c>
    </row>
    <row r="52" spans="1:6" ht="5.25" customHeight="1" hidden="1">
      <c r="A52" s="42" t="s">
        <v>44</v>
      </c>
      <c r="B52" s="46" t="s">
        <v>45</v>
      </c>
      <c r="C52" s="44"/>
      <c r="D52" s="44"/>
      <c r="E52" s="45"/>
      <c r="F52" s="45">
        <f t="shared" si="3"/>
        <v>0</v>
      </c>
    </row>
    <row r="53" spans="1:6" ht="31.5" customHeight="1" hidden="1">
      <c r="A53" s="42" t="s">
        <v>46</v>
      </c>
      <c r="B53" s="46" t="s">
        <v>47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6.5" customHeight="1" hidden="1">
      <c r="A54" s="42" t="s">
        <v>48</v>
      </c>
      <c r="B54" s="46" t="s">
        <v>49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ht="15.75" customHeight="1">
      <c r="A55" s="42" t="s">
        <v>50</v>
      </c>
      <c r="B55" s="46" t="s">
        <v>51</v>
      </c>
      <c r="C55" s="47">
        <v>10</v>
      </c>
      <c r="D55" s="47">
        <v>0</v>
      </c>
      <c r="E55" s="45">
        <f t="shared" si="2"/>
        <v>0</v>
      </c>
      <c r="F55" s="45">
        <f t="shared" si="3"/>
        <v>-10</v>
      </c>
    </row>
    <row r="56" spans="1:6" ht="16.5" customHeight="1" hidden="1">
      <c r="A56" s="42" t="s">
        <v>52</v>
      </c>
      <c r="B56" s="46" t="s">
        <v>53</v>
      </c>
      <c r="C56" s="44"/>
      <c r="D56" s="44"/>
      <c r="E56" s="45" t="e">
        <f t="shared" si="2"/>
        <v>#DIV/0!</v>
      </c>
      <c r="F56" s="45">
        <f t="shared" si="3"/>
        <v>0</v>
      </c>
    </row>
    <row r="57" spans="1:6" s="6" customFormat="1" ht="15.75">
      <c r="A57" s="48" t="s">
        <v>54</v>
      </c>
      <c r="B57" s="49" t="s">
        <v>55</v>
      </c>
      <c r="C57" s="39">
        <f>C58</f>
        <v>55.656</v>
      </c>
      <c r="D57" s="39">
        <f>D58</f>
        <v>32.77614</v>
      </c>
      <c r="E57" s="41">
        <f t="shared" si="2"/>
        <v>58.89057783527383</v>
      </c>
      <c r="F57" s="41">
        <f t="shared" si="3"/>
        <v>-22.87986</v>
      </c>
    </row>
    <row r="58" spans="1:6" ht="15.75">
      <c r="A58" s="50" t="s">
        <v>56</v>
      </c>
      <c r="B58" s="51" t="s">
        <v>57</v>
      </c>
      <c r="C58" s="44">
        <v>55.656</v>
      </c>
      <c r="D58" s="44">
        <v>32.77614</v>
      </c>
      <c r="E58" s="45">
        <f t="shared" si="2"/>
        <v>58.89057783527383</v>
      </c>
      <c r="F58" s="45">
        <f t="shared" si="3"/>
        <v>-22.87986</v>
      </c>
    </row>
    <row r="59" spans="1:6" s="6" customFormat="1" ht="15.75">
      <c r="A59" s="37" t="s">
        <v>58</v>
      </c>
      <c r="B59" s="38" t="s">
        <v>59</v>
      </c>
      <c r="C59" s="39">
        <f>SUM(C60:C62)</f>
        <v>10</v>
      </c>
      <c r="D59" s="39">
        <f>SUM(D60:D62)</f>
        <v>1.683</v>
      </c>
      <c r="E59" s="41">
        <f t="shared" si="2"/>
        <v>16.830000000000002</v>
      </c>
      <c r="F59" s="41">
        <f t="shared" si="3"/>
        <v>-8.317</v>
      </c>
    </row>
    <row r="60" spans="1:6" ht="0.75" customHeight="1" hidden="1">
      <c r="A60" s="42" t="s">
        <v>60</v>
      </c>
      <c r="B60" s="46" t="s">
        <v>61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 hidden="1">
      <c r="A61" s="52" t="s">
        <v>62</v>
      </c>
      <c r="B61" s="46" t="s">
        <v>63</v>
      </c>
      <c r="C61" s="44"/>
      <c r="D61" s="44"/>
      <c r="E61" s="45" t="e">
        <f t="shared" si="2"/>
        <v>#DIV/0!</v>
      </c>
      <c r="F61" s="45">
        <f t="shared" si="3"/>
        <v>0</v>
      </c>
    </row>
    <row r="62" spans="1:6" ht="15.75">
      <c r="A62" s="53" t="s">
        <v>64</v>
      </c>
      <c r="B62" s="54" t="s">
        <v>65</v>
      </c>
      <c r="C62" s="197">
        <v>10</v>
      </c>
      <c r="D62" s="44">
        <v>1.683</v>
      </c>
      <c r="E62" s="45">
        <f t="shared" si="2"/>
        <v>16.830000000000002</v>
      </c>
      <c r="F62" s="45">
        <f t="shared" si="3"/>
        <v>-8.317</v>
      </c>
    </row>
    <row r="63" spans="1:6" ht="15.75" hidden="1">
      <c r="A63" s="53" t="s">
        <v>256</v>
      </c>
      <c r="B63" s="54" t="s">
        <v>257</v>
      </c>
      <c r="C63" s="44"/>
      <c r="D63" s="44"/>
      <c r="E63" s="45"/>
      <c r="F63" s="45"/>
    </row>
    <row r="64" spans="1:6" s="6" customFormat="1" ht="15.75">
      <c r="A64" s="37" t="s">
        <v>66</v>
      </c>
      <c r="B64" s="38" t="s">
        <v>67</v>
      </c>
      <c r="C64" s="55">
        <f>SUM(C65:C68)</f>
        <v>817.1</v>
      </c>
      <c r="D64" s="55">
        <f>SUM(D65:D68)</f>
        <v>153.9188</v>
      </c>
      <c r="E64" s="41">
        <f t="shared" si="2"/>
        <v>18.837204748500795</v>
      </c>
      <c r="F64" s="41">
        <f t="shared" si="3"/>
        <v>-663.1812</v>
      </c>
    </row>
    <row r="65" spans="1:6" ht="0.75" customHeight="1" hidden="1">
      <c r="A65" s="42" t="s">
        <v>68</v>
      </c>
      <c r="B65" s="46" t="s">
        <v>69</v>
      </c>
      <c r="C65" s="56"/>
      <c r="D65" s="44"/>
      <c r="E65" s="45" t="e">
        <f t="shared" si="2"/>
        <v>#DIV/0!</v>
      </c>
      <c r="F65" s="45">
        <f t="shared" si="3"/>
        <v>0</v>
      </c>
    </row>
    <row r="66" spans="1:7" s="6" customFormat="1" ht="15.75">
      <c r="A66" s="42" t="s">
        <v>70</v>
      </c>
      <c r="B66" s="46" t="s">
        <v>71</v>
      </c>
      <c r="C66" s="56">
        <v>118.5</v>
      </c>
      <c r="D66" s="44">
        <v>0</v>
      </c>
      <c r="E66" s="45">
        <f t="shared" si="2"/>
        <v>0</v>
      </c>
      <c r="F66" s="45">
        <f t="shared" si="3"/>
        <v>-118.5</v>
      </c>
      <c r="G66" s="57"/>
    </row>
    <row r="67" spans="1:6" ht="15.75">
      <c r="A67" s="42" t="s">
        <v>72</v>
      </c>
      <c r="B67" s="46" t="s">
        <v>73</v>
      </c>
      <c r="C67" s="56">
        <v>648.6</v>
      </c>
      <c r="D67" s="44">
        <v>131.9258</v>
      </c>
      <c r="E67" s="45">
        <f t="shared" si="2"/>
        <v>20.34008633980882</v>
      </c>
      <c r="F67" s="45">
        <f t="shared" si="3"/>
        <v>-516.6742</v>
      </c>
    </row>
    <row r="68" spans="1:6" ht="15.75">
      <c r="A68" s="42" t="s">
        <v>74</v>
      </c>
      <c r="B68" s="46" t="s">
        <v>75</v>
      </c>
      <c r="C68" s="56">
        <v>50</v>
      </c>
      <c r="D68" s="44">
        <v>21.993</v>
      </c>
      <c r="E68" s="45">
        <f t="shared" si="2"/>
        <v>43.986</v>
      </c>
      <c r="F68" s="45">
        <f t="shared" si="3"/>
        <v>-28.007</v>
      </c>
    </row>
    <row r="69" spans="1:6" s="6" customFormat="1" ht="15.75">
      <c r="A69" s="37" t="s">
        <v>76</v>
      </c>
      <c r="B69" s="38" t="s">
        <v>77</v>
      </c>
      <c r="C69" s="39">
        <f>SUM(C70:C72)</f>
        <v>564.05</v>
      </c>
      <c r="D69" s="39">
        <f>SUM(D70:D72)</f>
        <v>360.32998</v>
      </c>
      <c r="E69" s="41">
        <f t="shared" si="2"/>
        <v>63.88263097243152</v>
      </c>
      <c r="F69" s="41">
        <f t="shared" si="3"/>
        <v>-203.72001999999998</v>
      </c>
    </row>
    <row r="70" spans="1:6" ht="15.75" hidden="1">
      <c r="A70" s="42" t="s">
        <v>78</v>
      </c>
      <c r="B70" s="58" t="s">
        <v>79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 hidden="1">
      <c r="A71" s="42" t="s">
        <v>80</v>
      </c>
      <c r="B71" s="58" t="s">
        <v>81</v>
      </c>
      <c r="C71" s="44"/>
      <c r="D71" s="44"/>
      <c r="E71" s="45" t="e">
        <f t="shared" si="2"/>
        <v>#DIV/0!</v>
      </c>
      <c r="F71" s="45">
        <f t="shared" si="3"/>
        <v>0</v>
      </c>
    </row>
    <row r="72" spans="1:6" ht="15.75">
      <c r="A72" s="42" t="s">
        <v>82</v>
      </c>
      <c r="B72" s="46" t="s">
        <v>83</v>
      </c>
      <c r="C72" s="44">
        <v>564.05</v>
      </c>
      <c r="D72" s="44">
        <v>360.32998</v>
      </c>
      <c r="E72" s="45">
        <f t="shared" si="2"/>
        <v>63.88263097243152</v>
      </c>
      <c r="F72" s="45">
        <f t="shared" si="3"/>
        <v>-203.72001999999998</v>
      </c>
    </row>
    <row r="73" spans="1:6" s="6" customFormat="1" ht="15.75">
      <c r="A73" s="37" t="s">
        <v>94</v>
      </c>
      <c r="B73" s="38" t="s">
        <v>95</v>
      </c>
      <c r="C73" s="39">
        <f>C74</f>
        <v>1118.261</v>
      </c>
      <c r="D73" s="39">
        <f>SUM(D74)</f>
        <v>852.9786</v>
      </c>
      <c r="E73" s="41">
        <f t="shared" si="2"/>
        <v>76.27723760374367</v>
      </c>
      <c r="F73" s="41">
        <f t="shared" si="3"/>
        <v>-265.28239999999994</v>
      </c>
    </row>
    <row r="74" spans="1:6" ht="15.75">
      <c r="A74" s="42" t="s">
        <v>96</v>
      </c>
      <c r="B74" s="46" t="s">
        <v>97</v>
      </c>
      <c r="C74" s="44">
        <v>1118.261</v>
      </c>
      <c r="D74" s="44">
        <v>852.9786</v>
      </c>
      <c r="E74" s="45">
        <f t="shared" si="2"/>
        <v>76.27723760374367</v>
      </c>
      <c r="F74" s="45">
        <f t="shared" si="3"/>
        <v>-265.28239999999994</v>
      </c>
    </row>
    <row r="75" spans="1:6" s="6" customFormat="1" ht="15.75" hidden="1">
      <c r="A75" s="60">
        <v>1000</v>
      </c>
      <c r="B75" s="38" t="s">
        <v>98</v>
      </c>
      <c r="C75" s="39">
        <f>SUM(C76:C79)</f>
        <v>0</v>
      </c>
      <c r="D75" s="39">
        <f>SUM(D76:D79)</f>
        <v>0</v>
      </c>
      <c r="E75" s="41" t="e">
        <f t="shared" si="2"/>
        <v>#DIV/0!</v>
      </c>
      <c r="F75" s="41">
        <f t="shared" si="3"/>
        <v>0</v>
      </c>
    </row>
    <row r="76" spans="1:6" ht="15.75" hidden="1">
      <c r="A76" s="61">
        <v>1001</v>
      </c>
      <c r="B76" s="62" t="s">
        <v>99</v>
      </c>
      <c r="C76" s="44"/>
      <c r="D76" s="44"/>
      <c r="E76" s="45" t="e">
        <f t="shared" si="2"/>
        <v>#DIV/0!</v>
      </c>
      <c r="F76" s="45">
        <f t="shared" si="3"/>
        <v>0</v>
      </c>
    </row>
    <row r="77" spans="1:6" ht="15.75" hidden="1">
      <c r="A77" s="61">
        <v>1003</v>
      </c>
      <c r="B77" s="62" t="s">
        <v>100</v>
      </c>
      <c r="C77" s="44">
        <v>0</v>
      </c>
      <c r="D77" s="44"/>
      <c r="E77" s="45" t="e">
        <f t="shared" si="2"/>
        <v>#DIV/0!</v>
      </c>
      <c r="F77" s="45">
        <f t="shared" si="3"/>
        <v>0</v>
      </c>
    </row>
    <row r="78" spans="1:6" ht="1.5" customHeight="1" hidden="1">
      <c r="A78" s="61">
        <v>1004</v>
      </c>
      <c r="B78" s="62" t="s">
        <v>101</v>
      </c>
      <c r="C78" s="44"/>
      <c r="D78" s="63"/>
      <c r="E78" s="45" t="e">
        <f t="shared" si="2"/>
        <v>#DIV/0!</v>
      </c>
      <c r="F78" s="45">
        <f t="shared" si="3"/>
        <v>0</v>
      </c>
    </row>
    <row r="79" spans="1:6" ht="16.5" customHeight="1" hidden="1">
      <c r="A79" s="42" t="s">
        <v>102</v>
      </c>
      <c r="B79" s="46" t="s">
        <v>103</v>
      </c>
      <c r="C79" s="44">
        <v>0</v>
      </c>
      <c r="D79" s="44">
        <v>0</v>
      </c>
      <c r="E79" s="45"/>
      <c r="F79" s="45">
        <f t="shared" si="3"/>
        <v>0</v>
      </c>
    </row>
    <row r="80" spans="1:6" ht="15.75">
      <c r="A80" s="37" t="s">
        <v>104</v>
      </c>
      <c r="B80" s="38" t="s">
        <v>105</v>
      </c>
      <c r="C80" s="39">
        <f>C81+C82+C83+C84+C85</f>
        <v>9</v>
      </c>
      <c r="D80" s="39">
        <f>D81+D82+D83+D84+D85</f>
        <v>3</v>
      </c>
      <c r="E80" s="45">
        <f t="shared" si="2"/>
        <v>33.33333333333333</v>
      </c>
      <c r="F80" s="28">
        <f>F81+F82+F83+F84+F85</f>
        <v>-6</v>
      </c>
    </row>
    <row r="81" spans="1:6" ht="15.75" customHeight="1">
      <c r="A81" s="42" t="s">
        <v>106</v>
      </c>
      <c r="B81" s="46" t="s">
        <v>107</v>
      </c>
      <c r="C81" s="44">
        <v>9</v>
      </c>
      <c r="D81" s="44">
        <v>3</v>
      </c>
      <c r="E81" s="45">
        <f t="shared" si="2"/>
        <v>33.33333333333333</v>
      </c>
      <c r="F81" s="45">
        <f>SUM(D81-C81)</f>
        <v>-6</v>
      </c>
    </row>
    <row r="82" spans="1:6" ht="15.75" customHeight="1" hidden="1">
      <c r="A82" s="42" t="s">
        <v>108</v>
      </c>
      <c r="B82" s="46" t="s">
        <v>109</v>
      </c>
      <c r="C82" s="44"/>
      <c r="D82" s="44"/>
      <c r="E82" s="45" t="e">
        <f t="shared" si="2"/>
        <v>#DIV/0!</v>
      </c>
      <c r="F82" s="45">
        <f>SUM(D82-C82)</f>
        <v>0</v>
      </c>
    </row>
    <row r="83" spans="1:6" ht="15.75" customHeight="1" hidden="1">
      <c r="A83" s="42" t="s">
        <v>110</v>
      </c>
      <c r="B83" s="46" t="s">
        <v>111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112</v>
      </c>
      <c r="B84" s="46" t="s">
        <v>113</v>
      </c>
      <c r="C84" s="44"/>
      <c r="D84" s="44"/>
      <c r="E84" s="45" t="e">
        <f t="shared" si="2"/>
        <v>#DIV/0!</v>
      </c>
      <c r="F84" s="45"/>
    </row>
    <row r="85" spans="1:6" ht="15.75" customHeight="1" hidden="1">
      <c r="A85" s="42" t="s">
        <v>114</v>
      </c>
      <c r="B85" s="46" t="s">
        <v>115</v>
      </c>
      <c r="C85" s="44"/>
      <c r="D85" s="44"/>
      <c r="E85" s="45" t="e">
        <f t="shared" si="2"/>
        <v>#DIV/0!</v>
      </c>
      <c r="F85" s="45"/>
    </row>
    <row r="86" spans="1:6" s="6" customFormat="1" ht="15" customHeight="1">
      <c r="A86" s="60">
        <v>1400</v>
      </c>
      <c r="B86" s="65" t="s">
        <v>124</v>
      </c>
      <c r="C86" s="55">
        <f>C87+C88+C89</f>
        <v>127.8</v>
      </c>
      <c r="D86" s="55">
        <f>SUM(D87:D89)</f>
        <v>127.8</v>
      </c>
      <c r="E86" s="41">
        <f t="shared" si="2"/>
        <v>100</v>
      </c>
      <c r="F86" s="41">
        <f t="shared" si="3"/>
        <v>0</v>
      </c>
    </row>
    <row r="87" spans="1:6" ht="0.75" customHeight="1" hidden="1">
      <c r="A87" s="61">
        <v>1401</v>
      </c>
      <c r="B87" s="62" t="s">
        <v>125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customHeight="1" hidden="1">
      <c r="A88" s="61">
        <v>1402</v>
      </c>
      <c r="B88" s="62" t="s">
        <v>126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ht="15.75" customHeight="1">
      <c r="A89" s="61">
        <v>1403</v>
      </c>
      <c r="B89" s="62" t="s">
        <v>127</v>
      </c>
      <c r="C89" s="56">
        <v>127.8</v>
      </c>
      <c r="D89" s="44">
        <v>127.8</v>
      </c>
      <c r="E89" s="45">
        <f t="shared" si="2"/>
        <v>100</v>
      </c>
      <c r="F89" s="45">
        <f t="shared" si="3"/>
        <v>0</v>
      </c>
    </row>
    <row r="90" spans="1:6" s="6" customFormat="1" ht="15.75" customHeight="1">
      <c r="A90" s="60"/>
      <c r="B90" s="66" t="s">
        <v>128</v>
      </c>
      <c r="C90" s="40">
        <f>C49+C57+C59+C64+C69+C73+C75+C80+C86</f>
        <v>3503.9919999999997</v>
      </c>
      <c r="D90" s="40">
        <f>D49+D57+D59+D64+D69+D73+D75+D80+D86</f>
        <v>2092.6498500000002</v>
      </c>
      <c r="E90" s="41">
        <f t="shared" si="2"/>
        <v>59.72187864584166</v>
      </c>
      <c r="F90" s="41">
        <f t="shared" si="3"/>
        <v>-1411.3421499999995</v>
      </c>
    </row>
    <row r="91" spans="3:4" ht="15.75">
      <c r="C91" s="69"/>
      <c r="D91" s="70"/>
    </row>
    <row r="92" spans="1:4" s="74" customFormat="1" ht="12.75">
      <c r="A92" s="72" t="s">
        <v>129</v>
      </c>
      <c r="B92" s="72"/>
      <c r="C92" s="73"/>
      <c r="D92" s="73"/>
    </row>
    <row r="93" spans="1:3" s="74" customFormat="1" ht="12.75">
      <c r="A93" s="75" t="s">
        <v>130</v>
      </c>
      <c r="B93" s="75"/>
      <c r="C93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5"/>
  <sheetViews>
    <sheetView zoomScalePageLayoutView="0" workbookViewId="0" topLeftCell="CM1">
      <pane ySplit="1" topLeftCell="A8" activePane="bottomLeft" state="frozen"/>
      <selection pane="topLeft" activeCell="A1" sqref="A1"/>
      <selection pane="bottomLeft" activeCell="DM13" sqref="DM13:DN28"/>
    </sheetView>
  </sheetViews>
  <sheetFormatPr defaultColWidth="9.140625" defaultRowHeight="12.75"/>
  <cols>
    <col min="1" max="1" width="3.421875" style="84" customWidth="1"/>
    <col min="2" max="2" width="25.57421875" style="84" customWidth="1"/>
    <col min="3" max="3" width="9.7109375" style="84" customWidth="1"/>
    <col min="4" max="4" width="9.7109375" style="85" customWidth="1"/>
    <col min="5" max="29" width="9.7109375" style="84" customWidth="1"/>
    <col min="30" max="32" width="9.7109375" style="84" hidden="1" customWidth="1"/>
    <col min="33" max="35" width="9.7109375" style="84" customWidth="1"/>
    <col min="36" max="38" width="9.7109375" style="84" hidden="1" customWidth="1"/>
    <col min="39" max="44" width="9.7109375" style="84" customWidth="1"/>
    <col min="45" max="50" width="9.7109375" style="84" hidden="1" customWidth="1"/>
    <col min="51" max="56" width="9.7109375" style="84" customWidth="1"/>
    <col min="57" max="62" width="9.7109375" style="84" hidden="1" customWidth="1"/>
    <col min="63" max="77" width="9.7109375" style="84" customWidth="1"/>
    <col min="78" max="86" width="9.7109375" style="84" hidden="1" customWidth="1"/>
    <col min="87" max="131" width="9.7109375" style="84" customWidth="1"/>
    <col min="132" max="132" width="12.7109375" style="84" customWidth="1"/>
    <col min="133" max="133" width="10.8515625" style="84" customWidth="1"/>
    <col min="134" max="134" width="10.00390625" style="84" customWidth="1"/>
    <col min="135" max="135" width="11.140625" style="84" customWidth="1"/>
    <col min="136" max="16384" width="9.140625" style="84" customWidth="1"/>
  </cols>
  <sheetData>
    <row r="1" spans="12:26" ht="18" customHeight="1">
      <c r="L1" s="266" t="s">
        <v>147</v>
      </c>
      <c r="M1" s="266"/>
      <c r="N1" s="266"/>
      <c r="O1" s="86"/>
      <c r="P1" s="86"/>
      <c r="Q1" s="86"/>
      <c r="R1" s="267"/>
      <c r="S1" s="267"/>
      <c r="T1" s="267"/>
      <c r="U1" s="87"/>
      <c r="V1" s="87"/>
      <c r="W1" s="87"/>
      <c r="X1" s="87"/>
      <c r="Y1" s="87"/>
      <c r="Z1" s="87"/>
    </row>
    <row r="2" spans="12:26" ht="19.5" customHeight="1">
      <c r="L2" s="87" t="s">
        <v>148</v>
      </c>
      <c r="M2" s="87"/>
      <c r="N2" s="87"/>
      <c r="O2" s="88"/>
      <c r="P2" s="88"/>
      <c r="Q2" s="88"/>
      <c r="R2" s="267"/>
      <c r="S2" s="267"/>
      <c r="T2" s="267"/>
      <c r="U2" s="87"/>
      <c r="V2" s="87"/>
      <c r="W2" s="87"/>
      <c r="X2" s="87"/>
      <c r="Y2" s="87"/>
      <c r="Z2" s="87"/>
    </row>
    <row r="3" spans="1:119" ht="30.75" customHeight="1">
      <c r="A3" s="89"/>
      <c r="B3" s="89"/>
      <c r="C3" s="89"/>
      <c r="D3" s="90"/>
      <c r="E3" s="89"/>
      <c r="F3" s="89"/>
      <c r="G3" s="89"/>
      <c r="H3" s="89"/>
      <c r="I3" s="89"/>
      <c r="L3" s="268" t="s">
        <v>149</v>
      </c>
      <c r="M3" s="268"/>
      <c r="N3" s="268"/>
      <c r="O3" s="89"/>
      <c r="P3" s="89"/>
      <c r="Q3" s="89"/>
      <c r="R3" s="268"/>
      <c r="S3" s="268"/>
      <c r="T3" s="268"/>
      <c r="U3" s="91"/>
      <c r="V3" s="91"/>
      <c r="W3" s="91"/>
      <c r="X3" s="91"/>
      <c r="Y3" s="91"/>
      <c r="Z3" s="91"/>
      <c r="AA3" s="89"/>
      <c r="AB3" s="89"/>
      <c r="AC3" s="89"/>
      <c r="AD3" s="89"/>
      <c r="AE3" s="89"/>
      <c r="AF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</row>
    <row r="4" spans="2:119" ht="24" customHeight="1">
      <c r="B4" s="269" t="s">
        <v>150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92"/>
      <c r="P4" s="92"/>
      <c r="Q4" s="92"/>
      <c r="R4" s="92"/>
      <c r="S4" s="92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</row>
    <row r="5" spans="2:119" ht="15" customHeight="1">
      <c r="B5" s="264" t="s">
        <v>306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93"/>
      <c r="P5" s="93"/>
      <c r="Q5" s="93"/>
      <c r="R5" s="93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</row>
    <row r="6" spans="1:131" ht="15" customHeight="1">
      <c r="A6" s="89"/>
      <c r="B6" s="89"/>
      <c r="C6" s="94"/>
      <c r="D6" s="95"/>
      <c r="E6" s="89"/>
      <c r="F6" s="89"/>
      <c r="I6" s="265"/>
      <c r="J6" s="265"/>
      <c r="K6" s="265"/>
      <c r="L6" s="265"/>
      <c r="M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Y6" s="89"/>
      <c r="DZ6" s="89"/>
      <c r="EA6" s="89"/>
    </row>
    <row r="7" spans="1:131" s="100" customFormat="1" ht="15" customHeight="1">
      <c r="A7" s="253" t="s">
        <v>151</v>
      </c>
      <c r="B7" s="253" t="s">
        <v>152</v>
      </c>
      <c r="C7" s="244" t="s">
        <v>153</v>
      </c>
      <c r="D7" s="245"/>
      <c r="E7" s="246"/>
      <c r="F7" s="97" t="s">
        <v>154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9"/>
      <c r="CI7" s="244" t="s">
        <v>155</v>
      </c>
      <c r="CJ7" s="245"/>
      <c r="CK7" s="246"/>
      <c r="CL7" s="244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6"/>
      <c r="DY7" s="244" t="s">
        <v>156</v>
      </c>
      <c r="DZ7" s="245"/>
      <c r="EA7" s="246"/>
    </row>
    <row r="8" spans="1:131" s="100" customFormat="1" ht="15" customHeight="1">
      <c r="A8" s="253"/>
      <c r="B8" s="253"/>
      <c r="C8" s="254"/>
      <c r="D8" s="255"/>
      <c r="E8" s="256"/>
      <c r="F8" s="254" t="s">
        <v>157</v>
      </c>
      <c r="G8" s="255"/>
      <c r="H8" s="256"/>
      <c r="I8" s="257" t="s">
        <v>158</v>
      </c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9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2"/>
      <c r="BE8" s="104"/>
      <c r="BF8" s="104"/>
      <c r="BG8" s="104"/>
      <c r="BH8" s="105"/>
      <c r="BI8" s="105"/>
      <c r="BJ8" s="105"/>
      <c r="BK8" s="253" t="s">
        <v>159</v>
      </c>
      <c r="BL8" s="253"/>
      <c r="BM8" s="253"/>
      <c r="BN8" s="247" t="s">
        <v>158</v>
      </c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101"/>
      <c r="CA8" s="101"/>
      <c r="CB8" s="101"/>
      <c r="CC8" s="254" t="s">
        <v>160</v>
      </c>
      <c r="CD8" s="255"/>
      <c r="CE8" s="256"/>
      <c r="CF8" s="260"/>
      <c r="CG8" s="261"/>
      <c r="CH8" s="262"/>
      <c r="CI8" s="254"/>
      <c r="CJ8" s="255"/>
      <c r="CK8" s="256"/>
      <c r="CL8" s="254" t="s">
        <v>158</v>
      </c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6"/>
      <c r="DY8" s="254"/>
      <c r="DZ8" s="255"/>
      <c r="EA8" s="256"/>
    </row>
    <row r="9" spans="1:131" s="100" customFormat="1" ht="15" customHeight="1">
      <c r="A9" s="253"/>
      <c r="B9" s="253"/>
      <c r="C9" s="254"/>
      <c r="D9" s="255"/>
      <c r="E9" s="256"/>
      <c r="F9" s="254"/>
      <c r="G9" s="255"/>
      <c r="H9" s="256"/>
      <c r="I9" s="244" t="s">
        <v>161</v>
      </c>
      <c r="J9" s="245"/>
      <c r="K9" s="246"/>
      <c r="L9" s="244" t="s">
        <v>162</v>
      </c>
      <c r="M9" s="245"/>
      <c r="N9" s="246"/>
      <c r="O9" s="244" t="s">
        <v>163</v>
      </c>
      <c r="P9" s="245"/>
      <c r="Q9" s="246"/>
      <c r="R9" s="244" t="s">
        <v>164</v>
      </c>
      <c r="S9" s="245"/>
      <c r="T9" s="246"/>
      <c r="U9" s="244" t="s">
        <v>165</v>
      </c>
      <c r="V9" s="245"/>
      <c r="W9" s="246"/>
      <c r="X9" s="244" t="s">
        <v>297</v>
      </c>
      <c r="Y9" s="245"/>
      <c r="Z9" s="246"/>
      <c r="AA9" s="244" t="s">
        <v>166</v>
      </c>
      <c r="AB9" s="245"/>
      <c r="AC9" s="246"/>
      <c r="AD9" s="244" t="s">
        <v>167</v>
      </c>
      <c r="AE9" s="245"/>
      <c r="AF9" s="246"/>
      <c r="AG9" s="244" t="s">
        <v>168</v>
      </c>
      <c r="AH9" s="245"/>
      <c r="AI9" s="246"/>
      <c r="AJ9" s="244" t="s">
        <v>169</v>
      </c>
      <c r="AK9" s="245"/>
      <c r="AL9" s="246"/>
      <c r="AM9" s="244" t="s">
        <v>299</v>
      </c>
      <c r="AN9" s="245"/>
      <c r="AO9" s="246"/>
      <c r="AP9" s="244" t="s">
        <v>170</v>
      </c>
      <c r="AQ9" s="245"/>
      <c r="AR9" s="246"/>
      <c r="AS9" s="244" t="s">
        <v>171</v>
      </c>
      <c r="AT9" s="245"/>
      <c r="AU9" s="246"/>
      <c r="AV9" s="244" t="s">
        <v>172</v>
      </c>
      <c r="AW9" s="245"/>
      <c r="AX9" s="246"/>
      <c r="AY9" s="244" t="s">
        <v>294</v>
      </c>
      <c r="AZ9" s="245"/>
      <c r="BA9" s="246"/>
      <c r="BB9" s="244" t="s">
        <v>173</v>
      </c>
      <c r="BC9" s="245"/>
      <c r="BD9" s="246"/>
      <c r="BE9" s="244" t="s">
        <v>174</v>
      </c>
      <c r="BF9" s="245"/>
      <c r="BG9" s="246"/>
      <c r="BH9" s="254" t="s">
        <v>175</v>
      </c>
      <c r="BI9" s="255"/>
      <c r="BJ9" s="255"/>
      <c r="BK9" s="253"/>
      <c r="BL9" s="253"/>
      <c r="BM9" s="253"/>
      <c r="BN9" s="244" t="s">
        <v>176</v>
      </c>
      <c r="BO9" s="245"/>
      <c r="BP9" s="246"/>
      <c r="BQ9" s="244" t="s">
        <v>177</v>
      </c>
      <c r="BR9" s="245"/>
      <c r="BS9" s="246"/>
      <c r="BT9" s="244" t="s">
        <v>178</v>
      </c>
      <c r="BU9" s="245"/>
      <c r="BV9" s="246"/>
      <c r="BW9" s="244" t="s">
        <v>179</v>
      </c>
      <c r="BX9" s="245"/>
      <c r="BY9" s="246"/>
      <c r="BZ9" s="244" t="s">
        <v>31</v>
      </c>
      <c r="CA9" s="245"/>
      <c r="CB9" s="246"/>
      <c r="CC9" s="254"/>
      <c r="CD9" s="255"/>
      <c r="CE9" s="256"/>
      <c r="CF9" s="253" t="s">
        <v>180</v>
      </c>
      <c r="CG9" s="253"/>
      <c r="CH9" s="253"/>
      <c r="CI9" s="254"/>
      <c r="CJ9" s="255"/>
      <c r="CK9" s="256"/>
      <c r="CL9" s="238" t="s">
        <v>181</v>
      </c>
      <c r="CM9" s="239"/>
      <c r="CN9" s="240"/>
      <c r="CO9" s="250" t="s">
        <v>154</v>
      </c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2"/>
      <c r="DA9" s="238" t="s">
        <v>182</v>
      </c>
      <c r="DB9" s="239"/>
      <c r="DC9" s="240"/>
      <c r="DD9" s="238" t="s">
        <v>183</v>
      </c>
      <c r="DE9" s="239"/>
      <c r="DF9" s="240"/>
      <c r="DG9" s="238" t="s">
        <v>184</v>
      </c>
      <c r="DH9" s="239"/>
      <c r="DI9" s="240"/>
      <c r="DJ9" s="238" t="s">
        <v>185</v>
      </c>
      <c r="DK9" s="239"/>
      <c r="DL9" s="240"/>
      <c r="DM9" s="244" t="s">
        <v>186</v>
      </c>
      <c r="DN9" s="245"/>
      <c r="DO9" s="246"/>
      <c r="DP9" s="244" t="s">
        <v>187</v>
      </c>
      <c r="DQ9" s="245"/>
      <c r="DR9" s="246"/>
      <c r="DS9" s="244" t="s">
        <v>188</v>
      </c>
      <c r="DT9" s="245"/>
      <c r="DU9" s="246"/>
      <c r="DV9" s="253" t="s">
        <v>189</v>
      </c>
      <c r="DW9" s="253"/>
      <c r="DX9" s="253"/>
      <c r="DY9" s="254"/>
      <c r="DZ9" s="255"/>
      <c r="EA9" s="256"/>
    </row>
    <row r="10" spans="1:135" s="100" customFormat="1" ht="136.5" customHeight="1">
      <c r="A10" s="253"/>
      <c r="B10" s="253"/>
      <c r="C10" s="247"/>
      <c r="D10" s="248"/>
      <c r="E10" s="263"/>
      <c r="F10" s="247"/>
      <c r="G10" s="248"/>
      <c r="H10" s="249"/>
      <c r="I10" s="247"/>
      <c r="J10" s="248"/>
      <c r="K10" s="249"/>
      <c r="L10" s="247"/>
      <c r="M10" s="248"/>
      <c r="N10" s="249"/>
      <c r="O10" s="247"/>
      <c r="P10" s="248"/>
      <c r="Q10" s="249"/>
      <c r="R10" s="247"/>
      <c r="S10" s="248"/>
      <c r="T10" s="249"/>
      <c r="U10" s="247"/>
      <c r="V10" s="248"/>
      <c r="W10" s="249"/>
      <c r="X10" s="247"/>
      <c r="Y10" s="248"/>
      <c r="Z10" s="249"/>
      <c r="AA10" s="247"/>
      <c r="AB10" s="248"/>
      <c r="AC10" s="249"/>
      <c r="AD10" s="247"/>
      <c r="AE10" s="248"/>
      <c r="AF10" s="249"/>
      <c r="AG10" s="247"/>
      <c r="AH10" s="248"/>
      <c r="AI10" s="249"/>
      <c r="AJ10" s="247"/>
      <c r="AK10" s="248"/>
      <c r="AL10" s="249"/>
      <c r="AM10" s="247"/>
      <c r="AN10" s="248"/>
      <c r="AO10" s="249"/>
      <c r="AP10" s="247"/>
      <c r="AQ10" s="248"/>
      <c r="AR10" s="249"/>
      <c r="AS10" s="247"/>
      <c r="AT10" s="248"/>
      <c r="AU10" s="249"/>
      <c r="AV10" s="247"/>
      <c r="AW10" s="248"/>
      <c r="AX10" s="249"/>
      <c r="AY10" s="247"/>
      <c r="AZ10" s="248"/>
      <c r="BA10" s="249"/>
      <c r="BB10" s="247"/>
      <c r="BC10" s="248"/>
      <c r="BD10" s="249"/>
      <c r="BE10" s="247"/>
      <c r="BF10" s="248"/>
      <c r="BG10" s="249"/>
      <c r="BH10" s="247"/>
      <c r="BI10" s="248"/>
      <c r="BJ10" s="248"/>
      <c r="BK10" s="253"/>
      <c r="BL10" s="253"/>
      <c r="BM10" s="253"/>
      <c r="BN10" s="247"/>
      <c r="BO10" s="248"/>
      <c r="BP10" s="249"/>
      <c r="BQ10" s="247"/>
      <c r="BR10" s="248"/>
      <c r="BS10" s="249"/>
      <c r="BT10" s="247"/>
      <c r="BU10" s="248"/>
      <c r="BV10" s="249"/>
      <c r="BW10" s="247"/>
      <c r="BX10" s="248"/>
      <c r="BY10" s="249"/>
      <c r="BZ10" s="247"/>
      <c r="CA10" s="248"/>
      <c r="CB10" s="249"/>
      <c r="CC10" s="247"/>
      <c r="CD10" s="248"/>
      <c r="CE10" s="249"/>
      <c r="CF10" s="253"/>
      <c r="CG10" s="253"/>
      <c r="CH10" s="253"/>
      <c r="CI10" s="247"/>
      <c r="CJ10" s="248"/>
      <c r="CK10" s="249"/>
      <c r="CL10" s="241"/>
      <c r="CM10" s="242"/>
      <c r="CN10" s="243"/>
      <c r="CO10" s="241" t="s">
        <v>190</v>
      </c>
      <c r="CP10" s="242"/>
      <c r="CQ10" s="243"/>
      <c r="CR10" s="250" t="s">
        <v>191</v>
      </c>
      <c r="CS10" s="251"/>
      <c r="CT10" s="252"/>
      <c r="CU10" s="241" t="s">
        <v>192</v>
      </c>
      <c r="CV10" s="242"/>
      <c r="CW10" s="243"/>
      <c r="CX10" s="241" t="s">
        <v>289</v>
      </c>
      <c r="CY10" s="242"/>
      <c r="CZ10" s="243"/>
      <c r="DA10" s="241"/>
      <c r="DB10" s="242"/>
      <c r="DC10" s="243"/>
      <c r="DD10" s="241"/>
      <c r="DE10" s="242"/>
      <c r="DF10" s="243"/>
      <c r="DG10" s="241"/>
      <c r="DH10" s="242"/>
      <c r="DI10" s="243"/>
      <c r="DJ10" s="241"/>
      <c r="DK10" s="242"/>
      <c r="DL10" s="243"/>
      <c r="DM10" s="247"/>
      <c r="DN10" s="248"/>
      <c r="DO10" s="249"/>
      <c r="DP10" s="247"/>
      <c r="DQ10" s="248"/>
      <c r="DR10" s="249"/>
      <c r="DS10" s="247"/>
      <c r="DT10" s="248"/>
      <c r="DU10" s="249"/>
      <c r="DV10" s="253"/>
      <c r="DW10" s="253"/>
      <c r="DX10" s="253"/>
      <c r="DY10" s="247"/>
      <c r="DZ10" s="248"/>
      <c r="EA10" s="249"/>
      <c r="EC10" s="105"/>
      <c r="ED10" s="105"/>
      <c r="EE10" s="105"/>
    </row>
    <row r="11" spans="1:135" s="100" customFormat="1" ht="33.75" customHeight="1">
      <c r="A11" s="253"/>
      <c r="B11" s="253"/>
      <c r="C11" s="106" t="s">
        <v>193</v>
      </c>
      <c r="D11" s="107" t="s">
        <v>194</v>
      </c>
      <c r="E11" s="106" t="s">
        <v>195</v>
      </c>
      <c r="F11" s="106" t="s">
        <v>193</v>
      </c>
      <c r="G11" s="106" t="s">
        <v>194</v>
      </c>
      <c r="H11" s="106" t="s">
        <v>195</v>
      </c>
      <c r="I11" s="106" t="s">
        <v>193</v>
      </c>
      <c r="J11" s="106" t="s">
        <v>194</v>
      </c>
      <c r="K11" s="106" t="s">
        <v>195</v>
      </c>
      <c r="L11" s="106" t="s">
        <v>193</v>
      </c>
      <c r="M11" s="106" t="s">
        <v>194</v>
      </c>
      <c r="N11" s="106" t="s">
        <v>195</v>
      </c>
      <c r="O11" s="106" t="s">
        <v>193</v>
      </c>
      <c r="P11" s="106" t="s">
        <v>194</v>
      </c>
      <c r="Q11" s="106" t="s">
        <v>195</v>
      </c>
      <c r="R11" s="106" t="s">
        <v>193</v>
      </c>
      <c r="S11" s="106" t="s">
        <v>194</v>
      </c>
      <c r="T11" s="106" t="s">
        <v>195</v>
      </c>
      <c r="U11" s="106" t="s">
        <v>193</v>
      </c>
      <c r="V11" s="106" t="s">
        <v>194</v>
      </c>
      <c r="W11" s="106" t="s">
        <v>195</v>
      </c>
      <c r="X11" s="106" t="s">
        <v>193</v>
      </c>
      <c r="Y11" s="106" t="s">
        <v>194</v>
      </c>
      <c r="Z11" s="106" t="s">
        <v>195</v>
      </c>
      <c r="AA11" s="106" t="s">
        <v>193</v>
      </c>
      <c r="AB11" s="106" t="s">
        <v>194</v>
      </c>
      <c r="AC11" s="106" t="s">
        <v>195</v>
      </c>
      <c r="AD11" s="106" t="s">
        <v>193</v>
      </c>
      <c r="AE11" s="106" t="s">
        <v>194</v>
      </c>
      <c r="AF11" s="106" t="s">
        <v>195</v>
      </c>
      <c r="AG11" s="106" t="s">
        <v>193</v>
      </c>
      <c r="AH11" s="106" t="s">
        <v>194</v>
      </c>
      <c r="AI11" s="106" t="s">
        <v>195</v>
      </c>
      <c r="AJ11" s="106" t="s">
        <v>193</v>
      </c>
      <c r="AK11" s="106" t="s">
        <v>194</v>
      </c>
      <c r="AL11" s="106" t="s">
        <v>195</v>
      </c>
      <c r="AM11" s="106" t="s">
        <v>193</v>
      </c>
      <c r="AN11" s="106" t="s">
        <v>194</v>
      </c>
      <c r="AO11" s="106" t="s">
        <v>195</v>
      </c>
      <c r="AP11" s="106" t="s">
        <v>196</v>
      </c>
      <c r="AQ11" s="106" t="s">
        <v>194</v>
      </c>
      <c r="AR11" s="106" t="s">
        <v>195</v>
      </c>
      <c r="AS11" s="106" t="s">
        <v>193</v>
      </c>
      <c r="AT11" s="106" t="s">
        <v>194</v>
      </c>
      <c r="AU11" s="106" t="s">
        <v>195</v>
      </c>
      <c r="AV11" s="106" t="s">
        <v>193</v>
      </c>
      <c r="AW11" s="106" t="s">
        <v>194</v>
      </c>
      <c r="AX11" s="106" t="s">
        <v>195</v>
      </c>
      <c r="AY11" s="106" t="s">
        <v>196</v>
      </c>
      <c r="AZ11" s="106" t="s">
        <v>194</v>
      </c>
      <c r="BA11" s="106" t="s">
        <v>195</v>
      </c>
      <c r="BB11" s="106" t="s">
        <v>196</v>
      </c>
      <c r="BC11" s="106" t="s">
        <v>194</v>
      </c>
      <c r="BD11" s="106" t="s">
        <v>195</v>
      </c>
      <c r="BE11" s="106" t="s">
        <v>196</v>
      </c>
      <c r="BF11" s="106" t="s">
        <v>194</v>
      </c>
      <c r="BG11" s="106" t="s">
        <v>195</v>
      </c>
      <c r="BH11" s="106" t="s">
        <v>196</v>
      </c>
      <c r="BI11" s="106" t="s">
        <v>194</v>
      </c>
      <c r="BJ11" s="106" t="s">
        <v>195</v>
      </c>
      <c r="BK11" s="106" t="s">
        <v>193</v>
      </c>
      <c r="BL11" s="106" t="s">
        <v>194</v>
      </c>
      <c r="BM11" s="106" t="s">
        <v>195</v>
      </c>
      <c r="BN11" s="106" t="s">
        <v>193</v>
      </c>
      <c r="BO11" s="106" t="s">
        <v>194</v>
      </c>
      <c r="BP11" s="106" t="s">
        <v>195</v>
      </c>
      <c r="BQ11" s="106" t="s">
        <v>193</v>
      </c>
      <c r="BR11" s="106" t="s">
        <v>194</v>
      </c>
      <c r="BS11" s="106" t="s">
        <v>195</v>
      </c>
      <c r="BT11" s="106" t="s">
        <v>193</v>
      </c>
      <c r="BU11" s="106" t="s">
        <v>194</v>
      </c>
      <c r="BV11" s="106" t="s">
        <v>195</v>
      </c>
      <c r="BW11" s="106" t="s">
        <v>193</v>
      </c>
      <c r="BX11" s="106" t="s">
        <v>194</v>
      </c>
      <c r="BY11" s="106" t="s">
        <v>195</v>
      </c>
      <c r="BZ11" s="106" t="s">
        <v>193</v>
      </c>
      <c r="CA11" s="106" t="s">
        <v>194</v>
      </c>
      <c r="CB11" s="106" t="s">
        <v>195</v>
      </c>
      <c r="CC11" s="106" t="s">
        <v>193</v>
      </c>
      <c r="CD11" s="106" t="s">
        <v>194</v>
      </c>
      <c r="CE11" s="106" t="s">
        <v>195</v>
      </c>
      <c r="CF11" s="106" t="s">
        <v>193</v>
      </c>
      <c r="CG11" s="106" t="s">
        <v>194</v>
      </c>
      <c r="CH11" s="106" t="s">
        <v>195</v>
      </c>
      <c r="CI11" s="106" t="s">
        <v>193</v>
      </c>
      <c r="CJ11" s="106" t="s">
        <v>194</v>
      </c>
      <c r="CK11" s="106" t="s">
        <v>195</v>
      </c>
      <c r="CL11" s="106" t="s">
        <v>193</v>
      </c>
      <c r="CM11" s="106" t="s">
        <v>194</v>
      </c>
      <c r="CN11" s="106" t="s">
        <v>195</v>
      </c>
      <c r="CO11" s="106" t="s">
        <v>193</v>
      </c>
      <c r="CP11" s="106" t="s">
        <v>194</v>
      </c>
      <c r="CQ11" s="106" t="s">
        <v>195</v>
      </c>
      <c r="CR11" s="106" t="s">
        <v>193</v>
      </c>
      <c r="CS11" s="106" t="s">
        <v>194</v>
      </c>
      <c r="CT11" s="106" t="s">
        <v>195</v>
      </c>
      <c r="CU11" s="106" t="s">
        <v>193</v>
      </c>
      <c r="CV11" s="106" t="s">
        <v>194</v>
      </c>
      <c r="CW11" s="106" t="s">
        <v>195</v>
      </c>
      <c r="CX11" s="106" t="s">
        <v>193</v>
      </c>
      <c r="CY11" s="106" t="s">
        <v>194</v>
      </c>
      <c r="CZ11" s="106" t="s">
        <v>195</v>
      </c>
      <c r="DA11" s="106" t="s">
        <v>193</v>
      </c>
      <c r="DB11" s="106" t="s">
        <v>194</v>
      </c>
      <c r="DC11" s="106" t="s">
        <v>195</v>
      </c>
      <c r="DD11" s="106" t="s">
        <v>193</v>
      </c>
      <c r="DE11" s="106" t="s">
        <v>194</v>
      </c>
      <c r="DF11" s="106" t="s">
        <v>195</v>
      </c>
      <c r="DG11" s="106" t="s">
        <v>193</v>
      </c>
      <c r="DH11" s="106" t="s">
        <v>194</v>
      </c>
      <c r="DI11" s="106" t="s">
        <v>195</v>
      </c>
      <c r="DJ11" s="106" t="s">
        <v>193</v>
      </c>
      <c r="DK11" s="106" t="s">
        <v>194</v>
      </c>
      <c r="DL11" s="106" t="s">
        <v>195</v>
      </c>
      <c r="DM11" s="106" t="s">
        <v>193</v>
      </c>
      <c r="DN11" s="106" t="s">
        <v>194</v>
      </c>
      <c r="DO11" s="106" t="s">
        <v>195</v>
      </c>
      <c r="DP11" s="106" t="s">
        <v>193</v>
      </c>
      <c r="DQ11" s="106" t="s">
        <v>194</v>
      </c>
      <c r="DR11" s="106" t="s">
        <v>195</v>
      </c>
      <c r="DS11" s="106" t="s">
        <v>193</v>
      </c>
      <c r="DT11" s="106" t="s">
        <v>194</v>
      </c>
      <c r="DU11" s="106" t="s">
        <v>195</v>
      </c>
      <c r="DV11" s="106" t="s">
        <v>193</v>
      </c>
      <c r="DW11" s="106" t="s">
        <v>194</v>
      </c>
      <c r="DX11" s="106" t="s">
        <v>195</v>
      </c>
      <c r="DY11" s="106" t="s">
        <v>193</v>
      </c>
      <c r="DZ11" s="106" t="s">
        <v>194</v>
      </c>
      <c r="EA11" s="106" t="s">
        <v>195</v>
      </c>
      <c r="EC11" s="105"/>
      <c r="ED11" s="105"/>
      <c r="EE11" s="105"/>
    </row>
    <row r="12" spans="1:131" s="100" customFormat="1" ht="11.25" customHeight="1">
      <c r="A12" s="96">
        <v>1</v>
      </c>
      <c r="B12" s="106">
        <v>2</v>
      </c>
      <c r="C12" s="96">
        <v>3</v>
      </c>
      <c r="D12" s="107">
        <v>4</v>
      </c>
      <c r="E12" s="96">
        <v>5</v>
      </c>
      <c r="F12" s="106">
        <v>6</v>
      </c>
      <c r="G12" s="96">
        <v>7</v>
      </c>
      <c r="H12" s="106">
        <v>8</v>
      </c>
      <c r="I12" s="96">
        <v>9</v>
      </c>
      <c r="J12" s="106">
        <v>10</v>
      </c>
      <c r="K12" s="96">
        <v>11</v>
      </c>
      <c r="L12" s="106">
        <v>12</v>
      </c>
      <c r="M12" s="96">
        <v>13</v>
      </c>
      <c r="N12" s="106">
        <v>14</v>
      </c>
      <c r="O12" s="96">
        <v>15</v>
      </c>
      <c r="P12" s="106">
        <v>16</v>
      </c>
      <c r="Q12" s="96">
        <v>17</v>
      </c>
      <c r="R12" s="106">
        <v>18</v>
      </c>
      <c r="S12" s="96">
        <v>19</v>
      </c>
      <c r="T12" s="106">
        <v>20</v>
      </c>
      <c r="U12" s="96">
        <v>21</v>
      </c>
      <c r="V12" s="106">
        <v>22</v>
      </c>
      <c r="W12" s="96">
        <v>23</v>
      </c>
      <c r="X12" s="96">
        <v>24</v>
      </c>
      <c r="Y12" s="96">
        <v>25</v>
      </c>
      <c r="Z12" s="96">
        <v>26</v>
      </c>
      <c r="AA12" s="106">
        <v>27</v>
      </c>
      <c r="AB12" s="96">
        <v>28</v>
      </c>
      <c r="AC12" s="106">
        <v>29</v>
      </c>
      <c r="AD12" s="96">
        <v>30</v>
      </c>
      <c r="AE12" s="106">
        <v>31</v>
      </c>
      <c r="AF12" s="96">
        <v>32</v>
      </c>
      <c r="AG12" s="96">
        <v>33</v>
      </c>
      <c r="AH12" s="106">
        <v>34</v>
      </c>
      <c r="AI12" s="96">
        <v>35</v>
      </c>
      <c r="AJ12" s="96">
        <v>36</v>
      </c>
      <c r="AK12" s="106">
        <v>37</v>
      </c>
      <c r="AL12" s="96">
        <v>38</v>
      </c>
      <c r="AM12" s="96">
        <v>39</v>
      </c>
      <c r="AN12" s="106">
        <v>40</v>
      </c>
      <c r="AO12" s="96">
        <v>41</v>
      </c>
      <c r="AP12" s="106">
        <v>42</v>
      </c>
      <c r="AQ12" s="96">
        <v>43</v>
      </c>
      <c r="AR12" s="106">
        <v>44</v>
      </c>
      <c r="AS12" s="96">
        <v>45</v>
      </c>
      <c r="AT12" s="191">
        <v>46</v>
      </c>
      <c r="AU12" s="192">
        <v>47</v>
      </c>
      <c r="AV12" s="96">
        <v>48</v>
      </c>
      <c r="AW12" s="96">
        <v>49</v>
      </c>
      <c r="AX12" s="96">
        <v>50</v>
      </c>
      <c r="AY12" s="96">
        <v>51</v>
      </c>
      <c r="AZ12" s="96">
        <v>52</v>
      </c>
      <c r="BA12" s="96">
        <v>53</v>
      </c>
      <c r="BB12" s="106">
        <v>54</v>
      </c>
      <c r="BC12" s="96">
        <v>55</v>
      </c>
      <c r="BD12" s="106">
        <v>56</v>
      </c>
      <c r="BE12" s="96">
        <v>57</v>
      </c>
      <c r="BF12" s="106">
        <v>58</v>
      </c>
      <c r="BG12" s="96">
        <v>59</v>
      </c>
      <c r="BH12" s="106">
        <v>60</v>
      </c>
      <c r="BI12" s="96">
        <v>61</v>
      </c>
      <c r="BJ12" s="106">
        <v>62</v>
      </c>
      <c r="BK12" s="96">
        <v>63</v>
      </c>
      <c r="BL12" s="106">
        <v>64</v>
      </c>
      <c r="BM12" s="96">
        <v>65</v>
      </c>
      <c r="BN12" s="106">
        <v>66</v>
      </c>
      <c r="BO12" s="96">
        <v>67</v>
      </c>
      <c r="BP12" s="106">
        <v>68</v>
      </c>
      <c r="BQ12" s="96">
        <v>69</v>
      </c>
      <c r="BR12" s="106">
        <v>70</v>
      </c>
      <c r="BS12" s="96">
        <v>71</v>
      </c>
      <c r="BT12" s="106">
        <v>72</v>
      </c>
      <c r="BU12" s="96">
        <v>73</v>
      </c>
      <c r="BV12" s="106">
        <v>74</v>
      </c>
      <c r="BW12" s="96">
        <v>75</v>
      </c>
      <c r="BX12" s="106">
        <v>76</v>
      </c>
      <c r="BY12" s="96">
        <v>77</v>
      </c>
      <c r="BZ12" s="96">
        <v>78</v>
      </c>
      <c r="CA12" s="96">
        <v>79</v>
      </c>
      <c r="CB12" s="96">
        <v>80</v>
      </c>
      <c r="CC12" s="106">
        <v>81</v>
      </c>
      <c r="CD12" s="96">
        <v>82</v>
      </c>
      <c r="CE12" s="106">
        <v>83</v>
      </c>
      <c r="CF12" s="106">
        <v>84</v>
      </c>
      <c r="CG12" s="106">
        <v>85</v>
      </c>
      <c r="CH12" s="106">
        <v>86</v>
      </c>
      <c r="CI12" s="96">
        <v>87</v>
      </c>
      <c r="CJ12" s="106">
        <v>88</v>
      </c>
      <c r="CK12" s="96">
        <v>89</v>
      </c>
      <c r="CL12" s="106">
        <v>90</v>
      </c>
      <c r="CM12" s="96">
        <v>91</v>
      </c>
      <c r="CN12" s="106">
        <v>92</v>
      </c>
      <c r="CO12" s="96">
        <v>93</v>
      </c>
      <c r="CP12" s="106">
        <v>94</v>
      </c>
      <c r="CQ12" s="96">
        <v>95</v>
      </c>
      <c r="CR12" s="106">
        <v>96</v>
      </c>
      <c r="CS12" s="96">
        <v>97</v>
      </c>
      <c r="CT12" s="106">
        <v>98</v>
      </c>
      <c r="CU12" s="96">
        <v>99</v>
      </c>
      <c r="CV12" s="106">
        <v>100</v>
      </c>
      <c r="CW12" s="96">
        <v>101</v>
      </c>
      <c r="CX12" s="106">
        <v>102</v>
      </c>
      <c r="CY12" s="106">
        <v>103</v>
      </c>
      <c r="CZ12" s="106">
        <v>104</v>
      </c>
      <c r="DA12" s="96">
        <v>105</v>
      </c>
      <c r="DB12" s="106">
        <v>106</v>
      </c>
      <c r="DC12" s="96">
        <v>107</v>
      </c>
      <c r="DD12" s="106">
        <v>108</v>
      </c>
      <c r="DE12" s="96">
        <v>109</v>
      </c>
      <c r="DF12" s="106">
        <v>110</v>
      </c>
      <c r="DG12" s="96">
        <v>111</v>
      </c>
      <c r="DH12" s="106">
        <v>112</v>
      </c>
      <c r="DI12" s="96">
        <v>113</v>
      </c>
      <c r="DJ12" s="106">
        <v>114</v>
      </c>
      <c r="DK12" s="96">
        <v>115</v>
      </c>
      <c r="DL12" s="106">
        <v>116</v>
      </c>
      <c r="DM12" s="96">
        <v>117</v>
      </c>
      <c r="DN12" s="106">
        <v>118</v>
      </c>
      <c r="DO12" s="96">
        <v>119</v>
      </c>
      <c r="DP12" s="106">
        <v>120</v>
      </c>
      <c r="DQ12" s="96">
        <v>121</v>
      </c>
      <c r="DR12" s="106">
        <v>122</v>
      </c>
      <c r="DS12" s="96">
        <v>123</v>
      </c>
      <c r="DT12" s="106">
        <v>124</v>
      </c>
      <c r="DU12" s="96">
        <v>125</v>
      </c>
      <c r="DV12" s="106">
        <v>126</v>
      </c>
      <c r="DW12" s="96">
        <v>127</v>
      </c>
      <c r="DX12" s="106">
        <v>128</v>
      </c>
      <c r="DY12" s="96">
        <v>129</v>
      </c>
      <c r="DZ12" s="106">
        <v>130</v>
      </c>
      <c r="EA12" s="96">
        <v>131</v>
      </c>
    </row>
    <row r="13" spans="1:135" s="100" customFormat="1" ht="15" customHeight="1">
      <c r="A13" s="108">
        <v>1</v>
      </c>
      <c r="B13" s="109" t="s">
        <v>197</v>
      </c>
      <c r="C13" s="110">
        <f aca="true" t="shared" si="0" ref="C13:C28">F13+BK13</f>
        <v>2806.348</v>
      </c>
      <c r="D13" s="111">
        <f aca="true" t="shared" si="1" ref="D13:D28">G13+BL13+CD13</f>
        <v>1985.8871000000001</v>
      </c>
      <c r="E13" s="112">
        <f aca="true" t="shared" si="2" ref="E13:E28">D13/C13*100</f>
        <v>70.76410694610932</v>
      </c>
      <c r="F13" s="113">
        <f>I13+L13+O13+R13+U13+AA13+AG13+AP13+BB13+AY13+X13+AM13</f>
        <v>477.29999999999995</v>
      </c>
      <c r="G13" s="113">
        <f>J13+M13+P13+S13+V13+AB13+AH13+AQ13+Y13+BC13+AZ13+AN13</f>
        <v>279.0091</v>
      </c>
      <c r="H13" s="112">
        <f>G13/F13*100</f>
        <v>58.45570919756966</v>
      </c>
      <c r="I13" s="114">
        <f>Але!C6</f>
        <v>138</v>
      </c>
      <c r="J13" s="114">
        <f>Але!D6</f>
        <v>145.65977</v>
      </c>
      <c r="K13" s="112">
        <f>J13/I13*100</f>
        <v>105.55055797101448</v>
      </c>
      <c r="L13" s="115">
        <f>Але!C8</f>
        <v>3</v>
      </c>
      <c r="M13" s="115">
        <f>Але!D8</f>
        <v>0.01527</v>
      </c>
      <c r="N13" s="112">
        <f>M13/L13*100</f>
        <v>0.509</v>
      </c>
      <c r="O13" s="115">
        <f>Але!C10</f>
        <v>42</v>
      </c>
      <c r="P13" s="115">
        <f>Але!D10</f>
        <v>21.24645</v>
      </c>
      <c r="Q13" s="112">
        <f>P13/O13*100</f>
        <v>50.58678571428571</v>
      </c>
      <c r="R13" s="115">
        <f>Але!C11</f>
        <v>208.4</v>
      </c>
      <c r="S13" s="115">
        <f>Але!D11</f>
        <v>83.74367</v>
      </c>
      <c r="T13" s="112">
        <f>S13/R13*100</f>
        <v>40.18410268714011</v>
      </c>
      <c r="U13" s="112">
        <f>Але!C13</f>
        <v>0</v>
      </c>
      <c r="V13" s="112">
        <f>Але!D13</f>
        <v>4.7</v>
      </c>
      <c r="W13" s="112" t="e">
        <f>V13/U13*100</f>
        <v>#DIV/0!</v>
      </c>
      <c r="X13" s="112"/>
      <c r="Y13" s="112"/>
      <c r="Z13" s="112" t="e">
        <f aca="true" t="shared" si="3" ref="Z13:Z22">Y13/X13*100</f>
        <v>#DIV/0!</v>
      </c>
      <c r="AA13" s="115">
        <f>Але!C22</f>
        <v>15</v>
      </c>
      <c r="AB13" s="115">
        <f>Але!D22</f>
        <v>5.18394</v>
      </c>
      <c r="AC13" s="112">
        <f>AB13/AA13*100</f>
        <v>34.559599999999996</v>
      </c>
      <c r="AD13" s="115"/>
      <c r="AE13" s="115"/>
      <c r="AF13" s="112" t="e">
        <f>AE13/AD13*100</f>
        <v>#DIV/0!</v>
      </c>
      <c r="AG13" s="115">
        <f>Але!C23</f>
        <v>10.9</v>
      </c>
      <c r="AH13" s="115">
        <f>Але!D23</f>
        <v>0</v>
      </c>
      <c r="AI13" s="112">
        <f>AH13/AG13*100</f>
        <v>0</v>
      </c>
      <c r="AJ13" s="115"/>
      <c r="AK13" s="115"/>
      <c r="AL13" s="112" t="e">
        <f>AK13/AJ13*100</f>
        <v>#DIV/0!</v>
      </c>
      <c r="AM13" s="112"/>
      <c r="AN13" s="112"/>
      <c r="AO13" s="112" t="e">
        <f>AN13/AM13*100</f>
        <v>#DIV/0!</v>
      </c>
      <c r="AP13" s="112">
        <f>Але!C28</f>
        <v>60</v>
      </c>
      <c r="AQ13" s="112">
        <f>Але!D28</f>
        <v>0</v>
      </c>
      <c r="AR13" s="112">
        <f>AQ13/AP13*100</f>
        <v>0</v>
      </c>
      <c r="AS13" s="112"/>
      <c r="AT13" s="112"/>
      <c r="AU13" s="112" t="e">
        <f>AT13/AS13*100</f>
        <v>#DIV/0!</v>
      </c>
      <c r="AV13" s="112"/>
      <c r="AW13" s="112"/>
      <c r="AX13" s="112"/>
      <c r="AY13" s="112"/>
      <c r="AZ13" s="112"/>
      <c r="BA13" s="112" t="e">
        <f>AZ13/AY13*100</f>
        <v>#DIV/0!</v>
      </c>
      <c r="BB13" s="112">
        <f>Але!C29</f>
        <v>0</v>
      </c>
      <c r="BC13" s="112">
        <f>Але!D29</f>
        <v>18.46</v>
      </c>
      <c r="BD13" s="112" t="e">
        <f>BC13/BB13*100</f>
        <v>#DIV/0!</v>
      </c>
      <c r="BE13" s="112"/>
      <c r="BF13" s="112"/>
      <c r="BG13" s="116" t="e">
        <f>BE13/BF13*100</f>
        <v>#DIV/0!</v>
      </c>
      <c r="BH13" s="116"/>
      <c r="BI13" s="116"/>
      <c r="BJ13" s="116" t="e">
        <f>BH13/BI13*100</f>
        <v>#DIV/0!</v>
      </c>
      <c r="BK13" s="115">
        <f aca="true" t="shared" si="4" ref="BK13:BK28">BN13+BQ13+BT13+BW13</f>
        <v>2329.0480000000002</v>
      </c>
      <c r="BL13" s="115">
        <f aca="true" t="shared" si="5" ref="BL13:BL28">BO13+BR13+BU13+BX13</f>
        <v>1706.8780000000002</v>
      </c>
      <c r="BM13" s="112">
        <f>BL13/BK13*100</f>
        <v>73.28651019644077</v>
      </c>
      <c r="BN13" s="117">
        <f>Але!C34</f>
        <v>1170.9</v>
      </c>
      <c r="BO13" s="117">
        <f>Але!D34</f>
        <v>896.3</v>
      </c>
      <c r="BP13" s="112">
        <f>BO13/BN13*100</f>
        <v>76.54795456486463</v>
      </c>
      <c r="BQ13" s="112">
        <f>Але!C35</f>
        <v>457.9</v>
      </c>
      <c r="BR13" s="112">
        <f>Але!D35</f>
        <v>348.6</v>
      </c>
      <c r="BS13" s="112">
        <f>BR13/BQ13*100</f>
        <v>76.13015942345491</v>
      </c>
      <c r="BT13" s="112">
        <f>Але!C36</f>
        <v>644.5</v>
      </c>
      <c r="BU13" s="112">
        <f>Але!D36</f>
        <v>406.276</v>
      </c>
      <c r="BV13" s="112">
        <f aca="true" t="shared" si="6" ref="BV13:BV28">BU13/BT13*100</f>
        <v>63.037393328161365</v>
      </c>
      <c r="BW13" s="112">
        <f>Але!C37</f>
        <v>55.748</v>
      </c>
      <c r="BX13" s="112">
        <f>Але!D37</f>
        <v>55.702</v>
      </c>
      <c r="BY13" s="112">
        <f aca="true" t="shared" si="7" ref="BY13:BY30">BX13/BW13*100</f>
        <v>99.91748582908804</v>
      </c>
      <c r="BZ13" s="112"/>
      <c r="CA13" s="112"/>
      <c r="CB13" s="112" t="e">
        <f aca="true" t="shared" si="8" ref="CB13:CB30">CA13/BZ13*100</f>
        <v>#DIV/0!</v>
      </c>
      <c r="CC13" s="115"/>
      <c r="CD13" s="115"/>
      <c r="CE13" s="112" t="e">
        <f>CD13/CC13*100</f>
        <v>#DIV/0!</v>
      </c>
      <c r="CF13" s="112"/>
      <c r="CG13" s="112"/>
      <c r="CH13" s="112"/>
      <c r="CI13" s="115">
        <f>CL13+DA13+DD13+DG13+DJ13+DM13+DP13+DS13+DV13</f>
        <v>3149.198</v>
      </c>
      <c r="CJ13" s="115">
        <f>CM13+DB13+DE13+DH13+DK13+DN13+DQ13+DT13+DW13</f>
        <v>2062.43889</v>
      </c>
      <c r="CK13" s="112">
        <f>CJ13/CI13*100</f>
        <v>65.49092467352006</v>
      </c>
      <c r="CL13" s="115">
        <f>CO13+CR13+CU13+CX13</f>
        <v>713.542</v>
      </c>
      <c r="CM13" s="115">
        <f>CP13+CS13+CV13+CY13</f>
        <v>470.01222</v>
      </c>
      <c r="CN13" s="112">
        <f>CM13/CL13*100</f>
        <v>65.87029495110309</v>
      </c>
      <c r="CO13" s="112">
        <f>Але!C49</f>
        <v>708.542</v>
      </c>
      <c r="CP13" s="112">
        <f>Але!D49</f>
        <v>470.01222</v>
      </c>
      <c r="CQ13" s="112">
        <f>CP13/CO13*100</f>
        <v>66.33512480558669</v>
      </c>
      <c r="CR13" s="112">
        <f>Але!C51</f>
        <v>0</v>
      </c>
      <c r="CS13" s="112">
        <f>Але!D51</f>
        <v>0</v>
      </c>
      <c r="CT13" s="112" t="e">
        <f>CS13/CR13*100</f>
        <v>#DIV/0!</v>
      </c>
      <c r="CU13" s="112">
        <f>Але!C53</f>
        <v>5</v>
      </c>
      <c r="CV13" s="112">
        <f>Але!D53</f>
        <v>0</v>
      </c>
      <c r="CW13" s="112">
        <f>CV13/CU13*100</f>
        <v>0</v>
      </c>
      <c r="CX13" s="112">
        <f>Але!C54</f>
        <v>0</v>
      </c>
      <c r="CY13" s="112">
        <f>Але!D54</f>
        <v>0</v>
      </c>
      <c r="CZ13" s="112" t="e">
        <f>CX13/CY13*100</f>
        <v>#DIV/0!</v>
      </c>
      <c r="DA13" s="112">
        <f>Але!C56</f>
        <v>55.656</v>
      </c>
      <c r="DB13" s="112">
        <f>Але!D56</f>
        <v>28.74069</v>
      </c>
      <c r="DC13" s="112">
        <f>DB13/DA13*100</f>
        <v>51.63987710219923</v>
      </c>
      <c r="DD13" s="112">
        <f>Але!C57</f>
        <v>50</v>
      </c>
      <c r="DE13" s="112">
        <f>Але!D57</f>
        <v>32.605</v>
      </c>
      <c r="DF13" s="112">
        <f>DE13/DD13*100</f>
        <v>65.21</v>
      </c>
      <c r="DG13" s="115">
        <f>Але!C62</f>
        <v>581.1</v>
      </c>
      <c r="DH13" s="115">
        <f>Але!D62</f>
        <v>153.16431999999998</v>
      </c>
      <c r="DI13" s="112">
        <f>DH13/DG13*100</f>
        <v>26.357652727585606</v>
      </c>
      <c r="DJ13" s="115">
        <f>Але!C67</f>
        <v>308</v>
      </c>
      <c r="DK13" s="115">
        <f>Але!D67</f>
        <v>179.79866</v>
      </c>
      <c r="DL13" s="112">
        <f>DK13/DJ13*100</f>
        <v>58.37618831168832</v>
      </c>
      <c r="DM13" s="115">
        <f>Але!C71</f>
        <v>1047.3</v>
      </c>
      <c r="DN13" s="200">
        <f>Але!D71</f>
        <v>807.518</v>
      </c>
      <c r="DO13" s="112">
        <f aca="true" t="shared" si="9" ref="DO13:DO28">DN13/DM13*100</f>
        <v>77.10474553614056</v>
      </c>
      <c r="DP13" s="112">
        <f>Але!C73</f>
        <v>387.6</v>
      </c>
      <c r="DQ13" s="112">
        <f>Але!D73</f>
        <v>387.6</v>
      </c>
      <c r="DR13" s="112">
        <f aca="true" t="shared" si="10" ref="DR13:DR28">DQ13/DP13*100</f>
        <v>100</v>
      </c>
      <c r="DS13" s="113">
        <f>Але!C78</f>
        <v>6</v>
      </c>
      <c r="DT13" s="113">
        <f>Але!D78</f>
        <v>3</v>
      </c>
      <c r="DU13" s="112">
        <f>DT13/DS13*100</f>
        <v>50</v>
      </c>
      <c r="DV13" s="112">
        <f>Але!C84</f>
        <v>0</v>
      </c>
      <c r="DW13" s="112">
        <f>Але!D84</f>
        <v>0</v>
      </c>
      <c r="DX13" s="112" t="e">
        <f>DW13/DV13*100</f>
        <v>#DIV/0!</v>
      </c>
      <c r="DY13" s="221">
        <f aca="true" t="shared" si="11" ref="DY13:DY28">SUM(CI13-C13)</f>
        <v>342.8499999999999</v>
      </c>
      <c r="DZ13" s="118">
        <f aca="true" t="shared" si="12" ref="DZ13:DZ28">SUM(CJ13-D13)</f>
        <v>76.55178999999976</v>
      </c>
      <c r="EA13" s="112">
        <f>DZ13/DY13*100</f>
        <v>22.328070584803786</v>
      </c>
      <c r="EB13" s="212"/>
      <c r="EC13" s="207"/>
      <c r="EE13" s="207"/>
    </row>
    <row r="14" spans="1:135" s="127" customFormat="1" ht="15" customHeight="1">
      <c r="A14" s="119">
        <v>2</v>
      </c>
      <c r="B14" s="120" t="s">
        <v>198</v>
      </c>
      <c r="C14" s="210">
        <f t="shared" si="0"/>
        <v>23914.184</v>
      </c>
      <c r="D14" s="121">
        <f t="shared" si="1"/>
        <v>4414.28529</v>
      </c>
      <c r="E14" s="122">
        <f t="shared" si="2"/>
        <v>18.458858098607923</v>
      </c>
      <c r="F14" s="113">
        <f aca="true" t="shared" si="13" ref="F14:F28">I14+L14+O14+R14+U14+AA14+AG14+AP14+BB14+AY14+X14+AM14</f>
        <v>2227</v>
      </c>
      <c r="G14" s="113">
        <f aca="true" t="shared" si="14" ref="G14:G27">J14+M14+P14+S14+V14+AB14+AH14+AQ14+Y14+BC14+AZ14+AN14</f>
        <v>1510.9852899999996</v>
      </c>
      <c r="H14" s="122">
        <f aca="true" t="shared" si="15" ref="H14:H28">G14/F14*100</f>
        <v>67.84846385271665</v>
      </c>
      <c r="I14" s="124">
        <f>Сун!C6</f>
        <v>1287.6</v>
      </c>
      <c r="J14" s="124">
        <f>Сун!D6</f>
        <v>868.50672</v>
      </c>
      <c r="K14" s="122">
        <f aca="true" t="shared" si="16" ref="K14:K28">J14/I14*100</f>
        <v>67.45159366262816</v>
      </c>
      <c r="L14" s="124">
        <f>Сун!C8</f>
        <v>29</v>
      </c>
      <c r="M14" s="124">
        <f>Сун!D8</f>
        <v>27.23164</v>
      </c>
      <c r="N14" s="122">
        <f aca="true" t="shared" si="17" ref="N14:N28">M14/L14*100</f>
        <v>93.90220689655172</v>
      </c>
      <c r="O14" s="124">
        <f>Сун!C10</f>
        <v>129</v>
      </c>
      <c r="P14" s="124">
        <f>Сун!D10</f>
        <v>69.75393</v>
      </c>
      <c r="Q14" s="122">
        <f aca="true" t="shared" si="18" ref="Q14:Q28">P14/O14*100</f>
        <v>54.07281395348838</v>
      </c>
      <c r="R14" s="124">
        <f>Сун!C11</f>
        <v>409.4</v>
      </c>
      <c r="S14" s="124">
        <f>Сун!D11</f>
        <v>289.23779</v>
      </c>
      <c r="T14" s="122">
        <f aca="true" t="shared" si="19" ref="T14:T28">S14/R14*100</f>
        <v>70.64919149975574</v>
      </c>
      <c r="U14" s="122">
        <f>Сун!C13</f>
        <v>10</v>
      </c>
      <c r="V14" s="122">
        <f>Сун!D13</f>
        <v>21.6</v>
      </c>
      <c r="W14" s="122">
        <f aca="true" t="shared" si="20" ref="W14:W30">V14/U14*100</f>
        <v>216</v>
      </c>
      <c r="X14" s="122"/>
      <c r="Y14" s="122"/>
      <c r="Z14" s="112" t="e">
        <f t="shared" si="3"/>
        <v>#DIV/0!</v>
      </c>
      <c r="AA14" s="124">
        <f>Сун!C22</f>
        <v>200</v>
      </c>
      <c r="AB14" s="124">
        <f>Сун!D22</f>
        <v>118.07261</v>
      </c>
      <c r="AC14" s="122">
        <f aca="true" t="shared" si="21" ref="AC14:AC28">AB14/AA14*100</f>
        <v>59.036305</v>
      </c>
      <c r="AD14" s="124"/>
      <c r="AE14" s="124"/>
      <c r="AF14" s="122" t="e">
        <f aca="true" t="shared" si="22" ref="AF14:AF28">AE14/AD14*100</f>
        <v>#DIV/0!</v>
      </c>
      <c r="AG14" s="124">
        <f>Сун!C23</f>
        <v>22</v>
      </c>
      <c r="AH14" s="124">
        <f>Сун!D23</f>
        <v>0</v>
      </c>
      <c r="AI14" s="122">
        <f aca="true" t="shared" si="23" ref="AI14:AI28">AH14/AG14*100</f>
        <v>0</v>
      </c>
      <c r="AJ14" s="124"/>
      <c r="AK14" s="115"/>
      <c r="AL14" s="122" t="e">
        <f aca="true" t="shared" si="24" ref="AL14:AL28">AK14/AJ14*100</f>
        <v>#DIV/0!</v>
      </c>
      <c r="AM14" s="122"/>
      <c r="AN14" s="122"/>
      <c r="AO14" s="112" t="e">
        <f aca="true" t="shared" si="25" ref="AO14:AO30">AN14/AM14*100</f>
        <v>#DIV/0!</v>
      </c>
      <c r="AP14" s="122">
        <f>Сун!C28</f>
        <v>140</v>
      </c>
      <c r="AQ14" s="122">
        <f>Сун!D28</f>
        <v>26.31448</v>
      </c>
      <c r="AR14" s="122">
        <f aca="true" t="shared" si="26" ref="AR14:AR30">AQ14/AP14*100</f>
        <v>18.79605714285714</v>
      </c>
      <c r="AS14" s="122"/>
      <c r="AT14" s="122"/>
      <c r="AU14" s="122" t="e">
        <f aca="true" t="shared" si="27" ref="AU14:AU28">AT14/AS14*100</f>
        <v>#DIV/0!</v>
      </c>
      <c r="AV14" s="122"/>
      <c r="AW14" s="122"/>
      <c r="AX14" s="122"/>
      <c r="AY14" s="122"/>
      <c r="AZ14" s="122"/>
      <c r="BA14" s="112" t="e">
        <f aca="true" t="shared" si="28" ref="BA14:BA28">AZ14/AY14*100</f>
        <v>#DIV/0!</v>
      </c>
      <c r="BB14" s="122">
        <f>Сун!C29</f>
        <v>0</v>
      </c>
      <c r="BC14" s="122">
        <f>Сун!D29</f>
        <v>90.26812</v>
      </c>
      <c r="BD14" s="122" t="e">
        <f aca="true" t="shared" si="29" ref="BD14:BD28">BC14/BB14*100</f>
        <v>#DIV/0!</v>
      </c>
      <c r="BE14" s="122"/>
      <c r="BF14" s="122"/>
      <c r="BG14" s="125" t="e">
        <f aca="true" t="shared" si="30" ref="BG14:BG28">BE14/BF14*100</f>
        <v>#DIV/0!</v>
      </c>
      <c r="BH14" s="125"/>
      <c r="BI14" s="125"/>
      <c r="BJ14" s="125" t="e">
        <f aca="true" t="shared" si="31" ref="BJ14:BJ28">BH14/BI14*100</f>
        <v>#DIV/0!</v>
      </c>
      <c r="BK14" s="115">
        <f t="shared" si="4"/>
        <v>21687.184</v>
      </c>
      <c r="BL14" s="115">
        <f t="shared" si="5"/>
        <v>2903.2999999999997</v>
      </c>
      <c r="BM14" s="122">
        <f>BL14/BK14*100</f>
        <v>13.387169122556436</v>
      </c>
      <c r="BN14" s="122">
        <f>Сун!C34</f>
        <v>3481.7</v>
      </c>
      <c r="BO14" s="122">
        <f>Сун!D34</f>
        <v>2658.6</v>
      </c>
      <c r="BP14" s="122">
        <f aca="true" t="shared" si="32" ref="BP14:BP28">BO14/BN14*100</f>
        <v>76.35924979176839</v>
      </c>
      <c r="BQ14" s="112">
        <f>Сун!C35</f>
        <v>0</v>
      </c>
      <c r="BR14" s="112">
        <f>Сун!D35</f>
        <v>0</v>
      </c>
      <c r="BS14" s="122" t="e">
        <f aca="true" t="shared" si="33" ref="BS14:BS28">BR14/BQ14*100</f>
        <v>#DIV/0!</v>
      </c>
      <c r="BT14" s="218">
        <f>Сун!C36</f>
        <v>18089.378</v>
      </c>
      <c r="BU14" s="122">
        <f>Сун!D36</f>
        <v>128.75</v>
      </c>
      <c r="BV14" s="122">
        <f t="shared" si="6"/>
        <v>0.7117436542041412</v>
      </c>
      <c r="BW14" s="122">
        <f>Сун!C37</f>
        <v>116.106</v>
      </c>
      <c r="BX14" s="122">
        <f>Сун!D37</f>
        <v>115.95</v>
      </c>
      <c r="BY14" s="122">
        <f t="shared" si="7"/>
        <v>99.8656400186037</v>
      </c>
      <c r="BZ14" s="122"/>
      <c r="CA14" s="122"/>
      <c r="CB14" s="122" t="e">
        <f t="shared" si="8"/>
        <v>#DIV/0!</v>
      </c>
      <c r="CC14" s="124"/>
      <c r="CD14" s="124"/>
      <c r="CE14" s="122" t="e">
        <f aca="true" t="shared" si="34" ref="CE14:CE28">CD14/CC14*100</f>
        <v>#DIV/0!</v>
      </c>
      <c r="CF14" s="122"/>
      <c r="CG14" s="122"/>
      <c r="CH14" s="122"/>
      <c r="CI14" s="115">
        <f>CL14+DA14+DD14+DG14+DJ14+DM14+DP14+DS14+DV14</f>
        <v>24404.784</v>
      </c>
      <c r="CJ14" s="115">
        <f aca="true" t="shared" si="35" ref="CI14:CJ28">CM14+DB14+DE14+DH14+DK14+DN14+DQ14+DT14+DW14</f>
        <v>4019.5322299999993</v>
      </c>
      <c r="CK14" s="122">
        <f aca="true" t="shared" si="36" ref="CK14:CK28">CJ14/CI14*100</f>
        <v>16.470263494239486</v>
      </c>
      <c r="CL14" s="115">
        <f>CO14+CR14+CU14+CX14</f>
        <v>1159.37304</v>
      </c>
      <c r="CM14" s="115">
        <f aca="true" t="shared" si="37" ref="CL14:CM28">CP14+CS14+CV14+CY14</f>
        <v>784.01271</v>
      </c>
      <c r="CN14" s="122">
        <f aca="true" t="shared" si="38" ref="CN14:CN28">CM14/CL14*100</f>
        <v>67.62385211234513</v>
      </c>
      <c r="CO14" s="122">
        <f>Сун!C49</f>
        <v>1144.37304</v>
      </c>
      <c r="CP14" s="122">
        <f>Сун!D49</f>
        <v>784.01271</v>
      </c>
      <c r="CQ14" s="122">
        <f aca="true" t="shared" si="39" ref="CQ14:CQ28">CP14/CO14*100</f>
        <v>68.51023945828014</v>
      </c>
      <c r="CR14" s="122">
        <f>Сун!C52</f>
        <v>0</v>
      </c>
      <c r="CS14" s="122">
        <f>Сун!D52</f>
        <v>0</v>
      </c>
      <c r="CT14" s="122" t="e">
        <f aca="true" t="shared" si="40" ref="CT14:CT28">CS14/CR14*100</f>
        <v>#DIV/0!</v>
      </c>
      <c r="CU14" s="122">
        <f>Сун!C53</f>
        <v>15</v>
      </c>
      <c r="CV14" s="122">
        <f>Сун!D53</f>
        <v>0</v>
      </c>
      <c r="CW14" s="122">
        <f aca="true" t="shared" si="41" ref="CW14:CW28">CV14/CU14*100</f>
        <v>0</v>
      </c>
      <c r="CX14" s="122">
        <f>Сун!C54</f>
        <v>0</v>
      </c>
      <c r="CY14" s="122">
        <f>Сун!D54</f>
        <v>0</v>
      </c>
      <c r="CZ14" s="112" t="e">
        <f aca="true" t="shared" si="42" ref="CZ14:CZ30">CX14/CY14*100</f>
        <v>#DIV/0!</v>
      </c>
      <c r="DA14" s="122">
        <f>Сун!C56</f>
        <v>115.794</v>
      </c>
      <c r="DB14" s="122">
        <f>Сун!D56</f>
        <v>73.91012</v>
      </c>
      <c r="DC14" s="122">
        <f aca="true" t="shared" si="43" ref="DC14:DC30">DB14/DA14*100</f>
        <v>63.828972140179985</v>
      </c>
      <c r="DD14" s="122">
        <f>Сун!C57</f>
        <v>178.6</v>
      </c>
      <c r="DE14" s="122">
        <f>Сун!D57</f>
        <v>59.40248</v>
      </c>
      <c r="DF14" s="122">
        <f aca="true" t="shared" si="44" ref="DF14:DF30">DE14/DD14*100</f>
        <v>33.26006718924972</v>
      </c>
      <c r="DG14" s="124">
        <f>Сун!C62</f>
        <v>1823.70896</v>
      </c>
      <c r="DH14" s="124">
        <f>Сун!D62</f>
        <v>788.56673</v>
      </c>
      <c r="DI14" s="122">
        <f aca="true" t="shared" si="45" ref="DI14:DI28">DH14/DG14*100</f>
        <v>43.239724500777804</v>
      </c>
      <c r="DJ14" s="124">
        <f>Сун!C67</f>
        <v>760</v>
      </c>
      <c r="DK14" s="124">
        <f>Сун!D67</f>
        <v>410.3278</v>
      </c>
      <c r="DL14" s="122">
        <f aca="true" t="shared" si="46" ref="DL14:DL28">DK14/DJ14*100</f>
        <v>53.99050000000001</v>
      </c>
      <c r="DM14" s="124">
        <f>Сун!C71</f>
        <v>19813.13</v>
      </c>
      <c r="DN14" s="199">
        <f>Сун!D71</f>
        <v>1599.21239</v>
      </c>
      <c r="DO14" s="122">
        <f t="shared" si="9"/>
        <v>8.071477802850936</v>
      </c>
      <c r="DP14" s="122">
        <f>Сун!C73</f>
        <v>250.078</v>
      </c>
      <c r="DQ14" s="122">
        <f>Сун!D73</f>
        <v>0</v>
      </c>
      <c r="DR14" s="122">
        <f t="shared" si="10"/>
        <v>0</v>
      </c>
      <c r="DS14" s="123">
        <f>Сун!C78</f>
        <v>19</v>
      </c>
      <c r="DT14" s="123">
        <f>Сун!D78</f>
        <v>19</v>
      </c>
      <c r="DU14" s="122">
        <f aca="true" t="shared" si="47" ref="DU14:DU28">DT14/DS14*100</f>
        <v>100</v>
      </c>
      <c r="DV14" s="122">
        <f>Сун!C84</f>
        <v>285.1</v>
      </c>
      <c r="DW14" s="122">
        <f>Сун!D84</f>
        <v>285.1</v>
      </c>
      <c r="DX14" s="112">
        <f>DW14/DV14*100</f>
        <v>100</v>
      </c>
      <c r="DY14" s="222">
        <f t="shared" si="11"/>
        <v>490.59999999999854</v>
      </c>
      <c r="DZ14" s="126">
        <f t="shared" si="12"/>
        <v>-394.75306000000046</v>
      </c>
      <c r="EA14" s="112">
        <f aca="true" t="shared" si="48" ref="EA14:EA28">DZ14/DY14*100</f>
        <v>-80.46332246229142</v>
      </c>
      <c r="EB14" s="213"/>
      <c r="EC14" s="207"/>
      <c r="EE14" s="207"/>
    </row>
    <row r="15" spans="1:135" s="100" customFormat="1" ht="15" customHeight="1">
      <c r="A15" s="108">
        <v>3</v>
      </c>
      <c r="B15" s="109" t="s">
        <v>199</v>
      </c>
      <c r="C15" s="110">
        <f t="shared" si="0"/>
        <v>6759.282</v>
      </c>
      <c r="D15" s="128">
        <f t="shared" si="1"/>
        <v>3347.96017</v>
      </c>
      <c r="E15" s="112">
        <f t="shared" si="2"/>
        <v>49.531298886479355</v>
      </c>
      <c r="F15" s="113">
        <f t="shared" si="13"/>
        <v>745</v>
      </c>
      <c r="G15" s="113">
        <f t="shared" si="14"/>
        <v>523.26617</v>
      </c>
      <c r="H15" s="112">
        <f t="shared" si="15"/>
        <v>70.23706979865771</v>
      </c>
      <c r="I15" s="114">
        <f>Иль!C6</f>
        <v>187.2</v>
      </c>
      <c r="J15" s="114">
        <f>Иль!D6</f>
        <v>129.89608</v>
      </c>
      <c r="K15" s="112">
        <f t="shared" si="16"/>
        <v>69.38893162393164</v>
      </c>
      <c r="L15" s="115">
        <f>Иль!C8</f>
        <v>3</v>
      </c>
      <c r="M15" s="115">
        <f>Иль!D8</f>
        <v>6.13855</v>
      </c>
      <c r="N15" s="112">
        <f t="shared" si="17"/>
        <v>204.61833333333334</v>
      </c>
      <c r="O15" s="115">
        <f>Иль!C10</f>
        <v>106</v>
      </c>
      <c r="P15" s="115">
        <f>Иль!D10</f>
        <v>53.33224</v>
      </c>
      <c r="Q15" s="112">
        <f t="shared" si="18"/>
        <v>50.313433962264156</v>
      </c>
      <c r="R15" s="115">
        <f>Иль!C11</f>
        <v>166.8</v>
      </c>
      <c r="S15" s="115">
        <f>Иль!D11</f>
        <v>119.79374</v>
      </c>
      <c r="T15" s="112">
        <f t="shared" si="19"/>
        <v>71.81878896882493</v>
      </c>
      <c r="U15" s="112">
        <f>Иль!C13</f>
        <v>10</v>
      </c>
      <c r="V15" s="112">
        <f>Иль!D13</f>
        <v>7.2</v>
      </c>
      <c r="W15" s="112">
        <f t="shared" si="20"/>
        <v>72</v>
      </c>
      <c r="X15" s="112"/>
      <c r="Y15" s="112"/>
      <c r="Z15" s="112" t="e">
        <f t="shared" si="3"/>
        <v>#DIV/0!</v>
      </c>
      <c r="AA15" s="115">
        <f>Иль!C22</f>
        <v>125</v>
      </c>
      <c r="AB15" s="115">
        <f>Иль!D22</f>
        <v>178.16702</v>
      </c>
      <c r="AC15" s="112">
        <f t="shared" si="21"/>
        <v>142.533616</v>
      </c>
      <c r="AD15" s="115"/>
      <c r="AE15" s="115"/>
      <c r="AF15" s="112" t="e">
        <f t="shared" si="22"/>
        <v>#DIV/0!</v>
      </c>
      <c r="AG15" s="115">
        <f>Иль!C23</f>
        <v>17</v>
      </c>
      <c r="AH15" s="115">
        <f>Иль!D23</f>
        <v>15.14664</v>
      </c>
      <c r="AI15" s="112">
        <f t="shared" si="23"/>
        <v>89.09788235294117</v>
      </c>
      <c r="AJ15" s="115"/>
      <c r="AK15" s="115"/>
      <c r="AL15" s="112" t="e">
        <f t="shared" si="24"/>
        <v>#DIV/0!</v>
      </c>
      <c r="AM15" s="112"/>
      <c r="AN15" s="112"/>
      <c r="AO15" s="112" t="e">
        <f t="shared" si="25"/>
        <v>#DIV/0!</v>
      </c>
      <c r="AP15" s="112">
        <f>Иль!C28</f>
        <v>130</v>
      </c>
      <c r="AQ15" s="112">
        <f>Иль!D28</f>
        <v>4.1669</v>
      </c>
      <c r="AR15" s="112">
        <f t="shared" si="26"/>
        <v>3.205307692307692</v>
      </c>
      <c r="AS15" s="112"/>
      <c r="AT15" s="112"/>
      <c r="AU15" s="112" t="e">
        <f t="shared" si="27"/>
        <v>#DIV/0!</v>
      </c>
      <c r="AV15" s="112"/>
      <c r="AW15" s="112"/>
      <c r="AX15" s="112"/>
      <c r="AY15" s="112"/>
      <c r="AZ15" s="112"/>
      <c r="BA15" s="112" t="e">
        <f t="shared" si="28"/>
        <v>#DIV/0!</v>
      </c>
      <c r="BB15" s="112">
        <f>Иль!C29</f>
        <v>0</v>
      </c>
      <c r="BC15" s="112">
        <f>Иль!D29</f>
        <v>9.425</v>
      </c>
      <c r="BD15" s="112" t="e">
        <f t="shared" si="29"/>
        <v>#DIV/0!</v>
      </c>
      <c r="BE15" s="112"/>
      <c r="BF15" s="112"/>
      <c r="BG15" s="116" t="e">
        <f t="shared" si="30"/>
        <v>#DIV/0!</v>
      </c>
      <c r="BH15" s="116"/>
      <c r="BI15" s="116"/>
      <c r="BJ15" s="116" t="e">
        <f t="shared" si="31"/>
        <v>#DIV/0!</v>
      </c>
      <c r="BK15" s="115">
        <f t="shared" si="4"/>
        <v>6014.282</v>
      </c>
      <c r="BL15" s="115">
        <f t="shared" si="5"/>
        <v>2824.694</v>
      </c>
      <c r="BM15" s="112">
        <f>BL15/BK15*100</f>
        <v>46.96643755646975</v>
      </c>
      <c r="BN15" s="117">
        <f>Иль!C34</f>
        <v>2600.3</v>
      </c>
      <c r="BO15" s="117">
        <f>Иль!D34</f>
        <v>1994.4</v>
      </c>
      <c r="BP15" s="112">
        <f t="shared" si="32"/>
        <v>76.69884244125677</v>
      </c>
      <c r="BQ15" s="112">
        <f>Иль!C35</f>
        <v>374.1</v>
      </c>
      <c r="BR15" s="112">
        <f>Иль!D35</f>
        <v>284.7</v>
      </c>
      <c r="BS15" s="112">
        <f t="shared" si="33"/>
        <v>76.10264635124298</v>
      </c>
      <c r="BT15" s="112">
        <f>Иль!C36</f>
        <v>2923.9</v>
      </c>
      <c r="BU15" s="112">
        <f>Иль!D36</f>
        <v>429.706</v>
      </c>
      <c r="BV15" s="112">
        <f t="shared" si="6"/>
        <v>14.69633024385239</v>
      </c>
      <c r="BW15" s="112">
        <f>Иль!C37</f>
        <v>115.982</v>
      </c>
      <c r="BX15" s="112">
        <f>Иль!D37</f>
        <v>115.888</v>
      </c>
      <c r="BY15" s="112">
        <f t="shared" si="7"/>
        <v>99.91895294097361</v>
      </c>
      <c r="BZ15" s="112"/>
      <c r="CA15" s="112"/>
      <c r="CB15" s="112" t="e">
        <f t="shared" si="8"/>
        <v>#DIV/0!</v>
      </c>
      <c r="CC15" s="115"/>
      <c r="CD15" s="115"/>
      <c r="CE15" s="112" t="e">
        <f t="shared" si="34"/>
        <v>#DIV/0!</v>
      </c>
      <c r="CF15" s="112"/>
      <c r="CG15" s="112"/>
      <c r="CH15" s="112">
        <v>0</v>
      </c>
      <c r="CI15" s="115">
        <f t="shared" si="35"/>
        <v>7148.682000000001</v>
      </c>
      <c r="CJ15" s="115">
        <f t="shared" si="35"/>
        <v>3023.77902</v>
      </c>
      <c r="CK15" s="112">
        <f t="shared" si="36"/>
        <v>42.29841277035403</v>
      </c>
      <c r="CL15" s="115">
        <f t="shared" si="37"/>
        <v>929.088</v>
      </c>
      <c r="CM15" s="115">
        <f t="shared" si="37"/>
        <v>562.86786</v>
      </c>
      <c r="CN15" s="112">
        <f t="shared" si="38"/>
        <v>60.58283607150238</v>
      </c>
      <c r="CO15" s="112">
        <f>Иль!C49</f>
        <v>919.088</v>
      </c>
      <c r="CP15" s="112">
        <f>Иль!D49</f>
        <v>562.86786</v>
      </c>
      <c r="CQ15" s="112">
        <f t="shared" si="39"/>
        <v>61.24199858990651</v>
      </c>
      <c r="CR15" s="112">
        <f>Иль!C52</f>
        <v>0</v>
      </c>
      <c r="CS15" s="112">
        <f>Иль!D52</f>
        <v>0</v>
      </c>
      <c r="CT15" s="112" t="e">
        <f t="shared" si="40"/>
        <v>#DIV/0!</v>
      </c>
      <c r="CU15" s="112">
        <f>Иль!C53</f>
        <v>10</v>
      </c>
      <c r="CV15" s="112">
        <f>Иль!D53</f>
        <v>0</v>
      </c>
      <c r="CW15" s="112">
        <f t="shared" si="41"/>
        <v>0</v>
      </c>
      <c r="CX15" s="112">
        <f>Иль!C54</f>
        <v>0</v>
      </c>
      <c r="CY15" s="112">
        <f>Иль!D54</f>
        <v>0</v>
      </c>
      <c r="CZ15" s="112" t="e">
        <f t="shared" si="42"/>
        <v>#DIV/0!</v>
      </c>
      <c r="DA15" s="112">
        <f>Иль!C56</f>
        <v>115.794</v>
      </c>
      <c r="DB15" s="112">
        <f>Иль!D56</f>
        <v>63.0129</v>
      </c>
      <c r="DC15" s="112">
        <f t="shared" si="43"/>
        <v>54.41810456500337</v>
      </c>
      <c r="DD15" s="112">
        <f>Иль!C57</f>
        <v>1</v>
      </c>
      <c r="DE15" s="112">
        <f>Иль!D57</f>
        <v>0</v>
      </c>
      <c r="DF15" s="112">
        <f t="shared" si="44"/>
        <v>0</v>
      </c>
      <c r="DG15" s="115">
        <f>Иль!C62</f>
        <v>959.7</v>
      </c>
      <c r="DH15" s="115">
        <f>Иль!D62</f>
        <v>167.832</v>
      </c>
      <c r="DI15" s="112">
        <f t="shared" si="45"/>
        <v>17.48796498905908</v>
      </c>
      <c r="DJ15" s="115">
        <f>Иль!C67</f>
        <v>2410.7</v>
      </c>
      <c r="DK15" s="115">
        <f>Иль!D67</f>
        <v>212.03561</v>
      </c>
      <c r="DL15" s="112">
        <f t="shared" si="46"/>
        <v>8.795603351723566</v>
      </c>
      <c r="DM15" s="115">
        <f>Иль!C71</f>
        <v>2332.8</v>
      </c>
      <c r="DN15" s="200">
        <f>Иль!D71</f>
        <v>1624.53065</v>
      </c>
      <c r="DO15" s="112">
        <f t="shared" si="9"/>
        <v>69.63865955075444</v>
      </c>
      <c r="DP15" s="112">
        <f>Иль!C73</f>
        <v>387.6</v>
      </c>
      <c r="DQ15" s="112">
        <f>Иль!D73</f>
        <v>387.6</v>
      </c>
      <c r="DR15" s="112">
        <f t="shared" si="10"/>
        <v>100</v>
      </c>
      <c r="DS15" s="113">
        <f>Иль!C78</f>
        <v>12</v>
      </c>
      <c r="DT15" s="113">
        <f>Иль!D78</f>
        <v>5.9</v>
      </c>
      <c r="DU15" s="112">
        <f t="shared" si="47"/>
        <v>49.16666666666667</v>
      </c>
      <c r="DV15" s="112">
        <f>Иль!C84</f>
        <v>0</v>
      </c>
      <c r="DW15" s="112">
        <f>Иль!D84</f>
        <v>0</v>
      </c>
      <c r="DX15" s="112" t="e">
        <f aca="true" t="shared" si="49" ref="DX15:DX28">DW15/DV15*100</f>
        <v>#DIV/0!</v>
      </c>
      <c r="DY15" s="221">
        <f t="shared" si="11"/>
        <v>389.40000000000055</v>
      </c>
      <c r="DZ15" s="118">
        <f t="shared" si="12"/>
        <v>-324.1811499999999</v>
      </c>
      <c r="EA15" s="112">
        <f t="shared" si="48"/>
        <v>-83.25145095017962</v>
      </c>
      <c r="EB15" s="212"/>
      <c r="EC15" s="207"/>
      <c r="EE15" s="207"/>
    </row>
    <row r="16" spans="1:135" s="100" customFormat="1" ht="15" customHeight="1">
      <c r="A16" s="108">
        <v>4</v>
      </c>
      <c r="B16" s="109" t="s">
        <v>200</v>
      </c>
      <c r="C16" s="110">
        <f t="shared" si="0"/>
        <v>6434.731000000001</v>
      </c>
      <c r="D16" s="128">
        <f t="shared" si="1"/>
        <v>4497.56815</v>
      </c>
      <c r="E16" s="112">
        <f t="shared" si="2"/>
        <v>69.89520074731949</v>
      </c>
      <c r="F16" s="113">
        <f t="shared" si="13"/>
        <v>2023.5000000000002</v>
      </c>
      <c r="G16" s="113">
        <f t="shared" si="14"/>
        <v>1554.8341500000001</v>
      </c>
      <c r="H16" s="112">
        <f t="shared" si="15"/>
        <v>76.83885100074129</v>
      </c>
      <c r="I16" s="185">
        <f>Кад!C6</f>
        <v>986.4</v>
      </c>
      <c r="J16" s="185">
        <f>Кад!D6</f>
        <v>742.43938</v>
      </c>
      <c r="K16" s="112">
        <f t="shared" si="16"/>
        <v>75.26757704785078</v>
      </c>
      <c r="L16" s="115">
        <f>Кад!C8</f>
        <v>28</v>
      </c>
      <c r="M16" s="115">
        <f>Кад!D8</f>
        <v>14.81396</v>
      </c>
      <c r="N16" s="112">
        <f t="shared" si="17"/>
        <v>52.907000000000004</v>
      </c>
      <c r="O16" s="115">
        <f>Кад!C10</f>
        <v>135</v>
      </c>
      <c r="P16" s="115">
        <f>Кад!D10</f>
        <v>68.44135</v>
      </c>
      <c r="Q16" s="112">
        <f t="shared" si="18"/>
        <v>50.6972962962963</v>
      </c>
      <c r="R16" s="115">
        <f>Кад!C11</f>
        <v>447.9</v>
      </c>
      <c r="S16" s="115">
        <f>Кад!D11</f>
        <v>372.52592</v>
      </c>
      <c r="T16" s="112">
        <f t="shared" si="19"/>
        <v>83.1716722482697</v>
      </c>
      <c r="U16" s="112">
        <f>Кад!C13</f>
        <v>10</v>
      </c>
      <c r="V16" s="112">
        <f>Кад!D13</f>
        <v>14.1</v>
      </c>
      <c r="W16" s="112">
        <f t="shared" si="20"/>
        <v>141</v>
      </c>
      <c r="X16" s="112"/>
      <c r="Y16" s="112"/>
      <c r="Z16" s="112" t="e">
        <f t="shared" si="3"/>
        <v>#DIV/0!</v>
      </c>
      <c r="AA16" s="115">
        <f>Кад!C22</f>
        <v>310</v>
      </c>
      <c r="AB16" s="115">
        <f>Кад!D22</f>
        <v>283.15896</v>
      </c>
      <c r="AC16" s="112">
        <f t="shared" si="21"/>
        <v>91.34159999999999</v>
      </c>
      <c r="AD16" s="115"/>
      <c r="AE16" s="115"/>
      <c r="AF16" s="112" t="e">
        <f t="shared" si="22"/>
        <v>#DIV/0!</v>
      </c>
      <c r="AG16" s="115">
        <f>Кад!C23</f>
        <v>16.2</v>
      </c>
      <c r="AH16" s="115">
        <f>Кад!D23</f>
        <v>0</v>
      </c>
      <c r="AI16" s="112">
        <f t="shared" si="23"/>
        <v>0</v>
      </c>
      <c r="AJ16" s="115"/>
      <c r="AK16" s="115"/>
      <c r="AL16" s="112" t="e">
        <f t="shared" si="24"/>
        <v>#DIV/0!</v>
      </c>
      <c r="AM16" s="112"/>
      <c r="AN16" s="112"/>
      <c r="AO16" s="112" t="e">
        <f t="shared" si="25"/>
        <v>#DIV/0!</v>
      </c>
      <c r="AP16" s="112">
        <f>Кад!C28</f>
        <v>90</v>
      </c>
      <c r="AQ16" s="112">
        <f>Кад!D28</f>
        <v>27.86344</v>
      </c>
      <c r="AR16" s="112">
        <f t="shared" si="26"/>
        <v>30.95937777777778</v>
      </c>
      <c r="AS16" s="122"/>
      <c r="AT16" s="122"/>
      <c r="AU16" s="112" t="e">
        <f t="shared" si="27"/>
        <v>#DIV/0!</v>
      </c>
      <c r="AV16" s="112"/>
      <c r="AW16" s="112"/>
      <c r="AX16" s="112"/>
      <c r="AY16" s="112"/>
      <c r="AZ16" s="112"/>
      <c r="BA16" s="112" t="e">
        <f t="shared" si="28"/>
        <v>#DIV/0!</v>
      </c>
      <c r="BB16" s="112">
        <f>Кад!C29</f>
        <v>0</v>
      </c>
      <c r="BC16" s="112">
        <f>Кад!D29</f>
        <v>31.49114</v>
      </c>
      <c r="BD16" s="112" t="e">
        <f t="shared" si="29"/>
        <v>#DIV/0!</v>
      </c>
      <c r="BE16" s="112"/>
      <c r="BF16" s="112"/>
      <c r="BG16" s="116" t="e">
        <f t="shared" si="30"/>
        <v>#DIV/0!</v>
      </c>
      <c r="BH16" s="116"/>
      <c r="BI16" s="116"/>
      <c r="BJ16" s="116" t="e">
        <f t="shared" si="31"/>
        <v>#DIV/0!</v>
      </c>
      <c r="BK16" s="115">
        <f t="shared" si="4"/>
        <v>4411.231000000001</v>
      </c>
      <c r="BL16" s="115">
        <f t="shared" si="5"/>
        <v>2942.734</v>
      </c>
      <c r="BM16" s="112">
        <f>BL16/BK16*100</f>
        <v>66.71004080266935</v>
      </c>
      <c r="BN16" s="117">
        <f>Кад!C34</f>
        <v>2561.6</v>
      </c>
      <c r="BO16" s="117">
        <f>Кад!D34</f>
        <v>1950.7</v>
      </c>
      <c r="BP16" s="112">
        <f t="shared" si="32"/>
        <v>76.15162398500938</v>
      </c>
      <c r="BQ16" s="112">
        <f>Кад!C35</f>
        <v>0</v>
      </c>
      <c r="BR16" s="112">
        <f>Кад!D35</f>
        <v>0</v>
      </c>
      <c r="BS16" s="112" t="e">
        <f t="shared" si="33"/>
        <v>#DIV/0!</v>
      </c>
      <c r="BT16" s="112">
        <f>Кад!C36</f>
        <v>1733.58</v>
      </c>
      <c r="BU16" s="112">
        <f>Кад!D36</f>
        <v>876.112</v>
      </c>
      <c r="BV16" s="112">
        <f t="shared" si="6"/>
        <v>50.537731169025946</v>
      </c>
      <c r="BW16" s="112">
        <f>Кад!C37</f>
        <v>116.051</v>
      </c>
      <c r="BX16" s="112">
        <f>Кад!D37</f>
        <v>115.922</v>
      </c>
      <c r="BY16" s="112">
        <f t="shared" si="7"/>
        <v>99.88884197464907</v>
      </c>
      <c r="BZ16" s="112" t="e">
        <f>Кад!#REF!</f>
        <v>#REF!</v>
      </c>
      <c r="CA16" s="112" t="e">
        <f>Кад!#REF!</f>
        <v>#REF!</v>
      </c>
      <c r="CB16" s="112" t="e">
        <f t="shared" si="8"/>
        <v>#REF!</v>
      </c>
      <c r="CC16" s="115"/>
      <c r="CD16" s="115"/>
      <c r="CE16" s="112" t="e">
        <f t="shared" si="34"/>
        <v>#DIV/0!</v>
      </c>
      <c r="CF16" s="112"/>
      <c r="CG16" s="112"/>
      <c r="CH16" s="112"/>
      <c r="CI16" s="115">
        <f t="shared" si="35"/>
        <v>7726.331</v>
      </c>
      <c r="CJ16" s="115">
        <f t="shared" si="35"/>
        <v>3771.3470200000006</v>
      </c>
      <c r="CK16" s="112">
        <f t="shared" si="36"/>
        <v>48.811616018003896</v>
      </c>
      <c r="CL16" s="115">
        <f t="shared" si="37"/>
        <v>850.874</v>
      </c>
      <c r="CM16" s="115">
        <f t="shared" si="37"/>
        <v>524.24298</v>
      </c>
      <c r="CN16" s="112">
        <f t="shared" si="38"/>
        <v>61.612292771902766</v>
      </c>
      <c r="CO16" s="112">
        <f>Кад!C49</f>
        <v>832.557</v>
      </c>
      <c r="CP16" s="112">
        <f>Кад!D49</f>
        <v>524.24298</v>
      </c>
      <c r="CQ16" s="112">
        <f t="shared" si="39"/>
        <v>62.967818419639734</v>
      </c>
      <c r="CR16" s="112">
        <f>Кад!C52</f>
        <v>10</v>
      </c>
      <c r="CS16" s="112">
        <f>Кад!D52</f>
        <v>0</v>
      </c>
      <c r="CT16" s="112">
        <f t="shared" si="40"/>
        <v>0</v>
      </c>
      <c r="CU16" s="112">
        <f>Кад!C53</f>
        <v>8.317</v>
      </c>
      <c r="CV16" s="112">
        <f>Кад!D53</f>
        <v>0</v>
      </c>
      <c r="CW16" s="112">
        <f t="shared" si="41"/>
        <v>0</v>
      </c>
      <c r="CX16" s="112">
        <f>Кад!C54</f>
        <v>0</v>
      </c>
      <c r="CY16" s="112">
        <f>Кад!D54</f>
        <v>0</v>
      </c>
      <c r="CZ16" s="112" t="e">
        <f t="shared" si="42"/>
        <v>#DIV/0!</v>
      </c>
      <c r="DA16" s="112">
        <f>Кад!C56</f>
        <v>115.794</v>
      </c>
      <c r="DB16" s="112">
        <f>Кад!D56</f>
        <v>67.10573</v>
      </c>
      <c r="DC16" s="112">
        <f t="shared" si="43"/>
        <v>57.952683213292566</v>
      </c>
      <c r="DD16" s="112">
        <f>Кад!C57</f>
        <v>26.583</v>
      </c>
      <c r="DE16" s="112">
        <f>Кад!D57</f>
        <v>8.218</v>
      </c>
      <c r="DF16" s="112">
        <f t="shared" si="44"/>
        <v>30.91449422563293</v>
      </c>
      <c r="DG16" s="115">
        <f>Кад!C62</f>
        <v>1141.5</v>
      </c>
      <c r="DH16" s="115">
        <f>Кад!D62</f>
        <v>284.82837</v>
      </c>
      <c r="DI16" s="112">
        <f t="shared" si="45"/>
        <v>24.952113009198424</v>
      </c>
      <c r="DJ16" s="115">
        <f>Кад!C67</f>
        <v>743.5</v>
      </c>
      <c r="DK16" s="115">
        <f>Кад!D67</f>
        <v>475.17062</v>
      </c>
      <c r="DL16" s="112">
        <f t="shared" si="46"/>
        <v>63.909969065232005</v>
      </c>
      <c r="DM16" s="124">
        <f>Кад!C71</f>
        <v>4321.4</v>
      </c>
      <c r="DN16" s="199">
        <f>Кад!D71</f>
        <v>1900.70132</v>
      </c>
      <c r="DO16" s="112">
        <f t="shared" si="9"/>
        <v>43.983461841070024</v>
      </c>
      <c r="DP16" s="112">
        <f>Кад!C73</f>
        <v>135.78</v>
      </c>
      <c r="DQ16" s="112">
        <f>Кад!D73</f>
        <v>135.78</v>
      </c>
      <c r="DR16" s="112">
        <f t="shared" si="10"/>
        <v>100</v>
      </c>
      <c r="DS16" s="113">
        <f>Кад!C78</f>
        <v>15.6</v>
      </c>
      <c r="DT16" s="113">
        <f>Кад!D78</f>
        <v>0</v>
      </c>
      <c r="DU16" s="112">
        <f t="shared" si="47"/>
        <v>0</v>
      </c>
      <c r="DV16" s="112">
        <f>Кад!C84</f>
        <v>375.3</v>
      </c>
      <c r="DW16" s="112">
        <f>Кад!D84</f>
        <v>375.3</v>
      </c>
      <c r="DX16" s="112">
        <f t="shared" si="49"/>
        <v>100</v>
      </c>
      <c r="DY16" s="221">
        <f t="shared" si="11"/>
        <v>1291.5999999999995</v>
      </c>
      <c r="DZ16" s="118">
        <f t="shared" si="12"/>
        <v>-726.2211299999994</v>
      </c>
      <c r="EA16" s="112">
        <f t="shared" si="48"/>
        <v>-56.22647336636728</v>
      </c>
      <c r="EB16" s="212"/>
      <c r="EC16" s="207"/>
      <c r="EE16" s="207"/>
    </row>
    <row r="17" spans="1:135" s="100" customFormat="1" ht="15" customHeight="1">
      <c r="A17" s="108">
        <v>5</v>
      </c>
      <c r="B17" s="109" t="s">
        <v>201</v>
      </c>
      <c r="C17" s="110">
        <f t="shared" si="0"/>
        <v>12034.68</v>
      </c>
      <c r="D17" s="128">
        <f t="shared" si="1"/>
        <v>6645.17216</v>
      </c>
      <c r="E17" s="112">
        <f t="shared" si="2"/>
        <v>55.21685794719926</v>
      </c>
      <c r="F17" s="113">
        <f t="shared" si="13"/>
        <v>5846.8</v>
      </c>
      <c r="G17" s="113">
        <f t="shared" si="14"/>
        <v>4594.39216</v>
      </c>
      <c r="H17" s="112">
        <f t="shared" si="15"/>
        <v>78.57960183348156</v>
      </c>
      <c r="I17" s="114">
        <f>Мор!C6</f>
        <v>4584</v>
      </c>
      <c r="J17" s="114">
        <f>Мор!D6</f>
        <v>3479.35203</v>
      </c>
      <c r="K17" s="112">
        <f t="shared" si="16"/>
        <v>75.90209489528796</v>
      </c>
      <c r="L17" s="115">
        <f>Мор!C8</f>
        <v>35</v>
      </c>
      <c r="M17" s="115">
        <f>Мор!D8</f>
        <v>-17.59383</v>
      </c>
      <c r="N17" s="112">
        <f t="shared" si="17"/>
        <v>-50.26808571428572</v>
      </c>
      <c r="O17" s="115">
        <f>Мор!C10</f>
        <v>148</v>
      </c>
      <c r="P17" s="115">
        <f>Мор!D10</f>
        <v>67.94461</v>
      </c>
      <c r="Q17" s="112">
        <f t="shared" si="18"/>
        <v>45.90852027027027</v>
      </c>
      <c r="R17" s="115">
        <f>Мор!C11</f>
        <v>759.8</v>
      </c>
      <c r="S17" s="115">
        <f>Мор!D11</f>
        <v>602.00441</v>
      </c>
      <c r="T17" s="112">
        <f t="shared" si="19"/>
        <v>79.2319570939721</v>
      </c>
      <c r="U17" s="112">
        <f>Мор!C13</f>
        <v>10</v>
      </c>
      <c r="V17" s="112">
        <f>Мор!D13</f>
        <v>0</v>
      </c>
      <c r="W17" s="112">
        <f t="shared" si="20"/>
        <v>0</v>
      </c>
      <c r="X17" s="112"/>
      <c r="Y17" s="112"/>
      <c r="Z17" s="112" t="e">
        <f t="shared" si="3"/>
        <v>#DIV/0!</v>
      </c>
      <c r="AA17" s="115">
        <f>Мор!C22</f>
        <v>250</v>
      </c>
      <c r="AB17" s="115">
        <f>Мор!D22</f>
        <v>88.39791</v>
      </c>
      <c r="AC17" s="112">
        <f t="shared" si="21"/>
        <v>35.359164</v>
      </c>
      <c r="AD17" s="115"/>
      <c r="AE17" s="115"/>
      <c r="AF17" s="112" t="e">
        <f t="shared" si="22"/>
        <v>#DIV/0!</v>
      </c>
      <c r="AG17" s="115">
        <f>Мор!C23</f>
        <v>0</v>
      </c>
      <c r="AH17" s="115">
        <f>Мор!D23</f>
        <v>0</v>
      </c>
      <c r="AI17" s="112" t="e">
        <f t="shared" si="23"/>
        <v>#DIV/0!</v>
      </c>
      <c r="AJ17" s="115"/>
      <c r="AK17" s="115"/>
      <c r="AL17" s="112" t="e">
        <f t="shared" si="24"/>
        <v>#DIV/0!</v>
      </c>
      <c r="AM17" s="112"/>
      <c r="AN17" s="112">
        <f>Мор!D25</f>
        <v>142.9316</v>
      </c>
      <c r="AO17" s="112" t="e">
        <f t="shared" si="25"/>
        <v>#DIV/0!</v>
      </c>
      <c r="AP17" s="112">
        <f>Мор!C28</f>
        <v>60</v>
      </c>
      <c r="AQ17" s="112">
        <f>Мор!D28</f>
        <v>134.37046</v>
      </c>
      <c r="AR17" s="112">
        <f t="shared" si="26"/>
        <v>223.95076666666668</v>
      </c>
      <c r="AS17" s="112"/>
      <c r="AT17" s="112"/>
      <c r="AU17" s="112" t="e">
        <f t="shared" si="27"/>
        <v>#DIV/0!</v>
      </c>
      <c r="AV17" s="112"/>
      <c r="AW17" s="112"/>
      <c r="AX17" s="112"/>
      <c r="AY17" s="112"/>
      <c r="AZ17" s="112"/>
      <c r="BA17" s="112" t="e">
        <f t="shared" si="28"/>
        <v>#DIV/0!</v>
      </c>
      <c r="BB17" s="112">
        <f>Мор!C29</f>
        <v>0</v>
      </c>
      <c r="BC17" s="112">
        <f>Мор!D29</f>
        <v>96.98497</v>
      </c>
      <c r="BD17" s="112" t="e">
        <f t="shared" si="29"/>
        <v>#DIV/0!</v>
      </c>
      <c r="BE17" s="112"/>
      <c r="BF17" s="112"/>
      <c r="BG17" s="116" t="e">
        <f t="shared" si="30"/>
        <v>#DIV/0!</v>
      </c>
      <c r="BH17" s="116"/>
      <c r="BI17" s="116"/>
      <c r="BJ17" s="116" t="e">
        <f t="shared" si="31"/>
        <v>#DIV/0!</v>
      </c>
      <c r="BK17" s="115">
        <f t="shared" si="4"/>
        <v>6187.88</v>
      </c>
      <c r="BL17" s="115">
        <f t="shared" si="5"/>
        <v>2050.7799999999997</v>
      </c>
      <c r="BM17" s="112">
        <f aca="true" t="shared" si="50" ref="BM17:BM30">BL17/BK17*100</f>
        <v>33.14188381158005</v>
      </c>
      <c r="BN17" s="117">
        <f>Мор!C34</f>
        <v>1296.3</v>
      </c>
      <c r="BO17" s="117">
        <f>Мор!D34</f>
        <v>932.4</v>
      </c>
      <c r="BP17" s="112">
        <f t="shared" si="32"/>
        <v>71.92779449201574</v>
      </c>
      <c r="BQ17" s="112">
        <f>Мор!C35</f>
        <v>0</v>
      </c>
      <c r="BR17" s="112">
        <f>Мор!D35</f>
        <v>0</v>
      </c>
      <c r="BS17" s="112" t="e">
        <f t="shared" si="33"/>
        <v>#DIV/0!</v>
      </c>
      <c r="BT17" s="112">
        <f>Мор!C36</f>
        <v>4891.179</v>
      </c>
      <c r="BU17" s="112">
        <f>Мор!D36</f>
        <v>1118.18</v>
      </c>
      <c r="BV17" s="112">
        <f t="shared" si="6"/>
        <v>22.86115474408113</v>
      </c>
      <c r="BW17" s="112">
        <f>Мор!C37</f>
        <v>0.401</v>
      </c>
      <c r="BX17" s="112">
        <f>Мор!D37</f>
        <v>0.2</v>
      </c>
      <c r="BY17" s="112">
        <f t="shared" si="7"/>
        <v>49.87531172069826</v>
      </c>
      <c r="BZ17" s="112"/>
      <c r="CA17" s="112"/>
      <c r="CB17" s="112" t="e">
        <f t="shared" si="8"/>
        <v>#DIV/0!</v>
      </c>
      <c r="CC17" s="115"/>
      <c r="CD17" s="115"/>
      <c r="CE17" s="112" t="e">
        <f t="shared" si="34"/>
        <v>#DIV/0!</v>
      </c>
      <c r="CF17" s="112"/>
      <c r="CG17" s="112"/>
      <c r="CH17" s="112"/>
      <c r="CI17" s="115">
        <f t="shared" si="35"/>
        <v>12638.579999999998</v>
      </c>
      <c r="CJ17" s="115">
        <f t="shared" si="35"/>
        <v>5474.2883600000005</v>
      </c>
      <c r="CK17" s="112">
        <f t="shared" si="36"/>
        <v>43.314109338232626</v>
      </c>
      <c r="CL17" s="115">
        <f t="shared" si="37"/>
        <v>1192.461</v>
      </c>
      <c r="CM17" s="115">
        <f t="shared" si="37"/>
        <v>657.37001</v>
      </c>
      <c r="CN17" s="112">
        <f t="shared" si="38"/>
        <v>55.127170616062074</v>
      </c>
      <c r="CO17" s="112">
        <f>Мор!C49</f>
        <v>875.401</v>
      </c>
      <c r="CP17" s="112">
        <f>Мор!D49</f>
        <v>541.82815</v>
      </c>
      <c r="CQ17" s="112">
        <f t="shared" si="39"/>
        <v>61.89485161657344</v>
      </c>
      <c r="CR17" s="112">
        <f>Мор!C52</f>
        <v>80.06</v>
      </c>
      <c r="CS17" s="112">
        <f>Мор!D52</f>
        <v>80.06</v>
      </c>
      <c r="CT17" s="112">
        <f t="shared" si="40"/>
        <v>100</v>
      </c>
      <c r="CU17" s="112">
        <f>Мор!C53</f>
        <v>10</v>
      </c>
      <c r="CV17" s="112">
        <f>Мор!D53</f>
        <v>0</v>
      </c>
      <c r="CW17" s="112">
        <f t="shared" si="41"/>
        <v>0</v>
      </c>
      <c r="CX17" s="112">
        <f>Мор!C54</f>
        <v>227</v>
      </c>
      <c r="CY17" s="112">
        <f>Мор!D54</f>
        <v>35.48186</v>
      </c>
      <c r="CZ17" s="112">
        <f t="shared" si="42"/>
        <v>639.7635298713202</v>
      </c>
      <c r="DA17" s="112">
        <f>Мор!C55</f>
        <v>0</v>
      </c>
      <c r="DB17" s="112">
        <f>Мор!D55</f>
        <v>0</v>
      </c>
      <c r="DC17" s="112" t="e">
        <f t="shared" si="43"/>
        <v>#DIV/0!</v>
      </c>
      <c r="DD17" s="112">
        <f>Мор!C57</f>
        <v>17</v>
      </c>
      <c r="DE17" s="112">
        <f>Мор!D57</f>
        <v>0</v>
      </c>
      <c r="DF17" s="112">
        <f t="shared" si="44"/>
        <v>0</v>
      </c>
      <c r="DG17" s="206">
        <f>Мор!C62</f>
        <v>5251.744699999999</v>
      </c>
      <c r="DH17" s="115">
        <f>Мор!D62</f>
        <v>628.0246999999999</v>
      </c>
      <c r="DI17" s="112">
        <f t="shared" si="45"/>
        <v>11.958401176660397</v>
      </c>
      <c r="DJ17" s="115">
        <f>Мор!C67</f>
        <v>1661.3953000000001</v>
      </c>
      <c r="DK17" s="115">
        <f>Мор!D67</f>
        <v>1190.09365</v>
      </c>
      <c r="DL17" s="112">
        <f t="shared" si="46"/>
        <v>71.63217868739606</v>
      </c>
      <c r="DM17" s="115">
        <f>Мор!C71</f>
        <v>0</v>
      </c>
      <c r="DN17" s="200">
        <f>Мор!D71</f>
        <v>0</v>
      </c>
      <c r="DO17" s="112" t="e">
        <f t="shared" si="9"/>
        <v>#DIV/0!</v>
      </c>
      <c r="DP17" s="205">
        <f>Мор!C73</f>
        <v>1883.679</v>
      </c>
      <c r="DQ17" s="112">
        <f>Мор!D73</f>
        <v>712.4</v>
      </c>
      <c r="DR17" s="112">
        <f t="shared" si="10"/>
        <v>37.819607268542036</v>
      </c>
      <c r="DS17" s="113">
        <f>Мор!C78</f>
        <v>21.5</v>
      </c>
      <c r="DT17" s="113">
        <f>Мор!D78</f>
        <v>12.6</v>
      </c>
      <c r="DU17" s="112">
        <f t="shared" si="47"/>
        <v>58.6046511627907</v>
      </c>
      <c r="DV17" s="112">
        <f>Мор!C84</f>
        <v>2610.8</v>
      </c>
      <c r="DW17" s="112">
        <f>Мор!D84</f>
        <v>2273.8</v>
      </c>
      <c r="DX17" s="112">
        <f t="shared" si="49"/>
        <v>87.09207905622797</v>
      </c>
      <c r="DY17" s="222">
        <f t="shared" si="11"/>
        <v>603.8999999999978</v>
      </c>
      <c r="DZ17" s="118">
        <f t="shared" si="12"/>
        <v>-1170.8837999999996</v>
      </c>
      <c r="EA17" s="112">
        <f t="shared" si="48"/>
        <v>-193.88703427719884</v>
      </c>
      <c r="EB17" s="212"/>
      <c r="EC17" s="207"/>
      <c r="EE17" s="207"/>
    </row>
    <row r="18" spans="1:135" s="100" customFormat="1" ht="15" customHeight="1">
      <c r="A18" s="108">
        <v>6</v>
      </c>
      <c r="B18" s="109" t="s">
        <v>202</v>
      </c>
      <c r="C18" s="110">
        <f t="shared" si="0"/>
        <v>17442.728</v>
      </c>
      <c r="D18" s="128">
        <f t="shared" si="1"/>
        <v>14622.15739</v>
      </c>
      <c r="E18" s="112">
        <f t="shared" si="2"/>
        <v>83.82953280014456</v>
      </c>
      <c r="F18" s="113">
        <f t="shared" si="13"/>
        <v>4662.4</v>
      </c>
      <c r="G18" s="113">
        <f t="shared" si="14"/>
        <v>5383.99439</v>
      </c>
      <c r="H18" s="112">
        <f t="shared" si="15"/>
        <v>115.47688722546327</v>
      </c>
      <c r="I18" s="185">
        <f>Мос!C6</f>
        <v>2098</v>
      </c>
      <c r="J18" s="185">
        <f>Мос!D6</f>
        <v>2496.27656</v>
      </c>
      <c r="K18" s="112">
        <f t="shared" si="16"/>
        <v>118.98363012392754</v>
      </c>
      <c r="L18" s="115">
        <f>Мос!C8</f>
        <v>3</v>
      </c>
      <c r="M18" s="115">
        <f>Мос!D8</f>
        <v>0.95</v>
      </c>
      <c r="N18" s="112">
        <f t="shared" si="17"/>
        <v>31.666666666666664</v>
      </c>
      <c r="O18" s="115">
        <f>Мос!C10</f>
        <v>92</v>
      </c>
      <c r="P18" s="115">
        <f>Мос!D10</f>
        <v>38.07368</v>
      </c>
      <c r="Q18" s="112">
        <f t="shared" si="18"/>
        <v>41.3844347826087</v>
      </c>
      <c r="R18" s="185">
        <f>Мос!C11</f>
        <v>507.5</v>
      </c>
      <c r="S18" s="185">
        <f>Мос!D11</f>
        <v>361.78193</v>
      </c>
      <c r="T18" s="112">
        <f t="shared" si="19"/>
        <v>71.28707980295566</v>
      </c>
      <c r="U18" s="112">
        <f>Мос!C13</f>
        <v>10</v>
      </c>
      <c r="V18" s="112">
        <f>Мос!D13</f>
        <v>14.25</v>
      </c>
      <c r="W18" s="112">
        <f t="shared" si="20"/>
        <v>142.5</v>
      </c>
      <c r="X18" s="112"/>
      <c r="Y18" s="112"/>
      <c r="Z18" s="112" t="e">
        <f t="shared" si="3"/>
        <v>#DIV/0!</v>
      </c>
      <c r="AA18" s="115">
        <f>Мос!C22</f>
        <v>990</v>
      </c>
      <c r="AB18" s="115">
        <f>Мос!D22</f>
        <v>482.54913</v>
      </c>
      <c r="AC18" s="112">
        <f t="shared" si="21"/>
        <v>48.74233636363636</v>
      </c>
      <c r="AD18" s="115"/>
      <c r="AE18" s="115"/>
      <c r="AF18" s="112" t="e">
        <f t="shared" si="22"/>
        <v>#DIV/0!</v>
      </c>
      <c r="AG18" s="115">
        <f>Мос!C23</f>
        <v>0</v>
      </c>
      <c r="AH18" s="115">
        <f>Мос!D23</f>
        <v>0</v>
      </c>
      <c r="AI18" s="112" t="e">
        <f t="shared" si="23"/>
        <v>#DIV/0!</v>
      </c>
      <c r="AJ18" s="115"/>
      <c r="AK18" s="115"/>
      <c r="AL18" s="112" t="e">
        <f t="shared" si="24"/>
        <v>#DIV/0!</v>
      </c>
      <c r="AM18" s="112"/>
      <c r="AN18" s="112"/>
      <c r="AO18" s="112" t="e">
        <f t="shared" si="25"/>
        <v>#DIV/0!</v>
      </c>
      <c r="AP18" s="112">
        <f>Мос!C28</f>
        <v>961.9</v>
      </c>
      <c r="AQ18" s="112">
        <f>Мос!D28</f>
        <v>1853.74789</v>
      </c>
      <c r="AR18" s="112">
        <f t="shared" si="26"/>
        <v>192.7173188481131</v>
      </c>
      <c r="AS18" s="122"/>
      <c r="AT18" s="122"/>
      <c r="AU18" s="112" t="e">
        <f t="shared" si="27"/>
        <v>#DIV/0!</v>
      </c>
      <c r="AV18" s="112"/>
      <c r="AW18" s="112"/>
      <c r="AX18" s="112"/>
      <c r="AY18" s="112"/>
      <c r="AZ18" s="112"/>
      <c r="BA18" s="112" t="e">
        <f t="shared" si="28"/>
        <v>#DIV/0!</v>
      </c>
      <c r="BB18" s="112">
        <f>Мос!C29</f>
        <v>0</v>
      </c>
      <c r="BC18" s="112">
        <f>Мос!D29</f>
        <v>136.3652</v>
      </c>
      <c r="BD18" s="112" t="e">
        <f t="shared" si="29"/>
        <v>#DIV/0!</v>
      </c>
      <c r="BE18" s="112"/>
      <c r="BF18" s="112"/>
      <c r="BG18" s="116" t="e">
        <f t="shared" si="30"/>
        <v>#DIV/0!</v>
      </c>
      <c r="BH18" s="116"/>
      <c r="BI18" s="116"/>
      <c r="BJ18" s="116" t="e">
        <f t="shared" si="31"/>
        <v>#DIV/0!</v>
      </c>
      <c r="BK18" s="211">
        <f t="shared" si="4"/>
        <v>12780.328</v>
      </c>
      <c r="BL18" s="115">
        <f t="shared" si="5"/>
        <v>9238.163</v>
      </c>
      <c r="BM18" s="112">
        <f t="shared" si="50"/>
        <v>72.28424027927922</v>
      </c>
      <c r="BN18" s="117">
        <f>Мос!C34</f>
        <v>0</v>
      </c>
      <c r="BO18" s="117">
        <f>Мос!D34</f>
        <v>0</v>
      </c>
      <c r="BP18" s="112" t="e">
        <f>BO18/BN18*100</f>
        <v>#DIV/0!</v>
      </c>
      <c r="BQ18" s="112">
        <f>Мос!C35</f>
        <v>0</v>
      </c>
      <c r="BR18" s="112">
        <f>Мос!D35</f>
        <v>0</v>
      </c>
      <c r="BS18" s="112" t="e">
        <f t="shared" si="33"/>
        <v>#DIV/0!</v>
      </c>
      <c r="BT18" s="218">
        <f>Мос!C36</f>
        <v>11895.42</v>
      </c>
      <c r="BU18" s="112">
        <f>Мос!D36</f>
        <v>9122.261</v>
      </c>
      <c r="BV18" s="112">
        <f t="shared" si="6"/>
        <v>76.68717035632201</v>
      </c>
      <c r="BW18" s="112">
        <f>Мос!C37</f>
        <v>884.908</v>
      </c>
      <c r="BX18" s="112">
        <f>Мос!D37</f>
        <v>115.902</v>
      </c>
      <c r="BY18" s="112">
        <f t="shared" si="7"/>
        <v>13.097632748263097</v>
      </c>
      <c r="BZ18" s="112"/>
      <c r="CA18" s="112"/>
      <c r="CB18" s="112" t="e">
        <f t="shared" si="8"/>
        <v>#DIV/0!</v>
      </c>
      <c r="CC18" s="115"/>
      <c r="CD18" s="115"/>
      <c r="CE18" s="112" t="e">
        <f t="shared" si="34"/>
        <v>#DIV/0!</v>
      </c>
      <c r="CF18" s="112"/>
      <c r="CG18" s="112"/>
      <c r="CH18" s="112"/>
      <c r="CI18" s="115">
        <f t="shared" si="35"/>
        <v>19150.042</v>
      </c>
      <c r="CJ18" s="115">
        <f t="shared" si="35"/>
        <v>11690.00846</v>
      </c>
      <c r="CK18" s="112">
        <f t="shared" si="36"/>
        <v>61.04429671746933</v>
      </c>
      <c r="CL18" s="115">
        <f t="shared" si="37"/>
        <v>1048.63</v>
      </c>
      <c r="CM18" s="115">
        <f t="shared" si="37"/>
        <v>570.57126</v>
      </c>
      <c r="CN18" s="112">
        <f t="shared" si="38"/>
        <v>54.4111135481533</v>
      </c>
      <c r="CO18" s="112">
        <f>Мос!C49</f>
        <v>1028.63</v>
      </c>
      <c r="CP18" s="112">
        <f>Мос!D49</f>
        <v>570.57126</v>
      </c>
      <c r="CQ18" s="112">
        <f t="shared" si="39"/>
        <v>55.46904717925785</v>
      </c>
      <c r="CR18" s="112">
        <f>Мос!C52</f>
        <v>0</v>
      </c>
      <c r="CS18" s="112">
        <f>Мос!D52</f>
        <v>0</v>
      </c>
      <c r="CT18" s="112" t="e">
        <f t="shared" si="40"/>
        <v>#DIV/0!</v>
      </c>
      <c r="CU18" s="112">
        <f>Мос!C53</f>
        <v>20</v>
      </c>
      <c r="CV18" s="112">
        <f>Мос!D53</f>
        <v>0</v>
      </c>
      <c r="CW18" s="112">
        <f t="shared" si="41"/>
        <v>0</v>
      </c>
      <c r="CX18" s="112">
        <f>Мос!C54</f>
        <v>0</v>
      </c>
      <c r="CY18" s="112">
        <f>Мос!D54</f>
        <v>0</v>
      </c>
      <c r="CZ18" s="112" t="e">
        <f t="shared" si="42"/>
        <v>#DIV/0!</v>
      </c>
      <c r="DA18" s="112">
        <f>Мос!C56</f>
        <v>115.794</v>
      </c>
      <c r="DB18" s="112">
        <f>Мос!D56</f>
        <v>63.85113</v>
      </c>
      <c r="DC18" s="112">
        <f t="shared" si="43"/>
        <v>55.14200217627856</v>
      </c>
      <c r="DD18" s="112">
        <f>Мос!C57</f>
        <v>93.9</v>
      </c>
      <c r="DE18" s="112">
        <f>Мос!D57</f>
        <v>1.683</v>
      </c>
      <c r="DF18" s="112">
        <f t="shared" si="44"/>
        <v>1.7923322683706069</v>
      </c>
      <c r="DG18" s="206">
        <f>Мос!C62</f>
        <v>4090.051</v>
      </c>
      <c r="DH18" s="115">
        <f>Мос!D62</f>
        <v>660.51373</v>
      </c>
      <c r="DI18" s="112">
        <f t="shared" si="45"/>
        <v>16.14927857867787</v>
      </c>
      <c r="DJ18" s="115">
        <f>Мос!C67</f>
        <v>9849.647</v>
      </c>
      <c r="DK18" s="115">
        <f>Мос!D67</f>
        <v>8412.666799999999</v>
      </c>
      <c r="DL18" s="112">
        <f t="shared" si="46"/>
        <v>85.41084568817541</v>
      </c>
      <c r="DM18" s="124">
        <f>Мос!C71</f>
        <v>1384.3</v>
      </c>
      <c r="DN18" s="199">
        <f>Мос!D71</f>
        <v>1102.12254</v>
      </c>
      <c r="DO18" s="112">
        <f t="shared" si="9"/>
        <v>79.61587372679332</v>
      </c>
      <c r="DP18" s="205">
        <f>Мос!C73</f>
        <v>2338.02</v>
      </c>
      <c r="DQ18" s="112">
        <f>Мос!D73</f>
        <v>663.9</v>
      </c>
      <c r="DR18" s="112">
        <f t="shared" si="10"/>
        <v>28.395822105884466</v>
      </c>
      <c r="DS18" s="113">
        <f>Мос!C78</f>
        <v>34</v>
      </c>
      <c r="DT18" s="113">
        <f>Мос!D78</f>
        <v>19</v>
      </c>
      <c r="DU18" s="112">
        <f t="shared" si="47"/>
        <v>55.88235294117647</v>
      </c>
      <c r="DV18" s="112">
        <f>Мос!C84</f>
        <v>195.7</v>
      </c>
      <c r="DW18" s="112">
        <f>Мос!D84</f>
        <v>195.7</v>
      </c>
      <c r="DX18" s="112">
        <f t="shared" si="49"/>
        <v>100</v>
      </c>
      <c r="DY18" s="222">
        <f t="shared" si="11"/>
        <v>1707.3140000000021</v>
      </c>
      <c r="DZ18" s="118">
        <f t="shared" si="12"/>
        <v>-2932.148930000001</v>
      </c>
      <c r="EA18" s="112">
        <f t="shared" si="48"/>
        <v>-171.74046074711492</v>
      </c>
      <c r="EB18" s="212"/>
      <c r="EC18" s="207"/>
      <c r="EE18" s="207"/>
    </row>
    <row r="19" spans="1:146" s="100" customFormat="1" ht="14.25" customHeight="1">
      <c r="A19" s="108">
        <v>7</v>
      </c>
      <c r="B19" s="109" t="s">
        <v>203</v>
      </c>
      <c r="C19" s="110">
        <f t="shared" si="0"/>
        <v>4867.085000000001</v>
      </c>
      <c r="D19" s="128">
        <f t="shared" si="1"/>
        <v>3384.90375</v>
      </c>
      <c r="E19" s="112">
        <f t="shared" si="2"/>
        <v>69.54683861079063</v>
      </c>
      <c r="F19" s="113">
        <f t="shared" si="13"/>
        <v>1518.1840000000002</v>
      </c>
      <c r="G19" s="113">
        <f t="shared" si="14"/>
        <v>1413.24475</v>
      </c>
      <c r="H19" s="112">
        <f t="shared" si="15"/>
        <v>93.08784376597302</v>
      </c>
      <c r="I19" s="114">
        <f>Ори!C6</f>
        <v>632.4</v>
      </c>
      <c r="J19" s="114">
        <f>Ори!D6</f>
        <v>449.0508</v>
      </c>
      <c r="K19" s="112">
        <f t="shared" si="16"/>
        <v>71.00740037950663</v>
      </c>
      <c r="L19" s="115">
        <f>Ори!C8</f>
        <v>73</v>
      </c>
      <c r="M19" s="115">
        <f>Ори!D8</f>
        <v>79.12031</v>
      </c>
      <c r="N19" s="112">
        <f t="shared" si="17"/>
        <v>108.38398630136987</v>
      </c>
      <c r="O19" s="115">
        <f>Ори!C10</f>
        <v>112</v>
      </c>
      <c r="P19" s="115">
        <f>Ори!D10</f>
        <v>40.90177</v>
      </c>
      <c r="Q19" s="112">
        <f t="shared" si="18"/>
        <v>36.5194375</v>
      </c>
      <c r="R19" s="115">
        <f>Ори!C11</f>
        <v>295.5</v>
      </c>
      <c r="S19" s="115">
        <f>Ори!D11</f>
        <v>263.18729</v>
      </c>
      <c r="T19" s="112">
        <f t="shared" si="19"/>
        <v>89.06507275803723</v>
      </c>
      <c r="U19" s="112">
        <f>Ори!C13</f>
        <v>10</v>
      </c>
      <c r="V19" s="112">
        <f>Ори!D13</f>
        <v>9.87</v>
      </c>
      <c r="W19" s="112">
        <f t="shared" si="20"/>
        <v>98.69999999999999</v>
      </c>
      <c r="X19" s="112"/>
      <c r="Y19" s="112"/>
      <c r="Z19" s="112" t="e">
        <f t="shared" si="3"/>
        <v>#DIV/0!</v>
      </c>
      <c r="AA19" s="115">
        <f>Ори!C22</f>
        <v>195</v>
      </c>
      <c r="AB19" s="115">
        <f>Ори!D22</f>
        <v>92.55641</v>
      </c>
      <c r="AC19" s="112">
        <f t="shared" si="21"/>
        <v>47.46482564102564</v>
      </c>
      <c r="AD19" s="115"/>
      <c r="AE19" s="115"/>
      <c r="AF19" s="112" t="e">
        <f t="shared" si="22"/>
        <v>#DIV/0!</v>
      </c>
      <c r="AG19" s="115">
        <f>Ори!C23</f>
        <v>0</v>
      </c>
      <c r="AH19" s="115">
        <f>Ори!D23</f>
        <v>0</v>
      </c>
      <c r="AI19" s="112" t="e">
        <f t="shared" si="23"/>
        <v>#DIV/0!</v>
      </c>
      <c r="AJ19" s="115"/>
      <c r="AK19" s="115"/>
      <c r="AL19" s="112" t="e">
        <f t="shared" si="24"/>
        <v>#DIV/0!</v>
      </c>
      <c r="AM19" s="112">
        <f>Ори!C25</f>
        <v>100.284</v>
      </c>
      <c r="AN19" s="112">
        <f>Ори!D25</f>
        <v>102.0275</v>
      </c>
      <c r="AO19" s="112">
        <f t="shared" si="25"/>
        <v>101.73856248254955</v>
      </c>
      <c r="AP19" s="112">
        <f>Ори!C28</f>
        <v>100</v>
      </c>
      <c r="AQ19" s="112">
        <f>Ори!D28</f>
        <v>55.7865</v>
      </c>
      <c r="AR19" s="112">
        <f t="shared" si="26"/>
        <v>55.7865</v>
      </c>
      <c r="AS19" s="112"/>
      <c r="AT19" s="112"/>
      <c r="AU19" s="112" t="e">
        <f t="shared" si="27"/>
        <v>#DIV/0!</v>
      </c>
      <c r="AV19" s="112"/>
      <c r="AW19" s="112"/>
      <c r="AX19" s="112"/>
      <c r="AY19" s="112"/>
      <c r="AZ19" s="112"/>
      <c r="BA19" s="112" t="e">
        <f t="shared" si="28"/>
        <v>#DIV/0!</v>
      </c>
      <c r="BB19" s="112">
        <f>Ори!C29</f>
        <v>0</v>
      </c>
      <c r="BC19" s="112">
        <f>Ори!D29</f>
        <v>320.74417</v>
      </c>
      <c r="BD19" s="112" t="e">
        <f t="shared" si="29"/>
        <v>#DIV/0!</v>
      </c>
      <c r="BE19" s="112"/>
      <c r="BF19" s="112"/>
      <c r="BG19" s="116" t="e">
        <f t="shared" si="30"/>
        <v>#DIV/0!</v>
      </c>
      <c r="BH19" s="116"/>
      <c r="BI19" s="116"/>
      <c r="BJ19" s="116" t="e">
        <f t="shared" si="31"/>
        <v>#DIV/0!</v>
      </c>
      <c r="BK19" s="115">
        <f t="shared" si="4"/>
        <v>3348.9010000000003</v>
      </c>
      <c r="BL19" s="115">
        <f t="shared" si="5"/>
        <v>1971.6589999999999</v>
      </c>
      <c r="BM19" s="112">
        <f t="shared" si="50"/>
        <v>58.87480698891964</v>
      </c>
      <c r="BN19" s="117">
        <f>Ори!C34</f>
        <v>2342.3</v>
      </c>
      <c r="BO19" s="117">
        <f>Ори!D34</f>
        <v>1519.35</v>
      </c>
      <c r="BP19" s="112">
        <f t="shared" si="32"/>
        <v>64.86573026512401</v>
      </c>
      <c r="BQ19" s="112">
        <f>Ори!C35</f>
        <v>0</v>
      </c>
      <c r="BR19" s="112">
        <f>Ори!D35</f>
        <v>0</v>
      </c>
      <c r="BS19" s="112" t="e">
        <f t="shared" si="33"/>
        <v>#DIV/0!</v>
      </c>
      <c r="BT19" s="112">
        <f>Ори!C36</f>
        <v>890.6</v>
      </c>
      <c r="BU19" s="112">
        <f>Ори!D36</f>
        <v>336.411</v>
      </c>
      <c r="BV19" s="112">
        <f t="shared" si="6"/>
        <v>37.7735234673254</v>
      </c>
      <c r="BW19" s="112">
        <f>Ори!C37</f>
        <v>116.001</v>
      </c>
      <c r="BX19" s="112">
        <f>Ори!D37</f>
        <v>115.898</v>
      </c>
      <c r="BY19" s="112">
        <f t="shared" si="7"/>
        <v>99.91120766200291</v>
      </c>
      <c r="BZ19" s="112"/>
      <c r="CA19" s="112"/>
      <c r="CB19" s="112" t="e">
        <f t="shared" si="8"/>
        <v>#DIV/0!</v>
      </c>
      <c r="CC19" s="115"/>
      <c r="CD19" s="115"/>
      <c r="CE19" s="112" t="e">
        <f t="shared" si="34"/>
        <v>#DIV/0!</v>
      </c>
      <c r="CF19" s="112"/>
      <c r="CG19" s="112"/>
      <c r="CH19" s="112"/>
      <c r="CI19" s="115">
        <f t="shared" si="35"/>
        <v>5033.295</v>
      </c>
      <c r="CJ19" s="115">
        <f t="shared" si="35"/>
        <v>2949.5672999999997</v>
      </c>
      <c r="CK19" s="112">
        <f t="shared" si="36"/>
        <v>58.60112113436625</v>
      </c>
      <c r="CL19" s="115">
        <f t="shared" si="37"/>
        <v>719.434</v>
      </c>
      <c r="CM19" s="115">
        <f t="shared" si="37"/>
        <v>550.00121</v>
      </c>
      <c r="CN19" s="112">
        <f t="shared" si="38"/>
        <v>76.44915447421168</v>
      </c>
      <c r="CO19" s="112">
        <f>Ори!C49</f>
        <v>706.117</v>
      </c>
      <c r="CP19" s="112">
        <f>Ори!D49</f>
        <v>550.00121</v>
      </c>
      <c r="CQ19" s="112">
        <f t="shared" si="39"/>
        <v>77.89094583475543</v>
      </c>
      <c r="CR19" s="112">
        <f>Ори!C52</f>
        <v>0</v>
      </c>
      <c r="CS19" s="112">
        <f>Ори!D52</f>
        <v>0</v>
      </c>
      <c r="CT19" s="112" t="e">
        <f t="shared" si="40"/>
        <v>#DIV/0!</v>
      </c>
      <c r="CU19" s="112">
        <f>Ори!C53</f>
        <v>13.317</v>
      </c>
      <c r="CV19" s="112">
        <f>Ори!D53</f>
        <v>0</v>
      </c>
      <c r="CW19" s="112">
        <f t="shared" si="41"/>
        <v>0</v>
      </c>
      <c r="CX19" s="112">
        <f>Ори!C54</f>
        <v>0</v>
      </c>
      <c r="CY19" s="112">
        <f>Ори!D54</f>
        <v>0</v>
      </c>
      <c r="CZ19" s="112" t="e">
        <f t="shared" si="42"/>
        <v>#DIV/0!</v>
      </c>
      <c r="DA19" s="112">
        <f>Ори!C56</f>
        <v>115.794</v>
      </c>
      <c r="DB19" s="112">
        <f>Ори!D56</f>
        <v>61.85891</v>
      </c>
      <c r="DC19" s="112">
        <f t="shared" si="43"/>
        <v>53.42151579529164</v>
      </c>
      <c r="DD19" s="112">
        <f>Ори!C57</f>
        <v>91.683</v>
      </c>
      <c r="DE19" s="112">
        <f>Ори!D57</f>
        <v>3.9829999999999997</v>
      </c>
      <c r="DF19" s="112">
        <f t="shared" si="44"/>
        <v>4.344316830819235</v>
      </c>
      <c r="DG19" s="115">
        <f>Ори!C62</f>
        <v>1035.7</v>
      </c>
      <c r="DH19" s="115">
        <f>Ори!D62</f>
        <v>148.74461000000002</v>
      </c>
      <c r="DI19" s="112">
        <f t="shared" si="45"/>
        <v>14.36174664478131</v>
      </c>
      <c r="DJ19" s="115">
        <f>Ори!C67</f>
        <v>624.784</v>
      </c>
      <c r="DK19" s="115">
        <f>Ори!D67</f>
        <v>401.33684</v>
      </c>
      <c r="DL19" s="112">
        <f t="shared" si="46"/>
        <v>64.23609439422265</v>
      </c>
      <c r="DM19" s="115">
        <f>Ори!C71</f>
        <v>1927.2</v>
      </c>
      <c r="DN19" s="200">
        <f>Ори!D71</f>
        <v>1269.94273</v>
      </c>
      <c r="DO19" s="112">
        <f t="shared" si="9"/>
        <v>65.8957414902449</v>
      </c>
      <c r="DP19" s="112">
        <f>Ори!C73</f>
        <v>317</v>
      </c>
      <c r="DQ19" s="112">
        <f>Ори!D73</f>
        <v>317</v>
      </c>
      <c r="DR19" s="112">
        <f t="shared" si="10"/>
        <v>100</v>
      </c>
      <c r="DS19" s="113">
        <f>Ори!C78</f>
        <v>13</v>
      </c>
      <c r="DT19" s="113">
        <f>Ори!D78</f>
        <v>8</v>
      </c>
      <c r="DU19" s="112">
        <f t="shared" si="47"/>
        <v>61.53846153846154</v>
      </c>
      <c r="DV19" s="112">
        <f>Ори!C84</f>
        <v>188.7</v>
      </c>
      <c r="DW19" s="112">
        <f>Ори!D84</f>
        <v>188.7</v>
      </c>
      <c r="DX19" s="112">
        <f t="shared" si="49"/>
        <v>100</v>
      </c>
      <c r="DY19" s="221">
        <f t="shared" si="11"/>
        <v>166.20999999999913</v>
      </c>
      <c r="DZ19" s="118">
        <f t="shared" si="12"/>
        <v>-435.33645000000024</v>
      </c>
      <c r="EA19" s="112">
        <f t="shared" si="48"/>
        <v>-261.91952951086125</v>
      </c>
      <c r="EB19" s="212"/>
      <c r="EC19" s="207"/>
      <c r="EE19" s="207"/>
      <c r="EH19" s="129"/>
      <c r="EI19" s="129"/>
      <c r="EJ19" s="129"/>
      <c r="EK19" s="129"/>
      <c r="EL19" s="129"/>
      <c r="EM19" s="129"/>
      <c r="EN19" s="129"/>
      <c r="EO19" s="129"/>
      <c r="EP19" s="129"/>
    </row>
    <row r="20" spans="1:146" s="100" customFormat="1" ht="15" customHeight="1">
      <c r="A20" s="108">
        <v>8</v>
      </c>
      <c r="B20" s="109" t="s">
        <v>204</v>
      </c>
      <c r="C20" s="110">
        <f t="shared" si="0"/>
        <v>6875.164999999999</v>
      </c>
      <c r="D20" s="128">
        <f t="shared" si="1"/>
        <v>5087.54243</v>
      </c>
      <c r="E20" s="112">
        <f t="shared" si="2"/>
        <v>73.99884119144778</v>
      </c>
      <c r="F20" s="113">
        <f t="shared" si="13"/>
        <v>1177.6</v>
      </c>
      <c r="G20" s="113">
        <f t="shared" si="14"/>
        <v>737.80743</v>
      </c>
      <c r="H20" s="112">
        <f t="shared" si="15"/>
        <v>62.653484205163046</v>
      </c>
      <c r="I20" s="115">
        <f>Сят!C6</f>
        <v>487.2</v>
      </c>
      <c r="J20" s="115">
        <f>Сят!D6</f>
        <v>330.19581</v>
      </c>
      <c r="K20" s="112">
        <f t="shared" si="16"/>
        <v>67.77418103448277</v>
      </c>
      <c r="L20" s="115">
        <f>Сят!C8</f>
        <v>28</v>
      </c>
      <c r="M20" s="115">
        <f>Сят!D8</f>
        <v>23.37703</v>
      </c>
      <c r="N20" s="112">
        <f t="shared" si="17"/>
        <v>83.48939285714286</v>
      </c>
      <c r="O20" s="115">
        <f>Сят!C10</f>
        <v>92</v>
      </c>
      <c r="P20" s="115">
        <f>Сят!D10</f>
        <v>42.88909</v>
      </c>
      <c r="Q20" s="112">
        <f t="shared" si="18"/>
        <v>46.61857608695652</v>
      </c>
      <c r="R20" s="115">
        <f>Сят!C11</f>
        <v>398.4</v>
      </c>
      <c r="S20" s="115">
        <f>Сят!D11</f>
        <v>304.54699</v>
      </c>
      <c r="T20" s="112">
        <f t="shared" si="19"/>
        <v>76.44251757028113</v>
      </c>
      <c r="U20" s="112">
        <f>Сят!C13</f>
        <v>10</v>
      </c>
      <c r="V20" s="112">
        <f>Сят!D13</f>
        <v>5.95</v>
      </c>
      <c r="W20" s="112">
        <f t="shared" si="20"/>
        <v>59.5</v>
      </c>
      <c r="X20" s="112"/>
      <c r="Y20" s="130">
        <f>Сят!D19</f>
        <v>0.19315</v>
      </c>
      <c r="Z20" s="112" t="e">
        <f t="shared" si="3"/>
        <v>#DIV/0!</v>
      </c>
      <c r="AA20" s="115">
        <f>Сят!C22</f>
        <v>57</v>
      </c>
      <c r="AB20" s="115">
        <f>Сят!D22</f>
        <v>7.75005</v>
      </c>
      <c r="AC20" s="112">
        <f t="shared" si="21"/>
        <v>13.596578947368421</v>
      </c>
      <c r="AD20" s="115"/>
      <c r="AE20" s="115"/>
      <c r="AF20" s="112" t="e">
        <f t="shared" si="22"/>
        <v>#DIV/0!</v>
      </c>
      <c r="AG20" s="115">
        <f>Сят!C23</f>
        <v>15</v>
      </c>
      <c r="AH20" s="115">
        <f>Сят!D23</f>
        <v>5.08032</v>
      </c>
      <c r="AI20" s="112">
        <f t="shared" si="23"/>
        <v>33.86880000000001</v>
      </c>
      <c r="AJ20" s="115"/>
      <c r="AK20" s="115"/>
      <c r="AL20" s="112" t="e">
        <f t="shared" si="24"/>
        <v>#DIV/0!</v>
      </c>
      <c r="AM20" s="112"/>
      <c r="AN20" s="112"/>
      <c r="AO20" s="112" t="e">
        <f t="shared" si="25"/>
        <v>#DIV/0!</v>
      </c>
      <c r="AP20" s="112">
        <f>Сят!C28</f>
        <v>90</v>
      </c>
      <c r="AQ20" s="112">
        <f>Сят!D28</f>
        <v>0</v>
      </c>
      <c r="AR20" s="112">
        <f t="shared" si="26"/>
        <v>0</v>
      </c>
      <c r="AS20" s="122"/>
      <c r="AT20" s="122"/>
      <c r="AU20" s="112" t="e">
        <f t="shared" si="27"/>
        <v>#DIV/0!</v>
      </c>
      <c r="AV20" s="112"/>
      <c r="AW20" s="112"/>
      <c r="AX20" s="112"/>
      <c r="AY20" s="112"/>
      <c r="AZ20" s="112"/>
      <c r="BA20" s="112" t="e">
        <f t="shared" si="28"/>
        <v>#DIV/0!</v>
      </c>
      <c r="BB20" s="112">
        <f>Сят!C29</f>
        <v>0</v>
      </c>
      <c r="BC20" s="112">
        <f>Сят!D29</f>
        <v>17.82499</v>
      </c>
      <c r="BD20" s="112" t="e">
        <f t="shared" si="29"/>
        <v>#DIV/0!</v>
      </c>
      <c r="BE20" s="112"/>
      <c r="BF20" s="112"/>
      <c r="BG20" s="116" t="e">
        <f t="shared" si="30"/>
        <v>#DIV/0!</v>
      </c>
      <c r="BH20" s="116"/>
      <c r="BI20" s="116"/>
      <c r="BJ20" s="116" t="e">
        <f t="shared" si="31"/>
        <v>#DIV/0!</v>
      </c>
      <c r="BK20" s="115">
        <f t="shared" si="4"/>
        <v>5697.565</v>
      </c>
      <c r="BL20" s="115">
        <f t="shared" si="5"/>
        <v>4349.735000000001</v>
      </c>
      <c r="BM20" s="112">
        <f t="shared" si="50"/>
        <v>76.34375386678346</v>
      </c>
      <c r="BN20" s="117">
        <f>Сят!C34</f>
        <v>3108.5</v>
      </c>
      <c r="BO20" s="117">
        <f>Сят!D34</f>
        <v>2380.6</v>
      </c>
      <c r="BP20" s="112">
        <f t="shared" si="32"/>
        <v>76.58356120315264</v>
      </c>
      <c r="BQ20" s="112">
        <f>Сят!C35</f>
        <v>0</v>
      </c>
      <c r="BR20" s="112">
        <f>Сят!D35</f>
        <v>0</v>
      </c>
      <c r="BS20" s="112" t="e">
        <f t="shared" si="33"/>
        <v>#DIV/0!</v>
      </c>
      <c r="BT20" s="112">
        <f>Сят!C36</f>
        <v>2473.04</v>
      </c>
      <c r="BU20" s="112">
        <f>Сят!D36</f>
        <v>1853.231</v>
      </c>
      <c r="BV20" s="112">
        <f t="shared" si="6"/>
        <v>74.93736453919063</v>
      </c>
      <c r="BW20" s="112">
        <f>Сят!C37</f>
        <v>116.025</v>
      </c>
      <c r="BX20" s="112">
        <f>Сят!D37</f>
        <v>115.904</v>
      </c>
      <c r="BY20" s="112">
        <f t="shared" si="7"/>
        <v>99.89571213100625</v>
      </c>
      <c r="BZ20" s="112"/>
      <c r="CA20" s="112"/>
      <c r="CB20" s="112" t="e">
        <f t="shared" si="8"/>
        <v>#DIV/0!</v>
      </c>
      <c r="CC20" s="115"/>
      <c r="CD20" s="115"/>
      <c r="CE20" s="112" t="e">
        <f t="shared" si="34"/>
        <v>#DIV/0!</v>
      </c>
      <c r="CF20" s="112"/>
      <c r="CG20" s="112"/>
      <c r="CH20" s="112"/>
      <c r="CI20" s="115">
        <f t="shared" si="35"/>
        <v>7199.5650000000005</v>
      </c>
      <c r="CJ20" s="115">
        <f t="shared" si="35"/>
        <v>4276.90463</v>
      </c>
      <c r="CK20" s="112">
        <f t="shared" si="36"/>
        <v>59.40504224908032</v>
      </c>
      <c r="CL20" s="115">
        <f t="shared" si="37"/>
        <v>784.541</v>
      </c>
      <c r="CM20" s="115">
        <f t="shared" si="37"/>
        <v>450.59284</v>
      </c>
      <c r="CN20" s="112">
        <f t="shared" si="38"/>
        <v>57.43394417882558</v>
      </c>
      <c r="CO20" s="112">
        <f>Сят!C49</f>
        <v>764.541</v>
      </c>
      <c r="CP20" s="112">
        <f>Сят!D49</f>
        <v>450.59284</v>
      </c>
      <c r="CQ20" s="112">
        <f t="shared" si="39"/>
        <v>58.936386668602466</v>
      </c>
      <c r="CR20" s="112">
        <f>Сят!C52</f>
        <v>0</v>
      </c>
      <c r="CS20" s="112">
        <f>Сят!D52</f>
        <v>0</v>
      </c>
      <c r="CT20" s="112" t="e">
        <f t="shared" si="40"/>
        <v>#DIV/0!</v>
      </c>
      <c r="CU20" s="112">
        <f>Сят!C53</f>
        <v>20</v>
      </c>
      <c r="CV20" s="112">
        <f>Сят!D53</f>
        <v>0</v>
      </c>
      <c r="CW20" s="112">
        <f t="shared" si="41"/>
        <v>0</v>
      </c>
      <c r="CX20" s="112">
        <f>Сят!C54</f>
        <v>0</v>
      </c>
      <c r="CY20" s="112">
        <f>Сят!D54</f>
        <v>0</v>
      </c>
      <c r="CZ20" s="112" t="e">
        <f t="shared" si="42"/>
        <v>#DIV/0!</v>
      </c>
      <c r="DA20" s="112">
        <f>Сят!C56</f>
        <v>115.784</v>
      </c>
      <c r="DB20" s="112">
        <f>Сят!D56</f>
        <v>69.24421</v>
      </c>
      <c r="DC20" s="112">
        <f t="shared" si="43"/>
        <v>59.80464485593864</v>
      </c>
      <c r="DD20" s="112">
        <f>Сят!C57</f>
        <v>83.4</v>
      </c>
      <c r="DE20" s="112">
        <f>Сят!D57</f>
        <v>1.683</v>
      </c>
      <c r="DF20" s="112">
        <f t="shared" si="44"/>
        <v>2.0179856115107913</v>
      </c>
      <c r="DG20" s="115">
        <f>Сят!C62</f>
        <v>1408.9</v>
      </c>
      <c r="DH20" s="115">
        <f>Сят!D62</f>
        <v>126.66735</v>
      </c>
      <c r="DI20" s="112">
        <f t="shared" si="45"/>
        <v>8.990513876073532</v>
      </c>
      <c r="DJ20" s="115">
        <f>Сят!C67</f>
        <v>748.5</v>
      </c>
      <c r="DK20" s="115">
        <f>Сят!D67</f>
        <v>84.67437</v>
      </c>
      <c r="DL20" s="112">
        <f t="shared" si="46"/>
        <v>11.312541082164328</v>
      </c>
      <c r="DM20" s="124">
        <f>Сят!C71</f>
        <v>1756.1</v>
      </c>
      <c r="DN20" s="199">
        <f>Сят!D71</f>
        <v>1290.63286</v>
      </c>
      <c r="DO20" s="112">
        <f t="shared" si="9"/>
        <v>73.49426911907067</v>
      </c>
      <c r="DP20" s="112">
        <f>Сят!C73</f>
        <v>1805.04</v>
      </c>
      <c r="DQ20" s="112">
        <f>Сят!D73</f>
        <v>1805.04</v>
      </c>
      <c r="DR20" s="112">
        <f t="shared" si="10"/>
        <v>100</v>
      </c>
      <c r="DS20" s="113">
        <f>Сят!C78</f>
        <v>15</v>
      </c>
      <c r="DT20" s="113">
        <f>Сят!D78</f>
        <v>5.95</v>
      </c>
      <c r="DU20" s="112">
        <f t="shared" si="47"/>
        <v>39.666666666666664</v>
      </c>
      <c r="DV20" s="112">
        <f>Сят!C84</f>
        <v>482.3</v>
      </c>
      <c r="DW20" s="112">
        <f>Сят!D84</f>
        <v>442.42</v>
      </c>
      <c r="DX20" s="112">
        <f t="shared" si="49"/>
        <v>91.73128758034419</v>
      </c>
      <c r="DY20" s="221">
        <f t="shared" si="11"/>
        <v>324.40000000000146</v>
      </c>
      <c r="DZ20" s="118">
        <f t="shared" si="12"/>
        <v>-810.6378000000004</v>
      </c>
      <c r="EA20" s="112">
        <f t="shared" si="48"/>
        <v>-249.88834771886462</v>
      </c>
      <c r="EB20" s="214"/>
      <c r="EC20" s="207"/>
      <c r="ED20" s="129"/>
      <c r="EE20" s="207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</row>
    <row r="21" spans="1:146" s="100" customFormat="1" ht="15" customHeight="1">
      <c r="A21" s="108">
        <v>9</v>
      </c>
      <c r="B21" s="109" t="s">
        <v>205</v>
      </c>
      <c r="C21" s="110">
        <f t="shared" si="0"/>
        <v>4534.353999999999</v>
      </c>
      <c r="D21" s="128">
        <f t="shared" si="1"/>
        <v>3293.4502799999996</v>
      </c>
      <c r="E21" s="112">
        <f t="shared" si="2"/>
        <v>72.63328535884052</v>
      </c>
      <c r="F21" s="113">
        <f t="shared" si="13"/>
        <v>819.5</v>
      </c>
      <c r="G21" s="113">
        <f t="shared" si="14"/>
        <v>638.95428</v>
      </c>
      <c r="H21" s="112">
        <f t="shared" si="15"/>
        <v>77.9687956070775</v>
      </c>
      <c r="I21" s="115">
        <f>Тор!C6</f>
        <v>304.8</v>
      </c>
      <c r="J21" s="115">
        <f>Тор!D6</f>
        <v>243.4509</v>
      </c>
      <c r="K21" s="112">
        <f t="shared" si="16"/>
        <v>79.87234251968503</v>
      </c>
      <c r="L21" s="115">
        <f>Тор!C8</f>
        <v>3</v>
      </c>
      <c r="M21" s="115">
        <f>Тор!D8</f>
        <v>63.00076</v>
      </c>
      <c r="N21" s="112">
        <f t="shared" si="17"/>
        <v>2100.0253333333335</v>
      </c>
      <c r="O21" s="115">
        <f>Тор!C10</f>
        <v>88</v>
      </c>
      <c r="P21" s="115">
        <f>Тор!D10</f>
        <v>40.65206</v>
      </c>
      <c r="Q21" s="112">
        <f t="shared" si="18"/>
        <v>46.195522727272724</v>
      </c>
      <c r="R21" s="115">
        <f>Тор!C11</f>
        <v>272.9</v>
      </c>
      <c r="S21" s="115">
        <f>Тор!D11</f>
        <v>242.56988</v>
      </c>
      <c r="T21" s="112">
        <f t="shared" si="19"/>
        <v>88.88599486991573</v>
      </c>
      <c r="U21" s="112">
        <f>Тор!C13</f>
        <v>10</v>
      </c>
      <c r="V21" s="112">
        <f>Тор!D13</f>
        <v>3.2</v>
      </c>
      <c r="W21" s="112">
        <f t="shared" si="20"/>
        <v>32</v>
      </c>
      <c r="X21" s="112"/>
      <c r="Y21" s="130">
        <f>Тор!D17</f>
        <v>0.08</v>
      </c>
      <c r="Z21" s="112" t="e">
        <f t="shared" si="3"/>
        <v>#DIV/0!</v>
      </c>
      <c r="AA21" s="115">
        <f>Тор!C22</f>
        <v>80</v>
      </c>
      <c r="AB21" s="115">
        <f>Тор!D22</f>
        <v>36.01078</v>
      </c>
      <c r="AC21" s="112">
        <f t="shared" si="21"/>
        <v>45.013475</v>
      </c>
      <c r="AD21" s="115"/>
      <c r="AE21" s="115"/>
      <c r="AF21" s="112" t="e">
        <f t="shared" si="22"/>
        <v>#DIV/0!</v>
      </c>
      <c r="AG21" s="115">
        <f>Тор!C23</f>
        <v>10.8</v>
      </c>
      <c r="AH21" s="115">
        <f>Тор!D23</f>
        <v>4.89015</v>
      </c>
      <c r="AI21" s="112">
        <f t="shared" si="23"/>
        <v>45.27916666666666</v>
      </c>
      <c r="AJ21" s="115"/>
      <c r="AK21" s="115"/>
      <c r="AL21" s="112" t="e">
        <f t="shared" si="24"/>
        <v>#DIV/0!</v>
      </c>
      <c r="AM21" s="112"/>
      <c r="AN21" s="112"/>
      <c r="AO21" s="112" t="e">
        <f t="shared" si="25"/>
        <v>#DIV/0!</v>
      </c>
      <c r="AP21" s="112">
        <f>Тор!C28</f>
        <v>50</v>
      </c>
      <c r="AQ21" s="112">
        <f>Тор!D28</f>
        <v>4.8598</v>
      </c>
      <c r="AR21" s="112">
        <f t="shared" si="26"/>
        <v>9.7196</v>
      </c>
      <c r="AS21" s="112"/>
      <c r="AT21" s="112"/>
      <c r="AU21" s="112" t="e">
        <f t="shared" si="27"/>
        <v>#DIV/0!</v>
      </c>
      <c r="AV21" s="112"/>
      <c r="AW21" s="112"/>
      <c r="AX21" s="112"/>
      <c r="AY21" s="112"/>
      <c r="AZ21" s="112"/>
      <c r="BA21" s="112" t="e">
        <f t="shared" si="28"/>
        <v>#DIV/0!</v>
      </c>
      <c r="BB21" s="112">
        <f>Тор!C29</f>
        <v>0</v>
      </c>
      <c r="BC21" s="112">
        <f>Тор!D29</f>
        <v>0.23995</v>
      </c>
      <c r="BD21" s="112" t="e">
        <f t="shared" si="29"/>
        <v>#DIV/0!</v>
      </c>
      <c r="BE21" s="112"/>
      <c r="BF21" s="112"/>
      <c r="BG21" s="116" t="e">
        <f t="shared" si="30"/>
        <v>#DIV/0!</v>
      </c>
      <c r="BH21" s="116"/>
      <c r="BI21" s="116"/>
      <c r="BJ21" s="116" t="e">
        <f t="shared" si="31"/>
        <v>#DIV/0!</v>
      </c>
      <c r="BK21" s="115">
        <f t="shared" si="4"/>
        <v>3714.854</v>
      </c>
      <c r="BL21" s="115">
        <f t="shared" si="5"/>
        <v>2654.4959999999996</v>
      </c>
      <c r="BM21" s="112">
        <f t="shared" si="50"/>
        <v>71.45626719111975</v>
      </c>
      <c r="BN21" s="117">
        <f>Тор!C34</f>
        <v>2207.2</v>
      </c>
      <c r="BO21" s="117">
        <f>Тор!D34</f>
        <v>1690.8</v>
      </c>
      <c r="BP21" s="112">
        <f t="shared" si="32"/>
        <v>76.6038419717289</v>
      </c>
      <c r="BQ21" s="112">
        <f>Тор!C35</f>
        <v>466.5</v>
      </c>
      <c r="BR21" s="112">
        <f>Тор!D35</f>
        <v>355</v>
      </c>
      <c r="BS21" s="112">
        <f t="shared" si="33"/>
        <v>76.09860664523043</v>
      </c>
      <c r="BT21" s="112">
        <f>Тор!C36</f>
        <v>925.2</v>
      </c>
      <c r="BU21" s="112">
        <f>Тор!D36</f>
        <v>492.828</v>
      </c>
      <c r="BV21" s="112">
        <f t="shared" si="6"/>
        <v>53.267185473411146</v>
      </c>
      <c r="BW21" s="112">
        <f>Тор!C37</f>
        <v>115.954</v>
      </c>
      <c r="BX21" s="112">
        <f>Тор!D37</f>
        <v>115.868</v>
      </c>
      <c r="BY21" s="112">
        <f t="shared" si="7"/>
        <v>99.92583265777809</v>
      </c>
      <c r="BZ21" s="112"/>
      <c r="CA21" s="112"/>
      <c r="CB21" s="112" t="e">
        <f t="shared" si="8"/>
        <v>#DIV/0!</v>
      </c>
      <c r="CC21" s="115"/>
      <c r="CD21" s="115"/>
      <c r="CE21" s="112" t="e">
        <f t="shared" si="34"/>
        <v>#DIV/0!</v>
      </c>
      <c r="CF21" s="112"/>
      <c r="CG21" s="112"/>
      <c r="CH21" s="112"/>
      <c r="CI21" s="115">
        <f t="shared" si="35"/>
        <v>4691.353999999999</v>
      </c>
      <c r="CJ21" s="115">
        <f t="shared" si="35"/>
        <v>2850.16923</v>
      </c>
      <c r="CK21" s="112">
        <f t="shared" si="36"/>
        <v>60.753659391297276</v>
      </c>
      <c r="CL21" s="115">
        <f t="shared" si="37"/>
        <v>736.57</v>
      </c>
      <c r="CM21" s="115">
        <f t="shared" si="37"/>
        <v>407.22111</v>
      </c>
      <c r="CN21" s="112">
        <f t="shared" si="38"/>
        <v>55.28613845255712</v>
      </c>
      <c r="CO21" s="112">
        <f>Тор!C49</f>
        <v>731.57</v>
      </c>
      <c r="CP21" s="112">
        <f>Тор!D49</f>
        <v>407.22111</v>
      </c>
      <c r="CQ21" s="112">
        <f t="shared" si="39"/>
        <v>55.663997976953674</v>
      </c>
      <c r="CR21" s="112">
        <f>Тор!C52</f>
        <v>0</v>
      </c>
      <c r="CS21" s="112">
        <f>Тор!D52</f>
        <v>0</v>
      </c>
      <c r="CT21" s="112" t="e">
        <f t="shared" si="40"/>
        <v>#DIV/0!</v>
      </c>
      <c r="CU21" s="112">
        <f>Тор!C53</f>
        <v>5</v>
      </c>
      <c r="CV21" s="112">
        <f>Тор!D53</f>
        <v>0</v>
      </c>
      <c r="CW21" s="112">
        <f t="shared" si="41"/>
        <v>0</v>
      </c>
      <c r="CX21" s="112">
        <f>Тор!C54</f>
        <v>0</v>
      </c>
      <c r="CY21" s="112">
        <f>Тор!D54</f>
        <v>0</v>
      </c>
      <c r="CZ21" s="112" t="e">
        <f t="shared" si="42"/>
        <v>#DIV/0!</v>
      </c>
      <c r="DA21" s="112">
        <f>Тор!C56</f>
        <v>115.784</v>
      </c>
      <c r="DB21" s="112">
        <f>Тор!D56</f>
        <v>64.7562</v>
      </c>
      <c r="DC21" s="112">
        <f t="shared" si="43"/>
        <v>55.92845298141367</v>
      </c>
      <c r="DD21" s="112">
        <f>Тор!C57</f>
        <v>33</v>
      </c>
      <c r="DE21" s="112">
        <f>Тор!D57</f>
        <v>1.683</v>
      </c>
      <c r="DF21" s="112">
        <f t="shared" si="44"/>
        <v>5.1000000000000005</v>
      </c>
      <c r="DG21" s="115">
        <f>Тор!C62</f>
        <v>899.5999999999999</v>
      </c>
      <c r="DH21" s="115">
        <f>Тор!D62</f>
        <v>192.747</v>
      </c>
      <c r="DI21" s="112">
        <f t="shared" si="45"/>
        <v>21.425855935971548</v>
      </c>
      <c r="DJ21" s="115">
        <f>Тор!C67</f>
        <v>270.2</v>
      </c>
      <c r="DK21" s="115">
        <f>Тор!D67</f>
        <v>123.33692</v>
      </c>
      <c r="DL21" s="112">
        <f t="shared" si="46"/>
        <v>45.646528497409335</v>
      </c>
      <c r="DM21" s="115">
        <f>Тор!C71</f>
        <v>2170.7</v>
      </c>
      <c r="DN21" s="200">
        <f>Тор!D71</f>
        <v>1606.925</v>
      </c>
      <c r="DO21" s="112">
        <f t="shared" si="9"/>
        <v>74.02796332980145</v>
      </c>
      <c r="DP21" s="112">
        <f>Тор!C73</f>
        <v>453.5</v>
      </c>
      <c r="DQ21" s="112">
        <f>Тор!D73</f>
        <v>453.5</v>
      </c>
      <c r="DR21" s="112">
        <f t="shared" si="10"/>
        <v>100</v>
      </c>
      <c r="DS21" s="113">
        <f>Тор!C78</f>
        <v>12</v>
      </c>
      <c r="DT21" s="113">
        <f>Тор!D78</f>
        <v>0</v>
      </c>
      <c r="DU21" s="112">
        <f t="shared" si="47"/>
        <v>0</v>
      </c>
      <c r="DV21" s="112">
        <f>Тор!C84</f>
        <v>0</v>
      </c>
      <c r="DW21" s="112">
        <f>Тор!D84</f>
        <v>0</v>
      </c>
      <c r="DX21" s="112" t="e">
        <f t="shared" si="49"/>
        <v>#DIV/0!</v>
      </c>
      <c r="DY21" s="222">
        <f t="shared" si="11"/>
        <v>157</v>
      </c>
      <c r="DZ21" s="118">
        <f t="shared" si="12"/>
        <v>-443.2810499999996</v>
      </c>
      <c r="EA21" s="112">
        <f t="shared" si="48"/>
        <v>-282.3446178343946</v>
      </c>
      <c r="EB21" s="212"/>
      <c r="EC21" s="207"/>
      <c r="EE21" s="207"/>
      <c r="EH21" s="129"/>
      <c r="EI21" s="129"/>
      <c r="EJ21" s="129"/>
      <c r="EK21" s="129"/>
      <c r="EL21" s="129"/>
      <c r="EM21" s="129"/>
      <c r="EN21" s="129"/>
      <c r="EO21" s="129"/>
      <c r="EP21" s="129"/>
    </row>
    <row r="22" spans="1:135" s="100" customFormat="1" ht="15" customHeight="1">
      <c r="A22" s="108">
        <v>10</v>
      </c>
      <c r="B22" s="109" t="s">
        <v>206</v>
      </c>
      <c r="C22" s="110">
        <f t="shared" si="0"/>
        <v>3176.591</v>
      </c>
      <c r="D22" s="128">
        <f t="shared" si="1"/>
        <v>2084.3299500000003</v>
      </c>
      <c r="E22" s="112">
        <f t="shared" si="2"/>
        <v>65.61530741603185</v>
      </c>
      <c r="F22" s="113">
        <f t="shared" si="13"/>
        <v>515.5999999999999</v>
      </c>
      <c r="G22" s="113">
        <f t="shared" si="14"/>
        <v>318.46795</v>
      </c>
      <c r="H22" s="112">
        <f t="shared" si="15"/>
        <v>61.76647595034911</v>
      </c>
      <c r="I22" s="115">
        <f>Хор!C6</f>
        <v>182.4</v>
      </c>
      <c r="J22" s="115">
        <f>Хор!D6</f>
        <v>143.99169</v>
      </c>
      <c r="K22" s="112">
        <f t="shared" si="16"/>
        <v>78.9428125</v>
      </c>
      <c r="L22" s="115">
        <f>Хор!C8</f>
        <v>45</v>
      </c>
      <c r="M22" s="115">
        <f>Хор!D8</f>
        <v>2.08361</v>
      </c>
      <c r="N22" s="112">
        <f t="shared" si="17"/>
        <v>4.630244444444445</v>
      </c>
      <c r="O22" s="115">
        <f>Хор!C10</f>
        <v>49</v>
      </c>
      <c r="P22" s="115">
        <f>Хор!D10</f>
        <v>21.93498</v>
      </c>
      <c r="Q22" s="112">
        <f t="shared" si="18"/>
        <v>44.76526530612245</v>
      </c>
      <c r="R22" s="185">
        <f>Хор!C11</f>
        <v>134.2</v>
      </c>
      <c r="S22" s="185">
        <f>Хор!D11</f>
        <v>98.97374</v>
      </c>
      <c r="T22" s="112">
        <f t="shared" si="19"/>
        <v>73.75092399403876</v>
      </c>
      <c r="U22" s="112">
        <f>Хор!C13</f>
        <v>10</v>
      </c>
      <c r="V22" s="112">
        <f>Хор!D13</f>
        <v>7.5</v>
      </c>
      <c r="W22" s="112">
        <f t="shared" si="20"/>
        <v>75</v>
      </c>
      <c r="X22" s="112"/>
      <c r="Y22" s="130"/>
      <c r="Z22" s="112" t="e">
        <f t="shared" si="3"/>
        <v>#DIV/0!</v>
      </c>
      <c r="AA22" s="115">
        <f>Хор!C22</f>
        <v>35</v>
      </c>
      <c r="AB22" s="115">
        <f>Хор!D22</f>
        <v>9.0698</v>
      </c>
      <c r="AC22" s="112">
        <f t="shared" si="21"/>
        <v>25.91371428571429</v>
      </c>
      <c r="AD22" s="115"/>
      <c r="AE22" s="115"/>
      <c r="AF22" s="112" t="e">
        <f t="shared" si="22"/>
        <v>#DIV/0!</v>
      </c>
      <c r="AG22" s="115">
        <f>Хор!C23</f>
        <v>20</v>
      </c>
      <c r="AH22" s="115">
        <f>Хор!D23</f>
        <v>34.461</v>
      </c>
      <c r="AI22" s="112">
        <f t="shared" si="23"/>
        <v>172.305</v>
      </c>
      <c r="AJ22" s="115"/>
      <c r="AK22" s="115"/>
      <c r="AL22" s="112" t="e">
        <f t="shared" si="24"/>
        <v>#DIV/0!</v>
      </c>
      <c r="AM22" s="112"/>
      <c r="AN22" s="112"/>
      <c r="AO22" s="112" t="e">
        <f t="shared" si="25"/>
        <v>#DIV/0!</v>
      </c>
      <c r="AP22" s="112">
        <f>Хор!C28</f>
        <v>40</v>
      </c>
      <c r="AQ22" s="112">
        <f>Хор!D28</f>
        <v>0</v>
      </c>
      <c r="AR22" s="112">
        <f t="shared" si="26"/>
        <v>0</v>
      </c>
      <c r="AS22" s="122"/>
      <c r="AT22" s="122"/>
      <c r="AU22" s="112" t="e">
        <f t="shared" si="27"/>
        <v>#DIV/0!</v>
      </c>
      <c r="AV22" s="112"/>
      <c r="AW22" s="112"/>
      <c r="AX22" s="112"/>
      <c r="AY22" s="112"/>
      <c r="AZ22" s="112"/>
      <c r="BA22" s="112" t="e">
        <f t="shared" si="28"/>
        <v>#DIV/0!</v>
      </c>
      <c r="BB22" s="112">
        <f>Хор!C29</f>
        <v>0</v>
      </c>
      <c r="BC22" s="112">
        <f>Хор!D29</f>
        <v>0.45313</v>
      </c>
      <c r="BD22" s="112" t="e">
        <f t="shared" si="29"/>
        <v>#DIV/0!</v>
      </c>
      <c r="BE22" s="112"/>
      <c r="BF22" s="112"/>
      <c r="BG22" s="116" t="e">
        <f t="shared" si="30"/>
        <v>#DIV/0!</v>
      </c>
      <c r="BH22" s="116"/>
      <c r="BI22" s="116"/>
      <c r="BJ22" s="116" t="e">
        <f t="shared" si="31"/>
        <v>#DIV/0!</v>
      </c>
      <c r="BK22" s="115">
        <f t="shared" si="4"/>
        <v>2660.991</v>
      </c>
      <c r="BL22" s="115">
        <f t="shared" si="5"/>
        <v>1765.862</v>
      </c>
      <c r="BM22" s="112">
        <f t="shared" si="50"/>
        <v>66.36106623434654</v>
      </c>
      <c r="BN22" s="117">
        <f>Хор!C34</f>
        <v>1473.9</v>
      </c>
      <c r="BO22" s="117">
        <f>Хор!D34</f>
        <v>1129.7</v>
      </c>
      <c r="BP22" s="112">
        <f t="shared" si="32"/>
        <v>76.64699097632133</v>
      </c>
      <c r="BQ22" s="112">
        <f>Хор!C35</f>
        <v>0</v>
      </c>
      <c r="BR22" s="112">
        <f>Хор!D35</f>
        <v>0</v>
      </c>
      <c r="BS22" s="112" t="e">
        <f t="shared" si="33"/>
        <v>#DIV/0!</v>
      </c>
      <c r="BT22" s="112">
        <f>Хор!C36</f>
        <v>1131.323</v>
      </c>
      <c r="BU22" s="112">
        <f>Хор!D36</f>
        <v>580.45</v>
      </c>
      <c r="BV22" s="112">
        <f t="shared" si="6"/>
        <v>51.307186364990365</v>
      </c>
      <c r="BW22" s="112">
        <f>Хор!C37</f>
        <v>55.768</v>
      </c>
      <c r="BX22" s="112">
        <f>Хор!D37</f>
        <v>55.712</v>
      </c>
      <c r="BY22" s="112">
        <f t="shared" si="7"/>
        <v>99.89958399081911</v>
      </c>
      <c r="BZ22" s="112"/>
      <c r="CA22" s="112"/>
      <c r="CB22" s="112" t="e">
        <f t="shared" si="8"/>
        <v>#DIV/0!</v>
      </c>
      <c r="CC22" s="115"/>
      <c r="CD22" s="115"/>
      <c r="CE22" s="112" t="e">
        <f t="shared" si="34"/>
        <v>#DIV/0!</v>
      </c>
      <c r="CF22" s="112"/>
      <c r="CG22" s="112"/>
      <c r="CH22" s="112"/>
      <c r="CI22" s="115">
        <f t="shared" si="35"/>
        <v>3470.2909999999997</v>
      </c>
      <c r="CJ22" s="115">
        <f t="shared" si="35"/>
        <v>2074.62241</v>
      </c>
      <c r="CK22" s="112">
        <f t="shared" si="36"/>
        <v>59.78237588720946</v>
      </c>
      <c r="CL22" s="115">
        <f t="shared" si="37"/>
        <v>737.429</v>
      </c>
      <c r="CM22" s="115">
        <f t="shared" si="37"/>
        <v>434.86161</v>
      </c>
      <c r="CN22" s="112">
        <f t="shared" si="38"/>
        <v>58.969963210017504</v>
      </c>
      <c r="CO22" s="112">
        <f>Хор!C49</f>
        <v>734.112</v>
      </c>
      <c r="CP22" s="112">
        <f>Хор!D49</f>
        <v>434.86161</v>
      </c>
      <c r="CQ22" s="112">
        <f t="shared" si="39"/>
        <v>59.2364121550935</v>
      </c>
      <c r="CR22" s="112">
        <f>Хор!C52</f>
        <v>0</v>
      </c>
      <c r="CS22" s="112">
        <f>Хор!D52</f>
        <v>0</v>
      </c>
      <c r="CT22" s="112" t="e">
        <f t="shared" si="40"/>
        <v>#DIV/0!</v>
      </c>
      <c r="CU22" s="112">
        <f>Хор!C53</f>
        <v>3.317</v>
      </c>
      <c r="CV22" s="112">
        <f>Хор!D53</f>
        <v>0</v>
      </c>
      <c r="CW22" s="112">
        <f t="shared" si="41"/>
        <v>0</v>
      </c>
      <c r="CX22" s="112">
        <f>Хор!C54</f>
        <v>0</v>
      </c>
      <c r="CY22" s="112">
        <f>Хор!D54</f>
        <v>0</v>
      </c>
      <c r="CZ22" s="112" t="e">
        <f t="shared" si="42"/>
        <v>#DIV/0!</v>
      </c>
      <c r="DA22" s="112">
        <f>Хор!C56</f>
        <v>55.656</v>
      </c>
      <c r="DB22" s="112">
        <f>Хор!D56</f>
        <v>31.2329</v>
      </c>
      <c r="DC22" s="112">
        <f t="shared" si="43"/>
        <v>56.117759091562455</v>
      </c>
      <c r="DD22" s="112">
        <f>Хор!C57</f>
        <v>20.383</v>
      </c>
      <c r="DE22" s="112">
        <f>Хор!D57</f>
        <v>1.683</v>
      </c>
      <c r="DF22" s="112">
        <f t="shared" si="44"/>
        <v>8.256880733944955</v>
      </c>
      <c r="DG22" s="115">
        <f>Хор!C62</f>
        <v>552.5</v>
      </c>
      <c r="DH22" s="115">
        <f>Хор!D62</f>
        <v>137.80908</v>
      </c>
      <c r="DI22" s="112">
        <f t="shared" si="45"/>
        <v>24.942819909502262</v>
      </c>
      <c r="DJ22" s="115">
        <f>Хор!C67</f>
        <v>193.7</v>
      </c>
      <c r="DK22" s="115">
        <f>Хор!D67</f>
        <v>69.34285</v>
      </c>
      <c r="DL22" s="112">
        <f t="shared" si="46"/>
        <v>35.79909654104285</v>
      </c>
      <c r="DM22" s="124">
        <f>Хор!C71</f>
        <v>980.3</v>
      </c>
      <c r="DN22" s="199">
        <f>Хор!D71</f>
        <v>740.49297</v>
      </c>
      <c r="DO22" s="112">
        <f t="shared" si="9"/>
        <v>75.53738345404469</v>
      </c>
      <c r="DP22" s="112">
        <f>Хор!C73</f>
        <v>821.223</v>
      </c>
      <c r="DQ22" s="112">
        <f>Хор!D73</f>
        <v>557.2</v>
      </c>
      <c r="DR22" s="112">
        <f t="shared" si="10"/>
        <v>67.8500236841881</v>
      </c>
      <c r="DS22" s="113">
        <f>Хор!C78</f>
        <v>7.1</v>
      </c>
      <c r="DT22" s="113">
        <f>Хор!D78</f>
        <v>0</v>
      </c>
      <c r="DU22" s="112">
        <f t="shared" si="47"/>
        <v>0</v>
      </c>
      <c r="DV22" s="112">
        <f>Хор!C84</f>
        <v>102</v>
      </c>
      <c r="DW22" s="112">
        <f>Хор!D84</f>
        <v>102</v>
      </c>
      <c r="DX22" s="112">
        <f t="shared" si="49"/>
        <v>100</v>
      </c>
      <c r="DY22" s="222">
        <f t="shared" si="11"/>
        <v>293.6999999999998</v>
      </c>
      <c r="DZ22" s="118">
        <f t="shared" si="12"/>
        <v>-9.707540000000336</v>
      </c>
      <c r="EA22" s="112">
        <f t="shared" si="48"/>
        <v>-3.305257065032462</v>
      </c>
      <c r="EB22" s="212"/>
      <c r="EC22" s="207"/>
      <c r="EE22" s="207"/>
    </row>
    <row r="23" spans="1:135" s="100" customFormat="1" ht="15" customHeight="1">
      <c r="A23" s="108">
        <v>11</v>
      </c>
      <c r="B23" s="109" t="s">
        <v>207</v>
      </c>
      <c r="C23" s="110">
        <f t="shared" si="0"/>
        <v>4530.546</v>
      </c>
      <c r="D23" s="128">
        <f t="shared" si="1"/>
        <v>3344.4168099999997</v>
      </c>
      <c r="E23" s="112">
        <f t="shared" si="2"/>
        <v>73.81928822707019</v>
      </c>
      <c r="F23" s="113">
        <f t="shared" si="13"/>
        <v>750.1</v>
      </c>
      <c r="G23" s="113">
        <f t="shared" si="14"/>
        <v>470.06080999999995</v>
      </c>
      <c r="H23" s="112">
        <f t="shared" si="15"/>
        <v>62.6664191441141</v>
      </c>
      <c r="I23" s="115">
        <f>Чум!C6</f>
        <v>234</v>
      </c>
      <c r="J23" s="115">
        <f>Чум!D6</f>
        <v>128.86486</v>
      </c>
      <c r="K23" s="112">
        <f t="shared" si="16"/>
        <v>55.07045299145299</v>
      </c>
      <c r="L23" s="115">
        <f>Чум!C8</f>
        <v>46</v>
      </c>
      <c r="M23" s="115">
        <f>Чум!D8</f>
        <v>41.87561</v>
      </c>
      <c r="N23" s="112">
        <f t="shared" si="17"/>
        <v>91.0339347826087</v>
      </c>
      <c r="O23" s="115">
        <f>Чум!C10</f>
        <v>67</v>
      </c>
      <c r="P23" s="115">
        <f>Чум!D10</f>
        <v>38.84771</v>
      </c>
      <c r="Q23" s="112">
        <f t="shared" si="18"/>
        <v>57.98165671641791</v>
      </c>
      <c r="R23" s="115">
        <f>Чум!C11</f>
        <v>243.1</v>
      </c>
      <c r="S23" s="115">
        <f>Чум!D11</f>
        <v>179.50387</v>
      </c>
      <c r="T23" s="112">
        <f t="shared" si="19"/>
        <v>73.83951871657754</v>
      </c>
      <c r="U23" s="112">
        <f>Чум!C13</f>
        <v>10</v>
      </c>
      <c r="V23" s="112">
        <f>Чум!D13</f>
        <v>7.43</v>
      </c>
      <c r="W23" s="112">
        <f t="shared" si="20"/>
        <v>74.3</v>
      </c>
      <c r="X23" s="112">
        <f>Чум!C15</f>
        <v>0</v>
      </c>
      <c r="Y23" s="130">
        <f>Чум!D15</f>
        <v>1.41031</v>
      </c>
      <c r="Z23" s="112" t="e">
        <f>Y23/X23*100</f>
        <v>#DIV/0!</v>
      </c>
      <c r="AA23" s="115">
        <f>Чум!C22</f>
        <v>60</v>
      </c>
      <c r="AB23" s="115">
        <f>Чум!D22</f>
        <v>13.98956</v>
      </c>
      <c r="AC23" s="112">
        <f t="shared" si="21"/>
        <v>23.315933333333337</v>
      </c>
      <c r="AD23" s="115"/>
      <c r="AE23" s="115"/>
      <c r="AF23" s="112" t="e">
        <f t="shared" si="22"/>
        <v>#DIV/0!</v>
      </c>
      <c r="AG23" s="115">
        <f>Чум!C23</f>
        <v>0</v>
      </c>
      <c r="AH23" s="115">
        <f>Чум!D23</f>
        <v>0</v>
      </c>
      <c r="AI23" s="112" t="e">
        <f t="shared" si="23"/>
        <v>#DIV/0!</v>
      </c>
      <c r="AJ23" s="115"/>
      <c r="AK23" s="115"/>
      <c r="AL23" s="112" t="e">
        <f t="shared" si="24"/>
        <v>#DIV/0!</v>
      </c>
      <c r="AM23" s="112"/>
      <c r="AN23" s="112"/>
      <c r="AO23" s="112" t="e">
        <f t="shared" si="25"/>
        <v>#DIV/0!</v>
      </c>
      <c r="AP23" s="112">
        <f>Чум!C28</f>
        <v>90</v>
      </c>
      <c r="AQ23" s="112">
        <f>Чум!D28</f>
        <v>0</v>
      </c>
      <c r="AR23" s="112">
        <f t="shared" si="26"/>
        <v>0</v>
      </c>
      <c r="AS23" s="112"/>
      <c r="AT23" s="112"/>
      <c r="AU23" s="112" t="e">
        <f t="shared" si="27"/>
        <v>#DIV/0!</v>
      </c>
      <c r="AV23" s="112"/>
      <c r="AW23" s="112"/>
      <c r="AX23" s="112"/>
      <c r="AY23" s="112"/>
      <c r="AZ23" s="112"/>
      <c r="BA23" s="112" t="e">
        <f t="shared" si="28"/>
        <v>#DIV/0!</v>
      </c>
      <c r="BB23" s="112">
        <f>Чум!C29</f>
        <v>0</v>
      </c>
      <c r="BC23" s="112">
        <f>Чум!D29</f>
        <v>58.13889</v>
      </c>
      <c r="BD23" s="112" t="e">
        <f t="shared" si="29"/>
        <v>#DIV/0!</v>
      </c>
      <c r="BE23" s="112"/>
      <c r="BF23" s="112"/>
      <c r="BG23" s="116" t="e">
        <f t="shared" si="30"/>
        <v>#DIV/0!</v>
      </c>
      <c r="BH23" s="116"/>
      <c r="BI23" s="116"/>
      <c r="BJ23" s="116" t="e">
        <f t="shared" si="31"/>
        <v>#DIV/0!</v>
      </c>
      <c r="BK23" s="115">
        <f t="shared" si="4"/>
        <v>3780.446</v>
      </c>
      <c r="BL23" s="115">
        <f t="shared" si="5"/>
        <v>2874.3559999999998</v>
      </c>
      <c r="BM23" s="112">
        <f t="shared" si="50"/>
        <v>76.0321930269603</v>
      </c>
      <c r="BN23" s="117">
        <f>Чум!C34</f>
        <v>2137.8</v>
      </c>
      <c r="BO23" s="117">
        <f>Чум!D34</f>
        <v>1638.4</v>
      </c>
      <c r="BP23" s="112">
        <f t="shared" si="32"/>
        <v>76.63953597155955</v>
      </c>
      <c r="BQ23" s="112">
        <f>Чум!C35</f>
        <v>0</v>
      </c>
      <c r="BR23" s="112">
        <f>Чум!D35</f>
        <v>0</v>
      </c>
      <c r="BS23" s="112" t="e">
        <f t="shared" si="33"/>
        <v>#DIV/0!</v>
      </c>
      <c r="BT23" s="112">
        <f>Чум!C36</f>
        <v>1526.7</v>
      </c>
      <c r="BU23" s="112">
        <f>Чум!D36</f>
        <v>1120.09</v>
      </c>
      <c r="BV23" s="112">
        <f t="shared" si="6"/>
        <v>73.36673871749524</v>
      </c>
      <c r="BW23" s="112">
        <f>Чум!C37</f>
        <v>115.946</v>
      </c>
      <c r="BX23" s="112">
        <f>Чум!D37</f>
        <v>115.866</v>
      </c>
      <c r="BY23" s="112">
        <f t="shared" si="7"/>
        <v>99.93100236316906</v>
      </c>
      <c r="BZ23" s="112"/>
      <c r="CA23" s="112"/>
      <c r="CB23" s="112" t="e">
        <f t="shared" si="8"/>
        <v>#DIV/0!</v>
      </c>
      <c r="CC23" s="115"/>
      <c r="CD23" s="115"/>
      <c r="CE23" s="112" t="e">
        <f t="shared" si="34"/>
        <v>#DIV/0!</v>
      </c>
      <c r="CF23" s="112"/>
      <c r="CG23" s="112"/>
      <c r="CH23" s="112"/>
      <c r="CI23" s="115">
        <f t="shared" si="35"/>
        <v>4973.1359999999995</v>
      </c>
      <c r="CJ23" s="115">
        <f t="shared" si="35"/>
        <v>3229.6329100000003</v>
      </c>
      <c r="CK23" s="112">
        <f t="shared" si="36"/>
        <v>64.94157630115083</v>
      </c>
      <c r="CL23" s="115">
        <f t="shared" si="37"/>
        <v>746.869</v>
      </c>
      <c r="CM23" s="115">
        <f t="shared" si="37"/>
        <v>367.55644</v>
      </c>
      <c r="CN23" s="112">
        <f t="shared" si="38"/>
        <v>49.212973091666676</v>
      </c>
      <c r="CO23" s="112">
        <f>Чум!C49</f>
        <v>683.552</v>
      </c>
      <c r="CP23" s="112">
        <f>Чум!D49</f>
        <v>312.55644</v>
      </c>
      <c r="CQ23" s="112">
        <f t="shared" si="39"/>
        <v>45.7253347221572</v>
      </c>
      <c r="CR23" s="112">
        <f>Чум!C52</f>
        <v>55</v>
      </c>
      <c r="CS23" s="112">
        <f>Чум!D52</f>
        <v>55</v>
      </c>
      <c r="CT23" s="112">
        <f t="shared" si="40"/>
        <v>100</v>
      </c>
      <c r="CU23" s="112">
        <f>Чум!C53</f>
        <v>8.317</v>
      </c>
      <c r="CV23" s="112">
        <f>Чум!D53</f>
        <v>0</v>
      </c>
      <c r="CW23" s="112">
        <f t="shared" si="41"/>
        <v>0</v>
      </c>
      <c r="CX23" s="112">
        <f>Чум!C54</f>
        <v>0</v>
      </c>
      <c r="CY23" s="112">
        <f>Чум!D54</f>
        <v>0</v>
      </c>
      <c r="CZ23" s="112" t="e">
        <f t="shared" si="42"/>
        <v>#DIV/0!</v>
      </c>
      <c r="DA23" s="112">
        <f>Чум!C56</f>
        <v>115.784</v>
      </c>
      <c r="DB23" s="112">
        <f>Чум!D56</f>
        <v>57.65037</v>
      </c>
      <c r="DC23" s="112">
        <f t="shared" si="43"/>
        <v>49.79130968009397</v>
      </c>
      <c r="DD23" s="112">
        <f>Чум!C57</f>
        <v>73.483</v>
      </c>
      <c r="DE23" s="112">
        <f>Чум!D57</f>
        <v>1.683</v>
      </c>
      <c r="DF23" s="112">
        <f t="shared" si="44"/>
        <v>2.290325653552522</v>
      </c>
      <c r="DG23" s="206">
        <f>Чум!C62</f>
        <v>1143.3999999999999</v>
      </c>
      <c r="DH23" s="115">
        <f>Чум!D62</f>
        <v>337.65585</v>
      </c>
      <c r="DI23" s="112">
        <f t="shared" si="45"/>
        <v>29.5308597166346</v>
      </c>
      <c r="DJ23" s="115">
        <f>Чум!C67</f>
        <v>398</v>
      </c>
      <c r="DK23" s="115">
        <f>Чум!D67</f>
        <v>220.12988</v>
      </c>
      <c r="DL23" s="112">
        <f t="shared" si="46"/>
        <v>55.30901507537689</v>
      </c>
      <c r="DM23" s="115">
        <f>Чум!C71</f>
        <v>1106.7</v>
      </c>
      <c r="DN23" s="200">
        <f>Чум!D71</f>
        <v>860.45737</v>
      </c>
      <c r="DO23" s="112">
        <f t="shared" si="9"/>
        <v>77.74983012559862</v>
      </c>
      <c r="DP23" s="112">
        <f>Чум!C73</f>
        <v>1076.7</v>
      </c>
      <c r="DQ23" s="112">
        <f>Чум!D73</f>
        <v>1076.7</v>
      </c>
      <c r="DR23" s="112">
        <f t="shared" si="10"/>
        <v>100</v>
      </c>
      <c r="DS23" s="113">
        <f>Чум!C78</f>
        <v>8.9</v>
      </c>
      <c r="DT23" s="113">
        <f>Чум!D78</f>
        <v>4.5</v>
      </c>
      <c r="DU23" s="112">
        <f t="shared" si="47"/>
        <v>50.56179775280899</v>
      </c>
      <c r="DV23" s="112">
        <f>Чум!C84</f>
        <v>303.3</v>
      </c>
      <c r="DW23" s="112">
        <f>Чум!D84</f>
        <v>303.3</v>
      </c>
      <c r="DX23" s="112">
        <f t="shared" si="49"/>
        <v>100</v>
      </c>
      <c r="DY23" s="221">
        <f t="shared" si="11"/>
        <v>442.58999999999924</v>
      </c>
      <c r="DZ23" s="118">
        <f t="shared" si="12"/>
        <v>-114.78389999999945</v>
      </c>
      <c r="EA23" s="112">
        <f t="shared" si="48"/>
        <v>-25.934589575001617</v>
      </c>
      <c r="EB23" s="212"/>
      <c r="EC23" s="207"/>
      <c r="EE23" s="207"/>
    </row>
    <row r="24" spans="1:135" s="100" customFormat="1" ht="15" customHeight="1">
      <c r="A24" s="108">
        <v>12</v>
      </c>
      <c r="B24" s="109" t="s">
        <v>208</v>
      </c>
      <c r="C24" s="110">
        <f t="shared" si="0"/>
        <v>2270.364</v>
      </c>
      <c r="D24" s="128">
        <f t="shared" si="1"/>
        <v>1544.48</v>
      </c>
      <c r="E24" s="112">
        <f t="shared" si="2"/>
        <v>68.02785808795417</v>
      </c>
      <c r="F24" s="113">
        <f t="shared" si="13"/>
        <v>443.79999999999995</v>
      </c>
      <c r="G24" s="113">
        <f t="shared" si="14"/>
        <v>343.49</v>
      </c>
      <c r="H24" s="112">
        <f t="shared" si="15"/>
        <v>77.39747634069401</v>
      </c>
      <c r="I24" s="115">
        <f>Шать!C6</f>
        <v>73.2</v>
      </c>
      <c r="J24" s="115">
        <f>Шать!D6</f>
        <v>60.27127</v>
      </c>
      <c r="K24" s="112">
        <f t="shared" si="16"/>
        <v>82.33780054644808</v>
      </c>
      <c r="L24" s="115">
        <f>Шать!C8</f>
        <v>19</v>
      </c>
      <c r="M24" s="115">
        <f>Шать!D8</f>
        <v>9.49007</v>
      </c>
      <c r="N24" s="112">
        <f t="shared" si="17"/>
        <v>49.947736842105265</v>
      </c>
      <c r="O24" s="115">
        <f>Шать!C10</f>
        <v>59</v>
      </c>
      <c r="P24" s="115">
        <f>Шать!D10</f>
        <v>23.96525</v>
      </c>
      <c r="Q24" s="112">
        <f t="shared" si="18"/>
        <v>40.61906779661017</v>
      </c>
      <c r="R24" s="115">
        <f>Шать!C11</f>
        <v>180.6</v>
      </c>
      <c r="S24" s="115">
        <f>Шать!D11</f>
        <v>112.53586</v>
      </c>
      <c r="T24" s="112">
        <f t="shared" si="19"/>
        <v>62.31221483942414</v>
      </c>
      <c r="U24" s="112">
        <f>Шать!C13</f>
        <v>10</v>
      </c>
      <c r="V24" s="112">
        <f>Шать!D13</f>
        <v>16.8</v>
      </c>
      <c r="W24" s="112">
        <f t="shared" si="20"/>
        <v>168.00000000000003</v>
      </c>
      <c r="X24" s="112"/>
      <c r="Y24" s="112"/>
      <c r="Z24" s="112" t="e">
        <f aca="true" t="shared" si="51" ref="Z24:Z30">X24/Y24*100</f>
        <v>#DIV/0!</v>
      </c>
      <c r="AA24" s="115">
        <f>Шать!C22</f>
        <v>35</v>
      </c>
      <c r="AB24" s="115">
        <f>Шать!D22</f>
        <v>35.20037</v>
      </c>
      <c r="AC24" s="112">
        <f t="shared" si="21"/>
        <v>100.57248571428572</v>
      </c>
      <c r="AD24" s="115"/>
      <c r="AE24" s="115"/>
      <c r="AF24" s="112" t="e">
        <f t="shared" si="22"/>
        <v>#DIV/0!</v>
      </c>
      <c r="AG24" s="115">
        <f>Шать!C23</f>
        <v>27</v>
      </c>
      <c r="AH24" s="115">
        <f>Шать!D23</f>
        <v>19.5084</v>
      </c>
      <c r="AI24" s="112">
        <f t="shared" si="23"/>
        <v>72.25333333333333</v>
      </c>
      <c r="AJ24" s="115"/>
      <c r="AK24" s="115"/>
      <c r="AL24" s="112" t="e">
        <f t="shared" si="24"/>
        <v>#DIV/0!</v>
      </c>
      <c r="AM24" s="112"/>
      <c r="AN24" s="112"/>
      <c r="AO24" s="112" t="e">
        <f t="shared" si="25"/>
        <v>#DIV/0!</v>
      </c>
      <c r="AP24" s="112">
        <f>Шать!C28</f>
        <v>40</v>
      </c>
      <c r="AQ24" s="112">
        <f>Шать!D28</f>
        <v>0</v>
      </c>
      <c r="AR24" s="112">
        <f t="shared" si="26"/>
        <v>0</v>
      </c>
      <c r="AS24" s="122"/>
      <c r="AT24" s="122"/>
      <c r="AU24" s="112" t="e">
        <f t="shared" si="27"/>
        <v>#DIV/0!</v>
      </c>
      <c r="AV24" s="112"/>
      <c r="AW24" s="112"/>
      <c r="AX24" s="112"/>
      <c r="AY24" s="112"/>
      <c r="AZ24" s="112"/>
      <c r="BA24" s="112" t="e">
        <f t="shared" si="28"/>
        <v>#DIV/0!</v>
      </c>
      <c r="BB24" s="112">
        <f>Шать!C29</f>
        <v>0</v>
      </c>
      <c r="BC24" s="112">
        <f>Шать!D29</f>
        <v>65.71878000000001</v>
      </c>
      <c r="BD24" s="112" t="e">
        <f t="shared" si="29"/>
        <v>#DIV/0!</v>
      </c>
      <c r="BE24" s="112"/>
      <c r="BF24" s="112"/>
      <c r="BG24" s="116" t="e">
        <f t="shared" si="30"/>
        <v>#DIV/0!</v>
      </c>
      <c r="BH24" s="116"/>
      <c r="BI24" s="116"/>
      <c r="BJ24" s="116" t="e">
        <f t="shared" si="31"/>
        <v>#DIV/0!</v>
      </c>
      <c r="BK24" s="115">
        <f t="shared" si="4"/>
        <v>1826.564</v>
      </c>
      <c r="BL24" s="115">
        <f t="shared" si="5"/>
        <v>1200.99</v>
      </c>
      <c r="BM24" s="112">
        <f t="shared" si="50"/>
        <v>65.7513232495549</v>
      </c>
      <c r="BN24" s="117">
        <f>Шать!C34</f>
        <v>1472.2</v>
      </c>
      <c r="BO24" s="117">
        <f>Шать!D34</f>
        <v>1128.8</v>
      </c>
      <c r="BP24" s="112">
        <f t="shared" si="32"/>
        <v>76.6743648960739</v>
      </c>
      <c r="BQ24" s="112">
        <f>Шать!C35</f>
        <v>0</v>
      </c>
      <c r="BR24" s="112">
        <f>Шать!D35</f>
        <v>0</v>
      </c>
      <c r="BS24" s="112" t="e">
        <f t="shared" si="33"/>
        <v>#DIV/0!</v>
      </c>
      <c r="BT24" s="112">
        <f>Шать!C36</f>
        <v>298.6</v>
      </c>
      <c r="BU24" s="112">
        <f>Шать!D36</f>
        <v>16.48</v>
      </c>
      <c r="BV24" s="112">
        <f t="shared" si="6"/>
        <v>5.51908908238446</v>
      </c>
      <c r="BW24" s="112">
        <f>Шать!C37</f>
        <v>55.764</v>
      </c>
      <c r="BX24" s="112">
        <f>Шать!D37</f>
        <v>55.71</v>
      </c>
      <c r="BY24" s="112">
        <f t="shared" si="7"/>
        <v>99.9031633311814</v>
      </c>
      <c r="BZ24" s="112"/>
      <c r="CA24" s="112"/>
      <c r="CB24" s="112" t="e">
        <f t="shared" si="8"/>
        <v>#DIV/0!</v>
      </c>
      <c r="CC24" s="115"/>
      <c r="CD24" s="115"/>
      <c r="CE24" s="112" t="e">
        <f t="shared" si="34"/>
        <v>#DIV/0!</v>
      </c>
      <c r="CF24" s="112"/>
      <c r="CG24" s="112"/>
      <c r="CH24" s="112"/>
      <c r="CI24" s="115">
        <f t="shared" si="35"/>
        <v>2435.664</v>
      </c>
      <c r="CJ24" s="115">
        <f t="shared" si="35"/>
        <v>1389.9420099999998</v>
      </c>
      <c r="CK24" s="112">
        <f t="shared" si="36"/>
        <v>57.06624600109045</v>
      </c>
      <c r="CL24" s="115">
        <f t="shared" si="37"/>
        <v>699.608</v>
      </c>
      <c r="CM24" s="115">
        <f t="shared" si="37"/>
        <v>463.01156</v>
      </c>
      <c r="CN24" s="112">
        <f t="shared" si="38"/>
        <v>66.181570250769</v>
      </c>
      <c r="CO24" s="112">
        <f>Шать!C49</f>
        <v>689.608</v>
      </c>
      <c r="CP24" s="112">
        <f>Шать!D49</f>
        <v>463.01156</v>
      </c>
      <c r="CQ24" s="112">
        <f t="shared" si="39"/>
        <v>67.14126866277653</v>
      </c>
      <c r="CR24" s="112">
        <f>Шать!C52</f>
        <v>0</v>
      </c>
      <c r="CS24" s="112">
        <f>Шать!D52</f>
        <v>0</v>
      </c>
      <c r="CT24" s="112" t="e">
        <f t="shared" si="40"/>
        <v>#DIV/0!</v>
      </c>
      <c r="CU24" s="112">
        <f>Шать!C53</f>
        <v>10</v>
      </c>
      <c r="CV24" s="112">
        <f>Шать!D53</f>
        <v>0</v>
      </c>
      <c r="CW24" s="112">
        <f t="shared" si="41"/>
        <v>0</v>
      </c>
      <c r="CX24" s="112">
        <f>Шать!C54</f>
        <v>0</v>
      </c>
      <c r="CY24" s="112">
        <f>Шать!D54</f>
        <v>0</v>
      </c>
      <c r="CZ24" s="112" t="e">
        <f t="shared" si="42"/>
        <v>#DIV/0!</v>
      </c>
      <c r="DA24" s="112">
        <f>Шать!C56</f>
        <v>55.656</v>
      </c>
      <c r="DB24" s="112">
        <f>Шать!D56</f>
        <v>42.15255</v>
      </c>
      <c r="DC24" s="112">
        <f t="shared" si="43"/>
        <v>75.73765631737818</v>
      </c>
      <c r="DD24" s="112">
        <f>Шать!C57</f>
        <v>14.84029</v>
      </c>
      <c r="DE24" s="112">
        <f>Шать!D57</f>
        <v>1.683</v>
      </c>
      <c r="DF24" s="112">
        <f t="shared" si="44"/>
        <v>11.340748731999174</v>
      </c>
      <c r="DG24" s="115">
        <f>Шать!C62</f>
        <v>605.2</v>
      </c>
      <c r="DH24" s="115">
        <f>Шать!D62</f>
        <v>145.22163</v>
      </c>
      <c r="DI24" s="112">
        <f t="shared" si="45"/>
        <v>23.995642762723065</v>
      </c>
      <c r="DJ24" s="115">
        <f>Шать!C67</f>
        <v>268.36892</v>
      </c>
      <c r="DK24" s="115">
        <f>Шать!D67</f>
        <v>191.48309</v>
      </c>
      <c r="DL24" s="112">
        <f t="shared" si="46"/>
        <v>71.35069515501273</v>
      </c>
      <c r="DM24" s="124">
        <f>Шать!C71</f>
        <v>785.19079</v>
      </c>
      <c r="DN24" s="199">
        <f>Шать!D71</f>
        <v>546.39018</v>
      </c>
      <c r="DO24" s="112">
        <f t="shared" si="9"/>
        <v>69.58693185894347</v>
      </c>
      <c r="DP24" s="112">
        <f>Шать!C73</f>
        <v>0</v>
      </c>
      <c r="DQ24" s="112">
        <f>Шать!D73</f>
        <v>0</v>
      </c>
      <c r="DR24" s="112" t="e">
        <f t="shared" si="10"/>
        <v>#DIV/0!</v>
      </c>
      <c r="DS24" s="113">
        <f>Шать!C78</f>
        <v>6.8</v>
      </c>
      <c r="DT24" s="113">
        <f>Шать!D78</f>
        <v>0</v>
      </c>
      <c r="DU24" s="112">
        <f t="shared" si="47"/>
        <v>0</v>
      </c>
      <c r="DV24" s="112">
        <f>Шать!C84</f>
        <v>0</v>
      </c>
      <c r="DW24" s="112">
        <f>Шать!D84</f>
        <v>0</v>
      </c>
      <c r="DX24" s="112" t="e">
        <f t="shared" si="49"/>
        <v>#DIV/0!</v>
      </c>
      <c r="DY24" s="221">
        <f t="shared" si="11"/>
        <v>165.30000000000018</v>
      </c>
      <c r="DZ24" s="118">
        <f t="shared" si="12"/>
        <v>-154.53799000000026</v>
      </c>
      <c r="EA24" s="186">
        <f t="shared" si="48"/>
        <v>-93.48940713853605</v>
      </c>
      <c r="EB24" s="212"/>
      <c r="EC24" s="207"/>
      <c r="EE24" s="207"/>
    </row>
    <row r="25" spans="1:135" s="100" customFormat="1" ht="15" customHeight="1">
      <c r="A25" s="209">
        <v>13</v>
      </c>
      <c r="B25" s="109" t="s">
        <v>209</v>
      </c>
      <c r="C25" s="110">
        <f t="shared" si="0"/>
        <v>5196.712</v>
      </c>
      <c r="D25" s="128">
        <f t="shared" si="1"/>
        <v>2901.31466</v>
      </c>
      <c r="E25" s="112">
        <f t="shared" si="2"/>
        <v>55.82981431335814</v>
      </c>
      <c r="F25" s="113">
        <f t="shared" si="13"/>
        <v>1220.2</v>
      </c>
      <c r="G25" s="113">
        <f t="shared" si="14"/>
        <v>1235.94066</v>
      </c>
      <c r="H25" s="112">
        <f t="shared" si="15"/>
        <v>101.29000655630225</v>
      </c>
      <c r="I25" s="115">
        <f>Юнг!C6</f>
        <v>316.8</v>
      </c>
      <c r="J25" s="115">
        <f>Юнг!D6</f>
        <v>300.90346</v>
      </c>
      <c r="K25" s="112">
        <f t="shared" si="16"/>
        <v>94.98215277777777</v>
      </c>
      <c r="L25" s="115">
        <f>Юнг!C8</f>
        <v>3</v>
      </c>
      <c r="M25" s="115">
        <f>Юнг!D8</f>
        <v>0.839</v>
      </c>
      <c r="N25" s="112">
        <f t="shared" si="17"/>
        <v>27.96666666666667</v>
      </c>
      <c r="O25" s="115">
        <f>Юнг!C10</f>
        <v>72</v>
      </c>
      <c r="P25" s="115">
        <f>Юнг!D10</f>
        <v>42.76971</v>
      </c>
      <c r="Q25" s="112">
        <f t="shared" si="18"/>
        <v>59.402375000000006</v>
      </c>
      <c r="R25" s="115">
        <f>Юнг!C11</f>
        <v>178.4</v>
      </c>
      <c r="S25" s="115">
        <f>Юнг!D11</f>
        <v>375.31931</v>
      </c>
      <c r="T25" s="112">
        <f t="shared" si="19"/>
        <v>210.38077914798205</v>
      </c>
      <c r="U25" s="112">
        <f>Юнг!C13</f>
        <v>10</v>
      </c>
      <c r="V25" s="112">
        <f>Юнг!D13</f>
        <v>6.77</v>
      </c>
      <c r="W25" s="112">
        <f t="shared" si="20"/>
        <v>67.69999999999999</v>
      </c>
      <c r="X25" s="112"/>
      <c r="Y25" s="112"/>
      <c r="Z25" s="112" t="e">
        <f t="shared" si="51"/>
        <v>#DIV/0!</v>
      </c>
      <c r="AA25" s="115">
        <f>Юнг!C22</f>
        <v>550</v>
      </c>
      <c r="AB25" s="115">
        <f>Юнг!D22</f>
        <v>77.108</v>
      </c>
      <c r="AC25" s="112">
        <f t="shared" si="21"/>
        <v>14.019636363636364</v>
      </c>
      <c r="AD25" s="115"/>
      <c r="AE25" s="115"/>
      <c r="AF25" s="112" t="e">
        <f t="shared" si="22"/>
        <v>#DIV/0!</v>
      </c>
      <c r="AG25" s="115">
        <f>Юнг!C23</f>
        <v>40</v>
      </c>
      <c r="AH25" s="115">
        <f>Юнг!D23</f>
        <v>12.19275</v>
      </c>
      <c r="AI25" s="112">
        <f t="shared" si="23"/>
        <v>30.481875000000002</v>
      </c>
      <c r="AJ25" s="115"/>
      <c r="AK25" s="115"/>
      <c r="AL25" s="112" t="e">
        <f t="shared" si="24"/>
        <v>#DIV/0!</v>
      </c>
      <c r="AM25" s="112"/>
      <c r="AN25" s="112"/>
      <c r="AO25" s="112" t="e">
        <f t="shared" si="25"/>
        <v>#DIV/0!</v>
      </c>
      <c r="AP25" s="112">
        <f>Юнг!C28</f>
        <v>50</v>
      </c>
      <c r="AQ25" s="112">
        <f>Юнг!D28</f>
        <v>0</v>
      </c>
      <c r="AR25" s="112">
        <f t="shared" si="26"/>
        <v>0</v>
      </c>
      <c r="AS25" s="112"/>
      <c r="AT25" s="112"/>
      <c r="AU25" s="112" t="e">
        <f t="shared" si="27"/>
        <v>#DIV/0!</v>
      </c>
      <c r="AV25" s="112"/>
      <c r="AW25" s="112"/>
      <c r="AX25" s="112"/>
      <c r="AY25" s="112"/>
      <c r="AZ25" s="112"/>
      <c r="BA25" s="112" t="e">
        <f t="shared" si="28"/>
        <v>#DIV/0!</v>
      </c>
      <c r="BB25" s="112">
        <f>Юнг!C29</f>
        <v>0</v>
      </c>
      <c r="BC25" s="112">
        <f>Юнг!D29</f>
        <v>420.03843</v>
      </c>
      <c r="BD25" s="112" t="e">
        <f t="shared" si="29"/>
        <v>#DIV/0!</v>
      </c>
      <c r="BE25" s="112"/>
      <c r="BF25" s="112"/>
      <c r="BG25" s="116" t="e">
        <f t="shared" si="30"/>
        <v>#DIV/0!</v>
      </c>
      <c r="BH25" s="116"/>
      <c r="BI25" s="116"/>
      <c r="BJ25" s="116" t="e">
        <f t="shared" si="31"/>
        <v>#DIV/0!</v>
      </c>
      <c r="BK25" s="115">
        <f t="shared" si="4"/>
        <v>3976.512</v>
      </c>
      <c r="BL25" s="115">
        <f t="shared" si="5"/>
        <v>1665.374</v>
      </c>
      <c r="BM25" s="112">
        <f t="shared" si="50"/>
        <v>41.880270951024414</v>
      </c>
      <c r="BN25" s="117">
        <f>Юнг!C34</f>
        <v>1943.8</v>
      </c>
      <c r="BO25" s="117">
        <f>Юнг!D34</f>
        <v>1483.5</v>
      </c>
      <c r="BP25" s="112">
        <f t="shared" si="32"/>
        <v>76.31958020372467</v>
      </c>
      <c r="BQ25" s="112">
        <f>Юнг!C35</f>
        <v>0</v>
      </c>
      <c r="BR25" s="112">
        <f>Юнг!D35</f>
        <v>0</v>
      </c>
      <c r="BS25" s="112" t="e">
        <f t="shared" si="33"/>
        <v>#DIV/0!</v>
      </c>
      <c r="BT25" s="112">
        <f>Юнг!C36</f>
        <v>493.1</v>
      </c>
      <c r="BU25" s="112">
        <f>Юнг!D36</f>
        <v>66</v>
      </c>
      <c r="BV25" s="112">
        <f t="shared" si="6"/>
        <v>13.384708983978907</v>
      </c>
      <c r="BW25" s="112">
        <f>Юнг!C37</f>
        <v>1539.612</v>
      </c>
      <c r="BX25" s="112">
        <f>Юнг!D37</f>
        <v>115.874</v>
      </c>
      <c r="BY25" s="112">
        <f t="shared" si="7"/>
        <v>7.526181921159357</v>
      </c>
      <c r="BZ25" s="112"/>
      <c r="CA25" s="112"/>
      <c r="CB25" s="112" t="e">
        <f t="shared" si="8"/>
        <v>#DIV/0!</v>
      </c>
      <c r="CC25" s="115"/>
      <c r="CD25" s="115"/>
      <c r="CE25" s="112" t="e">
        <f t="shared" si="34"/>
        <v>#DIV/0!</v>
      </c>
      <c r="CF25" s="112"/>
      <c r="CG25" s="112"/>
      <c r="CH25" s="112"/>
      <c r="CI25" s="115">
        <f t="shared" si="35"/>
        <v>5980.677000000001</v>
      </c>
      <c r="CJ25" s="115">
        <f t="shared" si="35"/>
        <v>2174.2063200000002</v>
      </c>
      <c r="CK25" s="112">
        <f t="shared" si="36"/>
        <v>36.35384957254839</v>
      </c>
      <c r="CL25" s="115">
        <f t="shared" si="37"/>
        <v>889.468</v>
      </c>
      <c r="CM25" s="115">
        <f t="shared" si="37"/>
        <v>550.53315</v>
      </c>
      <c r="CN25" s="112">
        <f t="shared" si="38"/>
        <v>61.89465500726277</v>
      </c>
      <c r="CO25" s="112">
        <f>Юнг!C49</f>
        <v>869.468</v>
      </c>
      <c r="CP25" s="112">
        <f>Юнг!D49</f>
        <v>550.53315</v>
      </c>
      <c r="CQ25" s="112">
        <f t="shared" si="39"/>
        <v>63.31839124614132</v>
      </c>
      <c r="CR25" s="112">
        <f>Юнг!C52</f>
        <v>0</v>
      </c>
      <c r="CS25" s="112">
        <f>Юнг!D52</f>
        <v>0</v>
      </c>
      <c r="CT25" s="112" t="e">
        <f t="shared" si="40"/>
        <v>#DIV/0!</v>
      </c>
      <c r="CU25" s="112">
        <f>Юнг!C53</f>
        <v>20</v>
      </c>
      <c r="CV25" s="112">
        <f>Юнг!D53</f>
        <v>0</v>
      </c>
      <c r="CW25" s="112">
        <f t="shared" si="41"/>
        <v>0</v>
      </c>
      <c r="CX25" s="112">
        <f>Юнг!C54</f>
        <v>0</v>
      </c>
      <c r="CY25" s="112">
        <f>Юнг!D54</f>
        <v>0</v>
      </c>
      <c r="CZ25" s="112" t="e">
        <f t="shared" si="42"/>
        <v>#DIV/0!</v>
      </c>
      <c r="DA25" s="112">
        <f>Юнг!C56</f>
        <v>115.784</v>
      </c>
      <c r="DB25" s="112">
        <f>Юнг!D56</f>
        <v>66.17968</v>
      </c>
      <c r="DC25" s="112">
        <f t="shared" si="43"/>
        <v>57.15788019069993</v>
      </c>
      <c r="DD25" s="112">
        <f>Юнг!C57</f>
        <v>120.3</v>
      </c>
      <c r="DE25" s="112">
        <f>Юнг!D57</f>
        <v>24.395</v>
      </c>
      <c r="DF25" s="112">
        <f t="shared" si="44"/>
        <v>20.278470490440565</v>
      </c>
      <c r="DG25" s="115">
        <f>Юнг!C62</f>
        <v>1388.625</v>
      </c>
      <c r="DH25" s="115">
        <f>Юнг!D62</f>
        <v>222.21071</v>
      </c>
      <c r="DI25" s="112">
        <f t="shared" si="45"/>
        <v>16.002211540192636</v>
      </c>
      <c r="DJ25" s="115">
        <f>Юнг!C67</f>
        <v>2279.3500000000004</v>
      </c>
      <c r="DK25" s="115">
        <f>Юнг!D67</f>
        <v>318.84831</v>
      </c>
      <c r="DL25" s="112">
        <f t="shared" si="46"/>
        <v>13.988562967512665</v>
      </c>
      <c r="DM25" s="115">
        <f>Юнг!C71</f>
        <v>1014.05</v>
      </c>
      <c r="DN25" s="200">
        <f>Юнг!D71</f>
        <v>829.73947</v>
      </c>
      <c r="DO25" s="112">
        <f t="shared" si="9"/>
        <v>81.82431536906465</v>
      </c>
      <c r="DP25" s="112">
        <f>Юнг!C73</f>
        <v>0</v>
      </c>
      <c r="DQ25" s="112">
        <f>Юнг!D73</f>
        <v>0</v>
      </c>
      <c r="DR25" s="112" t="e">
        <f t="shared" si="10"/>
        <v>#DIV/0!</v>
      </c>
      <c r="DS25" s="113">
        <f>Юнг!C78</f>
        <v>10.8</v>
      </c>
      <c r="DT25" s="113">
        <f>Юнг!D78</f>
        <v>0</v>
      </c>
      <c r="DU25" s="112">
        <f t="shared" si="47"/>
        <v>0</v>
      </c>
      <c r="DV25" s="112">
        <f>Юнг!C84</f>
        <v>162.3</v>
      </c>
      <c r="DW25" s="112">
        <f>Юнг!D84</f>
        <v>162.3</v>
      </c>
      <c r="DX25" s="112">
        <f t="shared" si="49"/>
        <v>100</v>
      </c>
      <c r="DY25" s="222">
        <f t="shared" si="11"/>
        <v>783.9650000000001</v>
      </c>
      <c r="DZ25" s="118">
        <f t="shared" si="12"/>
        <v>-727.1083399999998</v>
      </c>
      <c r="EA25" s="112">
        <f t="shared" si="48"/>
        <v>-92.74755122996558</v>
      </c>
      <c r="EB25" s="212"/>
      <c r="EC25" s="207"/>
      <c r="EE25" s="207"/>
    </row>
    <row r="26" spans="1:135" s="100" customFormat="1" ht="15" customHeight="1">
      <c r="A26" s="108">
        <v>14</v>
      </c>
      <c r="B26" s="109" t="s">
        <v>210</v>
      </c>
      <c r="C26" s="110">
        <f t="shared" si="0"/>
        <v>5293.794</v>
      </c>
      <c r="D26" s="128">
        <f t="shared" si="1"/>
        <v>3426.12865</v>
      </c>
      <c r="E26" s="112">
        <f t="shared" si="2"/>
        <v>64.71971992110007</v>
      </c>
      <c r="F26" s="113">
        <f t="shared" si="13"/>
        <v>1100.5</v>
      </c>
      <c r="G26" s="113">
        <f t="shared" si="14"/>
        <v>736.75965</v>
      </c>
      <c r="H26" s="112">
        <f t="shared" si="15"/>
        <v>66.94771921853703</v>
      </c>
      <c r="I26" s="115">
        <f>Юсь!C6</f>
        <v>470.4</v>
      </c>
      <c r="J26" s="115">
        <f>Юсь!D6</f>
        <v>357.71998</v>
      </c>
      <c r="K26" s="112">
        <f t="shared" si="16"/>
        <v>76.04591411564627</v>
      </c>
      <c r="L26" s="115">
        <f>Юсь!C8</f>
        <v>8</v>
      </c>
      <c r="M26" s="115">
        <f>Юсь!D8</f>
        <v>2.56597</v>
      </c>
      <c r="N26" s="112">
        <f t="shared" si="17"/>
        <v>32.074625</v>
      </c>
      <c r="O26" s="115">
        <f>Юсь!C10</f>
        <v>121</v>
      </c>
      <c r="P26" s="115">
        <f>Юсь!D10</f>
        <v>59.21193</v>
      </c>
      <c r="Q26" s="112">
        <f t="shared" si="18"/>
        <v>48.93547933884298</v>
      </c>
      <c r="R26" s="185">
        <f>Юсь!C11</f>
        <v>355</v>
      </c>
      <c r="S26" s="185">
        <f>Юсь!D11</f>
        <v>233.54666</v>
      </c>
      <c r="T26" s="112">
        <f t="shared" si="19"/>
        <v>65.78779154929578</v>
      </c>
      <c r="U26" s="112">
        <f>Юсь!C13</f>
        <v>10</v>
      </c>
      <c r="V26" s="112">
        <f>Юсь!D13</f>
        <v>11.7</v>
      </c>
      <c r="W26" s="112">
        <f t="shared" si="20"/>
        <v>117</v>
      </c>
      <c r="X26" s="112"/>
      <c r="Y26" s="112"/>
      <c r="Z26" s="112" t="e">
        <f t="shared" si="51"/>
        <v>#DIV/0!</v>
      </c>
      <c r="AA26" s="115">
        <f>Юсь!C22</f>
        <v>45</v>
      </c>
      <c r="AB26" s="115">
        <f>Юсь!D22</f>
        <v>31.47431</v>
      </c>
      <c r="AC26" s="112">
        <f t="shared" si="21"/>
        <v>69.9429111111111</v>
      </c>
      <c r="AD26" s="115"/>
      <c r="AE26" s="115"/>
      <c r="AF26" s="112" t="e">
        <f t="shared" si="22"/>
        <v>#DIV/0!</v>
      </c>
      <c r="AG26" s="115">
        <f>Юсь!C23</f>
        <v>21.1</v>
      </c>
      <c r="AH26" s="115">
        <f>Юсь!D23</f>
        <v>29.6604</v>
      </c>
      <c r="AI26" s="112">
        <f t="shared" si="23"/>
        <v>140.57061611374405</v>
      </c>
      <c r="AJ26" s="115"/>
      <c r="AK26" s="115"/>
      <c r="AL26" s="112" t="e">
        <f t="shared" si="24"/>
        <v>#DIV/0!</v>
      </c>
      <c r="AM26" s="112"/>
      <c r="AN26" s="112"/>
      <c r="AO26" s="112" t="e">
        <f t="shared" si="25"/>
        <v>#DIV/0!</v>
      </c>
      <c r="AP26" s="112">
        <f>Юсь!C28</f>
        <v>70</v>
      </c>
      <c r="AQ26" s="112">
        <f>Юсь!D28</f>
        <v>2.3856</v>
      </c>
      <c r="AR26" s="112">
        <f t="shared" si="26"/>
        <v>3.408</v>
      </c>
      <c r="AS26" s="122"/>
      <c r="AT26" s="122"/>
      <c r="AU26" s="112" t="e">
        <f t="shared" si="27"/>
        <v>#DIV/0!</v>
      </c>
      <c r="AV26" s="112"/>
      <c r="AW26" s="112"/>
      <c r="AX26" s="112"/>
      <c r="AY26" s="112"/>
      <c r="AZ26" s="112"/>
      <c r="BA26" s="112" t="e">
        <f t="shared" si="28"/>
        <v>#DIV/0!</v>
      </c>
      <c r="BB26" s="112">
        <f>Юсь!C29</f>
        <v>0</v>
      </c>
      <c r="BC26" s="112">
        <f>Юсь!D29</f>
        <v>8.4948</v>
      </c>
      <c r="BD26" s="112" t="e">
        <f t="shared" si="29"/>
        <v>#DIV/0!</v>
      </c>
      <c r="BE26" s="112"/>
      <c r="BF26" s="112"/>
      <c r="BG26" s="116" t="e">
        <f t="shared" si="30"/>
        <v>#DIV/0!</v>
      </c>
      <c r="BH26" s="116"/>
      <c r="BI26" s="116"/>
      <c r="BJ26" s="116" t="e">
        <f t="shared" si="31"/>
        <v>#DIV/0!</v>
      </c>
      <c r="BK26" s="115">
        <f t="shared" si="4"/>
        <v>4193.294</v>
      </c>
      <c r="BL26" s="115">
        <f t="shared" si="5"/>
        <v>2689.369</v>
      </c>
      <c r="BM26" s="112">
        <f t="shared" si="50"/>
        <v>64.13499745069151</v>
      </c>
      <c r="BN26" s="117">
        <f>Юсь!C34</f>
        <v>2622.1</v>
      </c>
      <c r="BO26" s="117">
        <f>Юсь!D34</f>
        <v>1737.15</v>
      </c>
      <c r="BP26" s="112">
        <f t="shared" si="32"/>
        <v>66.25033370199459</v>
      </c>
      <c r="BQ26" s="112">
        <f>Юсь!C35</f>
        <v>100</v>
      </c>
      <c r="BR26" s="112">
        <f>Юсь!D35</f>
        <v>26.1</v>
      </c>
      <c r="BS26" s="112">
        <f t="shared" si="33"/>
        <v>26.1</v>
      </c>
      <c r="BT26" s="112">
        <f>Юсь!C36</f>
        <v>1355.2</v>
      </c>
      <c r="BU26" s="112">
        <f>Юсь!D36</f>
        <v>810.23</v>
      </c>
      <c r="BV26" s="112">
        <f t="shared" si="6"/>
        <v>59.78674734356553</v>
      </c>
      <c r="BW26" s="112">
        <f>Юсь!C37</f>
        <v>115.994</v>
      </c>
      <c r="BX26" s="112">
        <f>Юсь!D37</f>
        <v>115.889</v>
      </c>
      <c r="BY26" s="112">
        <f t="shared" si="7"/>
        <v>99.90947807645223</v>
      </c>
      <c r="BZ26" s="112"/>
      <c r="CA26" s="112"/>
      <c r="CB26" s="112" t="e">
        <f t="shared" si="8"/>
        <v>#DIV/0!</v>
      </c>
      <c r="CC26" s="115"/>
      <c r="CD26" s="115"/>
      <c r="CE26" s="112" t="e">
        <f t="shared" si="34"/>
        <v>#DIV/0!</v>
      </c>
      <c r="CF26" s="112"/>
      <c r="CG26" s="112"/>
      <c r="CH26" s="112"/>
      <c r="CI26" s="115">
        <f t="shared" si="35"/>
        <v>5293.794</v>
      </c>
      <c r="CJ26" s="115">
        <f t="shared" si="35"/>
        <v>2892.5602699999995</v>
      </c>
      <c r="CK26" s="112">
        <f t="shared" si="36"/>
        <v>54.64058990584068</v>
      </c>
      <c r="CL26" s="115">
        <f t="shared" si="37"/>
        <v>746.609</v>
      </c>
      <c r="CM26" s="115">
        <f t="shared" si="37"/>
        <v>454.59265</v>
      </c>
      <c r="CN26" s="112">
        <f t="shared" si="38"/>
        <v>60.88764667985518</v>
      </c>
      <c r="CO26" s="112">
        <f>Юсь!C49</f>
        <v>706.609</v>
      </c>
      <c r="CP26" s="112">
        <f>Юсь!D49</f>
        <v>424.59265</v>
      </c>
      <c r="CQ26" s="112">
        <f t="shared" si="39"/>
        <v>60.08876903634117</v>
      </c>
      <c r="CR26" s="112">
        <f>Юсь!C52</f>
        <v>30</v>
      </c>
      <c r="CS26" s="112">
        <f>Юсь!D52</f>
        <v>30</v>
      </c>
      <c r="CT26" s="112">
        <f t="shared" si="40"/>
        <v>100</v>
      </c>
      <c r="CU26" s="112">
        <f>Юсь!C53</f>
        <v>10</v>
      </c>
      <c r="CV26" s="112">
        <f>Юсь!D53</f>
        <v>0</v>
      </c>
      <c r="CW26" s="112">
        <f t="shared" si="41"/>
        <v>0</v>
      </c>
      <c r="CX26" s="112">
        <f>Юсь!C54</f>
        <v>0</v>
      </c>
      <c r="CY26" s="112">
        <f>Юсь!D54</f>
        <v>0</v>
      </c>
      <c r="CZ26" s="112" t="e">
        <f t="shared" si="42"/>
        <v>#DIV/0!</v>
      </c>
      <c r="DA26" s="112">
        <f>Юсь!C56</f>
        <v>115.785</v>
      </c>
      <c r="DB26" s="112">
        <f>Юсь!D56</f>
        <v>68.14955</v>
      </c>
      <c r="DC26" s="112">
        <f t="shared" si="43"/>
        <v>58.85870363173124</v>
      </c>
      <c r="DD26" s="112">
        <f>Юсь!C57</f>
        <v>40</v>
      </c>
      <c r="DE26" s="112">
        <f>Юсь!D57</f>
        <v>1.683</v>
      </c>
      <c r="DF26" s="112">
        <f t="shared" si="44"/>
        <v>4.2075000000000005</v>
      </c>
      <c r="DG26" s="206">
        <f>Юсь!C62</f>
        <v>1062.8</v>
      </c>
      <c r="DH26" s="115">
        <f>Юсь!D62</f>
        <v>159.58499999999998</v>
      </c>
      <c r="DI26" s="112">
        <f t="shared" si="45"/>
        <v>15.015525028227323</v>
      </c>
      <c r="DJ26" s="115">
        <f>Юсь!C67</f>
        <v>360.7</v>
      </c>
      <c r="DK26" s="115">
        <f>Юсь!D67</f>
        <v>132.16168</v>
      </c>
      <c r="DL26" s="112">
        <f t="shared" si="46"/>
        <v>36.64033268644303</v>
      </c>
      <c r="DM26" s="124">
        <f>Юсь!C71</f>
        <v>2180.4</v>
      </c>
      <c r="DN26" s="199">
        <f>Юсь!D71</f>
        <v>1301.28839</v>
      </c>
      <c r="DO26" s="112">
        <f t="shared" si="9"/>
        <v>59.681177306916155</v>
      </c>
      <c r="DP26" s="112">
        <f>Юсь!C73</f>
        <v>775.1</v>
      </c>
      <c r="DQ26" s="112">
        <f>Юсь!D73</f>
        <v>775.1</v>
      </c>
      <c r="DR26" s="112">
        <f t="shared" si="10"/>
        <v>100</v>
      </c>
      <c r="DS26" s="113">
        <f>Юсь!C78</f>
        <v>12.4</v>
      </c>
      <c r="DT26" s="113">
        <f>Юсь!D78</f>
        <v>0</v>
      </c>
      <c r="DU26" s="112">
        <f t="shared" si="47"/>
        <v>0</v>
      </c>
      <c r="DV26" s="112">
        <f>Юсь!C84</f>
        <v>0</v>
      </c>
      <c r="DW26" s="112">
        <f>Юсь!D84</f>
        <v>0</v>
      </c>
      <c r="DX26" s="112" t="e">
        <f t="shared" si="49"/>
        <v>#DIV/0!</v>
      </c>
      <c r="DY26" s="222">
        <f t="shared" si="11"/>
        <v>0</v>
      </c>
      <c r="DZ26" s="118">
        <f t="shared" si="12"/>
        <v>-533.5683800000006</v>
      </c>
      <c r="EA26" s="112" t="e">
        <f t="shared" si="48"/>
        <v>#DIV/0!</v>
      </c>
      <c r="EB26" s="212"/>
      <c r="EC26" s="207"/>
      <c r="EE26" s="207"/>
    </row>
    <row r="27" spans="1:135" s="100" customFormat="1" ht="15" customHeight="1">
      <c r="A27" s="108">
        <v>15</v>
      </c>
      <c r="B27" s="109" t="s">
        <v>211</v>
      </c>
      <c r="C27" s="110">
        <f t="shared" si="0"/>
        <v>6880.144</v>
      </c>
      <c r="D27" s="128">
        <f t="shared" si="1"/>
        <v>3921.82974</v>
      </c>
      <c r="E27" s="112">
        <f t="shared" si="2"/>
        <v>57.00214617601027</v>
      </c>
      <c r="F27" s="113">
        <f t="shared" si="13"/>
        <v>783.2</v>
      </c>
      <c r="G27" s="113">
        <f t="shared" si="14"/>
        <v>500.75874</v>
      </c>
      <c r="H27" s="112">
        <f t="shared" si="15"/>
        <v>63.93753064351378</v>
      </c>
      <c r="I27" s="115">
        <f>Яра!C6</f>
        <v>294</v>
      </c>
      <c r="J27" s="115">
        <f>Яра!D6</f>
        <v>257.57373</v>
      </c>
      <c r="K27" s="112">
        <f t="shared" si="16"/>
        <v>87.61011224489796</v>
      </c>
      <c r="L27" s="115">
        <f>Яра!C8</f>
        <v>21</v>
      </c>
      <c r="M27" s="115">
        <f>Яра!D8</f>
        <v>4.03986</v>
      </c>
      <c r="N27" s="112">
        <f t="shared" si="17"/>
        <v>19.237428571428573</v>
      </c>
      <c r="O27" s="115">
        <f>Яра!C10</f>
        <v>105</v>
      </c>
      <c r="P27" s="115">
        <f>Яра!D10</f>
        <v>36.89322</v>
      </c>
      <c r="Q27" s="112">
        <f t="shared" si="18"/>
        <v>35.1364</v>
      </c>
      <c r="R27" s="115">
        <f>Яра!C11</f>
        <v>243.2</v>
      </c>
      <c r="S27" s="115">
        <f>Яра!D11</f>
        <v>166.57216</v>
      </c>
      <c r="T27" s="112">
        <f t="shared" si="19"/>
        <v>68.49184210526316</v>
      </c>
      <c r="U27" s="112">
        <f>Яра!C13</f>
        <v>10</v>
      </c>
      <c r="V27" s="112">
        <f>Яра!D13</f>
        <v>6.45</v>
      </c>
      <c r="W27" s="112">
        <f t="shared" si="20"/>
        <v>64.5</v>
      </c>
      <c r="X27" s="112"/>
      <c r="Y27" s="112"/>
      <c r="Z27" s="112" t="e">
        <f t="shared" si="51"/>
        <v>#DIV/0!</v>
      </c>
      <c r="AA27" s="115">
        <f>Яра!C22</f>
        <v>50</v>
      </c>
      <c r="AB27" s="115">
        <f>Яра!D22</f>
        <v>5.37144</v>
      </c>
      <c r="AC27" s="112">
        <f t="shared" si="21"/>
        <v>10.74288</v>
      </c>
      <c r="AD27" s="115"/>
      <c r="AE27" s="115"/>
      <c r="AF27" s="112" t="e">
        <f t="shared" si="22"/>
        <v>#DIV/0!</v>
      </c>
      <c r="AG27" s="115">
        <f>Яра!C23</f>
        <v>0</v>
      </c>
      <c r="AH27" s="115">
        <f>Яра!D23</f>
        <v>0</v>
      </c>
      <c r="AI27" s="112" t="e">
        <f t="shared" si="23"/>
        <v>#DIV/0!</v>
      </c>
      <c r="AJ27" s="115"/>
      <c r="AK27" s="115"/>
      <c r="AL27" s="112" t="e">
        <f t="shared" si="24"/>
        <v>#DIV/0!</v>
      </c>
      <c r="AM27" s="112"/>
      <c r="AN27" s="112"/>
      <c r="AO27" s="112" t="e">
        <f t="shared" si="25"/>
        <v>#DIV/0!</v>
      </c>
      <c r="AP27" s="112">
        <f>Яра!C28</f>
        <v>60</v>
      </c>
      <c r="AQ27" s="112">
        <f>Яра!D28</f>
        <v>1.9984</v>
      </c>
      <c r="AR27" s="112">
        <f t="shared" si="26"/>
        <v>3.3306666666666667</v>
      </c>
      <c r="AS27" s="112"/>
      <c r="AT27" s="112"/>
      <c r="AU27" s="112" t="e">
        <f t="shared" si="27"/>
        <v>#DIV/0!</v>
      </c>
      <c r="AV27" s="112"/>
      <c r="AW27" s="112"/>
      <c r="AX27" s="112"/>
      <c r="AY27" s="112"/>
      <c r="AZ27" s="112"/>
      <c r="BA27" s="112" t="e">
        <f t="shared" si="28"/>
        <v>#DIV/0!</v>
      </c>
      <c r="BB27" s="112">
        <f>Яра!C29</f>
        <v>0</v>
      </c>
      <c r="BC27" s="112">
        <f>Яра!D29</f>
        <v>21.85993</v>
      </c>
      <c r="BD27" s="112" t="e">
        <f t="shared" si="29"/>
        <v>#DIV/0!</v>
      </c>
      <c r="BE27" s="112"/>
      <c r="BF27" s="112"/>
      <c r="BG27" s="116" t="e">
        <f t="shared" si="30"/>
        <v>#DIV/0!</v>
      </c>
      <c r="BH27" s="116"/>
      <c r="BI27" s="116"/>
      <c r="BJ27" s="116" t="e">
        <f t="shared" si="31"/>
        <v>#DIV/0!</v>
      </c>
      <c r="BK27" s="115">
        <f t="shared" si="4"/>
        <v>6096.944</v>
      </c>
      <c r="BL27" s="115">
        <f t="shared" si="5"/>
        <v>3421.071</v>
      </c>
      <c r="BM27" s="112">
        <f t="shared" si="50"/>
        <v>56.111241959906465</v>
      </c>
      <c r="BN27" s="117">
        <f>Яра!C34</f>
        <v>2937.8</v>
      </c>
      <c r="BO27" s="117">
        <f>Яра!D34</f>
        <v>2254.3</v>
      </c>
      <c r="BP27" s="112">
        <f t="shared" si="32"/>
        <v>76.73429096602901</v>
      </c>
      <c r="BQ27" s="112">
        <f>Яра!C35</f>
        <v>100</v>
      </c>
      <c r="BR27" s="112">
        <f>Яра!D35</f>
        <v>26.1</v>
      </c>
      <c r="BS27" s="112">
        <f t="shared" si="33"/>
        <v>26.1</v>
      </c>
      <c r="BT27" s="112">
        <f>Яра!C36</f>
        <v>1519.5</v>
      </c>
      <c r="BU27" s="112">
        <f>Яра!D36</f>
        <v>1024.782</v>
      </c>
      <c r="BV27" s="112">
        <f t="shared" si="6"/>
        <v>67.44205330700888</v>
      </c>
      <c r="BW27" s="112">
        <f>Яра!C37</f>
        <v>1539.644</v>
      </c>
      <c r="BX27" s="112">
        <f>Яра!D37</f>
        <v>115.889</v>
      </c>
      <c r="BY27" s="112">
        <f t="shared" si="7"/>
        <v>7.526999747993692</v>
      </c>
      <c r="BZ27" s="112"/>
      <c r="CA27" s="112"/>
      <c r="CB27" s="112" t="e">
        <f t="shared" si="8"/>
        <v>#DIV/0!</v>
      </c>
      <c r="CC27" s="115"/>
      <c r="CD27" s="115"/>
      <c r="CE27" s="112" t="e">
        <f t="shared" si="34"/>
        <v>#DIV/0!</v>
      </c>
      <c r="CF27" s="112"/>
      <c r="CG27" s="112"/>
      <c r="CH27" s="112"/>
      <c r="CI27" s="115">
        <f t="shared" si="35"/>
        <v>6920.384</v>
      </c>
      <c r="CJ27" s="115">
        <f t="shared" si="35"/>
        <v>3690.7909799999998</v>
      </c>
      <c r="CK27" s="112">
        <f t="shared" si="36"/>
        <v>53.33217029575237</v>
      </c>
      <c r="CL27" s="115">
        <f t="shared" si="37"/>
        <v>770.1089999999999</v>
      </c>
      <c r="CM27" s="115">
        <f t="shared" si="37"/>
        <v>498.07026</v>
      </c>
      <c r="CN27" s="112">
        <f t="shared" si="38"/>
        <v>64.675294016821</v>
      </c>
      <c r="CO27" s="112">
        <f>Яра!C49</f>
        <v>763.809</v>
      </c>
      <c r="CP27" s="112">
        <f>Яра!D49</f>
        <v>498.07026</v>
      </c>
      <c r="CQ27" s="112">
        <f t="shared" si="39"/>
        <v>65.2087445945256</v>
      </c>
      <c r="CR27" s="112">
        <f>Яра!C52</f>
        <v>0</v>
      </c>
      <c r="CS27" s="112">
        <f>Яра!D52</f>
        <v>0</v>
      </c>
      <c r="CT27" s="112" t="e">
        <f t="shared" si="40"/>
        <v>#DIV/0!</v>
      </c>
      <c r="CU27" s="112">
        <f>Яра!C53</f>
        <v>6.3</v>
      </c>
      <c r="CV27" s="112">
        <f>Яра!D53</f>
        <v>0</v>
      </c>
      <c r="CW27" s="112">
        <f t="shared" si="41"/>
        <v>0</v>
      </c>
      <c r="CX27" s="112">
        <f>Яра!C54</f>
        <v>0</v>
      </c>
      <c r="CY27" s="112">
        <f>Яра!D54</f>
        <v>0</v>
      </c>
      <c r="CZ27" s="112" t="e">
        <f t="shared" si="42"/>
        <v>#DIV/0!</v>
      </c>
      <c r="DA27" s="112">
        <f>Яра!C56</f>
        <v>115.785</v>
      </c>
      <c r="DB27" s="112">
        <f>Яра!D56</f>
        <v>69.33907</v>
      </c>
      <c r="DC27" s="112">
        <f t="shared" si="43"/>
        <v>59.88605605216566</v>
      </c>
      <c r="DD27" s="112">
        <f>Яра!C57</f>
        <v>10.7</v>
      </c>
      <c r="DE27" s="112">
        <f>Яра!D57</f>
        <v>1.683</v>
      </c>
      <c r="DF27" s="112">
        <f t="shared" si="44"/>
        <v>15.728971962616825</v>
      </c>
      <c r="DG27" s="115">
        <f>Яра!C62</f>
        <v>1038.24</v>
      </c>
      <c r="DH27" s="115">
        <f>Яра!D62</f>
        <v>320.7249</v>
      </c>
      <c r="DI27" s="112">
        <f t="shared" si="45"/>
        <v>30.891210124826628</v>
      </c>
      <c r="DJ27" s="115">
        <f>Яра!C67</f>
        <v>1776.65</v>
      </c>
      <c r="DK27" s="115">
        <f>Яра!D67</f>
        <v>221.78035</v>
      </c>
      <c r="DL27" s="112">
        <f t="shared" si="46"/>
        <v>12.483063630990909</v>
      </c>
      <c r="DM27" s="115">
        <f>Яра!C71</f>
        <v>2122.6</v>
      </c>
      <c r="DN27" s="200">
        <f>Яра!D71</f>
        <v>1497.9434</v>
      </c>
      <c r="DO27" s="112">
        <f t="shared" si="9"/>
        <v>70.57115801375672</v>
      </c>
      <c r="DP27" s="112">
        <f>Яра!C73</f>
        <v>939.6</v>
      </c>
      <c r="DQ27" s="112">
        <f>Яра!D73</f>
        <v>939.6</v>
      </c>
      <c r="DR27" s="112">
        <f t="shared" si="10"/>
        <v>100</v>
      </c>
      <c r="DS27" s="113">
        <f>Яра!C78</f>
        <v>13</v>
      </c>
      <c r="DT27" s="113">
        <f>Яра!D78</f>
        <v>7.95</v>
      </c>
      <c r="DU27" s="112">
        <f t="shared" si="47"/>
        <v>61.15384615384616</v>
      </c>
      <c r="DV27" s="112">
        <f>Яра!C84</f>
        <v>133.7</v>
      </c>
      <c r="DW27" s="112">
        <f>Яра!D84</f>
        <v>133.7</v>
      </c>
      <c r="DX27" s="112">
        <f t="shared" si="49"/>
        <v>100</v>
      </c>
      <c r="DY27" s="221">
        <f t="shared" si="11"/>
        <v>40.23999999999978</v>
      </c>
      <c r="DZ27" s="118">
        <f t="shared" si="12"/>
        <v>-231.03876000000037</v>
      </c>
      <c r="EA27" s="112">
        <f t="shared" si="48"/>
        <v>-574.1519880715746</v>
      </c>
      <c r="EB27" s="212"/>
      <c r="EC27" s="207"/>
      <c r="EE27" s="207"/>
    </row>
    <row r="28" spans="1:135" s="100" customFormat="1" ht="15" customHeight="1">
      <c r="A28" s="108">
        <v>16</v>
      </c>
      <c r="B28" s="109" t="s">
        <v>212</v>
      </c>
      <c r="C28" s="110">
        <f t="shared" si="0"/>
        <v>2936.8959999999997</v>
      </c>
      <c r="D28" s="128">
        <f t="shared" si="1"/>
        <v>1922.4518400000002</v>
      </c>
      <c r="E28" s="112">
        <f t="shared" si="2"/>
        <v>65.45862842947112</v>
      </c>
      <c r="F28" s="113">
        <f t="shared" si="13"/>
        <v>507.6</v>
      </c>
      <c r="G28" s="113">
        <f>J28+M28+P28+S28+V28+AB28+AH28+AQ28+Y28+BC28+AZ28</f>
        <v>289.33984000000004</v>
      </c>
      <c r="H28" s="112">
        <f t="shared" si="15"/>
        <v>57.001544523246665</v>
      </c>
      <c r="I28" s="115">
        <f>Яро!C6</f>
        <v>126</v>
      </c>
      <c r="J28" s="115">
        <f>Яро!D6</f>
        <v>90.33204</v>
      </c>
      <c r="K28" s="112">
        <f t="shared" si="16"/>
        <v>71.69209523809525</v>
      </c>
      <c r="L28" s="115">
        <f>Яро!C8</f>
        <v>3</v>
      </c>
      <c r="M28" s="115">
        <f>Яро!D8</f>
        <v>0.19744</v>
      </c>
      <c r="N28" s="112">
        <f t="shared" si="17"/>
        <v>6.581333333333333</v>
      </c>
      <c r="O28" s="115">
        <f>Яро!C10</f>
        <v>86</v>
      </c>
      <c r="P28" s="115">
        <f>Яро!D10</f>
        <v>33.2032</v>
      </c>
      <c r="Q28" s="112">
        <f t="shared" si="18"/>
        <v>38.608372093023256</v>
      </c>
      <c r="R28" s="115">
        <f>Яро!C11</f>
        <v>129.6</v>
      </c>
      <c r="S28" s="115">
        <f>Яро!D11</f>
        <v>130.77967</v>
      </c>
      <c r="T28" s="112">
        <f t="shared" si="19"/>
        <v>100.91023919753088</v>
      </c>
      <c r="U28" s="112">
        <f>Яро!C13</f>
        <v>10</v>
      </c>
      <c r="V28" s="112">
        <f>Яро!D13</f>
        <v>9.7</v>
      </c>
      <c r="W28" s="112">
        <f t="shared" si="20"/>
        <v>97</v>
      </c>
      <c r="X28" s="112"/>
      <c r="Y28" s="112"/>
      <c r="Z28" s="112" t="e">
        <f t="shared" si="51"/>
        <v>#DIV/0!</v>
      </c>
      <c r="AA28" s="115">
        <f>Яро!C22</f>
        <v>103</v>
      </c>
      <c r="AB28" s="115">
        <f>Яро!D22</f>
        <v>16.86202</v>
      </c>
      <c r="AC28" s="112">
        <f t="shared" si="21"/>
        <v>16.370893203883497</v>
      </c>
      <c r="AD28" s="115"/>
      <c r="AE28" s="115"/>
      <c r="AF28" s="112" t="e">
        <f t="shared" si="22"/>
        <v>#DIV/0!</v>
      </c>
      <c r="AG28" s="115">
        <f>Яро!C23</f>
        <v>0</v>
      </c>
      <c r="AH28" s="115">
        <f>Яро!D23</f>
        <v>0</v>
      </c>
      <c r="AI28" s="112" t="e">
        <f t="shared" si="23"/>
        <v>#DIV/0!</v>
      </c>
      <c r="AJ28" s="115"/>
      <c r="AK28" s="115"/>
      <c r="AL28" s="112" t="e">
        <f t="shared" si="24"/>
        <v>#DIV/0!</v>
      </c>
      <c r="AM28" s="112"/>
      <c r="AN28" s="112"/>
      <c r="AO28" s="112" t="e">
        <f t="shared" si="25"/>
        <v>#DIV/0!</v>
      </c>
      <c r="AP28" s="112">
        <f>Яро!C28</f>
        <v>50</v>
      </c>
      <c r="AQ28" s="112">
        <f>Яро!D28</f>
        <v>0</v>
      </c>
      <c r="AR28" s="112">
        <f t="shared" si="26"/>
        <v>0</v>
      </c>
      <c r="AS28" s="122"/>
      <c r="AT28" s="122"/>
      <c r="AU28" s="112" t="e">
        <f t="shared" si="27"/>
        <v>#DIV/0!</v>
      </c>
      <c r="AV28" s="112"/>
      <c r="AW28" s="112"/>
      <c r="AX28" s="112"/>
      <c r="AY28" s="112"/>
      <c r="AZ28" s="112">
        <f>Яро!D29</f>
        <v>8</v>
      </c>
      <c r="BA28" s="112" t="e">
        <f t="shared" si="28"/>
        <v>#DIV/0!</v>
      </c>
      <c r="BB28" s="112">
        <f>Яро!C31</f>
        <v>0</v>
      </c>
      <c r="BC28" s="112">
        <f>Яро!D31</f>
        <v>0.26547</v>
      </c>
      <c r="BD28" s="112" t="e">
        <f t="shared" si="29"/>
        <v>#DIV/0!</v>
      </c>
      <c r="BE28" s="112"/>
      <c r="BF28" s="112"/>
      <c r="BG28" s="116" t="e">
        <f t="shared" si="30"/>
        <v>#DIV/0!</v>
      </c>
      <c r="BH28" s="116"/>
      <c r="BI28" s="116"/>
      <c r="BJ28" s="116" t="e">
        <f t="shared" si="31"/>
        <v>#DIV/0!</v>
      </c>
      <c r="BK28" s="115">
        <f t="shared" si="4"/>
        <v>2429.296</v>
      </c>
      <c r="BL28" s="115">
        <f t="shared" si="5"/>
        <v>1633.112</v>
      </c>
      <c r="BM28" s="112">
        <f t="shared" si="50"/>
        <v>67.22573124065573</v>
      </c>
      <c r="BN28" s="117">
        <f>Яро!C36</f>
        <v>1985.1</v>
      </c>
      <c r="BO28" s="117">
        <f>Яро!D36</f>
        <v>1523.8</v>
      </c>
      <c r="BP28" s="112">
        <f t="shared" si="32"/>
        <v>76.76187597602137</v>
      </c>
      <c r="BQ28" s="112">
        <f>Яро!C37</f>
        <v>0</v>
      </c>
      <c r="BR28" s="112">
        <f>Яро!D37</f>
        <v>0</v>
      </c>
      <c r="BS28" s="112" t="e">
        <f t="shared" si="33"/>
        <v>#DIV/0!</v>
      </c>
      <c r="BT28" s="112">
        <f>Яро!C38</f>
        <v>388.4</v>
      </c>
      <c r="BU28" s="112">
        <f>Яро!D38</f>
        <v>53.586</v>
      </c>
      <c r="BV28" s="112">
        <f t="shared" si="6"/>
        <v>13.796601441812564</v>
      </c>
      <c r="BW28" s="112">
        <f>Яро!C39</f>
        <v>55.796</v>
      </c>
      <c r="BX28" s="112">
        <f>Яро!D39</f>
        <v>55.726</v>
      </c>
      <c r="BY28" s="112">
        <f t="shared" si="7"/>
        <v>99.87454297799125</v>
      </c>
      <c r="BZ28" s="112"/>
      <c r="CA28" s="112"/>
      <c r="CB28" s="112" t="e">
        <f t="shared" si="8"/>
        <v>#DIV/0!</v>
      </c>
      <c r="CC28" s="115"/>
      <c r="CD28" s="115"/>
      <c r="CE28" s="112" t="e">
        <f t="shared" si="34"/>
        <v>#DIV/0!</v>
      </c>
      <c r="CF28" s="112"/>
      <c r="CG28" s="112"/>
      <c r="CH28" s="112"/>
      <c r="CI28" s="115">
        <f t="shared" si="35"/>
        <v>3503.9919999999997</v>
      </c>
      <c r="CJ28" s="115">
        <f t="shared" si="35"/>
        <v>2092.6498500000002</v>
      </c>
      <c r="CK28" s="112">
        <f t="shared" si="36"/>
        <v>59.72187864584166</v>
      </c>
      <c r="CL28" s="115">
        <f t="shared" si="37"/>
        <v>802.125</v>
      </c>
      <c r="CM28" s="115">
        <f t="shared" si="37"/>
        <v>560.16333</v>
      </c>
      <c r="CN28" s="112">
        <f t="shared" si="38"/>
        <v>69.83491725105189</v>
      </c>
      <c r="CO28" s="112">
        <f>Яро!C51</f>
        <v>792.125</v>
      </c>
      <c r="CP28" s="112">
        <f>Яро!D51</f>
        <v>560.16333</v>
      </c>
      <c r="CQ28" s="112">
        <f t="shared" si="39"/>
        <v>70.71653211298722</v>
      </c>
      <c r="CR28" s="112">
        <f>Яро!C54</f>
        <v>0</v>
      </c>
      <c r="CS28" s="112">
        <f>Яро!D54</f>
        <v>0</v>
      </c>
      <c r="CT28" s="112" t="e">
        <f t="shared" si="40"/>
        <v>#DIV/0!</v>
      </c>
      <c r="CU28" s="112">
        <f>Яро!C55</f>
        <v>10</v>
      </c>
      <c r="CV28" s="112">
        <f>Яро!D55</f>
        <v>0</v>
      </c>
      <c r="CW28" s="112">
        <f t="shared" si="41"/>
        <v>0</v>
      </c>
      <c r="CX28" s="112">
        <f>Яро!C56</f>
        <v>0</v>
      </c>
      <c r="CY28" s="112">
        <f>Яро!D56</f>
        <v>0</v>
      </c>
      <c r="CZ28" s="112" t="e">
        <f t="shared" si="42"/>
        <v>#DIV/0!</v>
      </c>
      <c r="DA28" s="112">
        <f>Яро!C58</f>
        <v>55.656</v>
      </c>
      <c r="DB28" s="112">
        <f>Яро!D58</f>
        <v>32.77614</v>
      </c>
      <c r="DC28" s="112">
        <f t="shared" si="43"/>
        <v>58.89057783527383</v>
      </c>
      <c r="DD28" s="112">
        <f>Яро!C59</f>
        <v>10</v>
      </c>
      <c r="DE28" s="112">
        <f>Яро!D59</f>
        <v>1.683</v>
      </c>
      <c r="DF28" s="112">
        <f t="shared" si="44"/>
        <v>16.830000000000002</v>
      </c>
      <c r="DG28" s="115">
        <f>Яро!C64</f>
        <v>817.1</v>
      </c>
      <c r="DH28" s="115">
        <f>Яро!D64</f>
        <v>153.9188</v>
      </c>
      <c r="DI28" s="112">
        <f t="shared" si="45"/>
        <v>18.837204748500795</v>
      </c>
      <c r="DJ28" s="115">
        <f>Яро!C69</f>
        <v>564.05</v>
      </c>
      <c r="DK28" s="115">
        <f>Яро!D69</f>
        <v>360.32998</v>
      </c>
      <c r="DL28" s="112">
        <f t="shared" si="46"/>
        <v>63.88263097243152</v>
      </c>
      <c r="DM28" s="124">
        <f>Яро!C73</f>
        <v>1118.261</v>
      </c>
      <c r="DN28" s="199">
        <f>Яро!D73</f>
        <v>852.9786</v>
      </c>
      <c r="DO28" s="112">
        <f t="shared" si="9"/>
        <v>76.27723760374367</v>
      </c>
      <c r="DP28" s="112">
        <f>Яро!C75</f>
        <v>0</v>
      </c>
      <c r="DQ28" s="112">
        <f>Яро!D75</f>
        <v>0</v>
      </c>
      <c r="DR28" s="112" t="e">
        <f t="shared" si="10"/>
        <v>#DIV/0!</v>
      </c>
      <c r="DS28" s="113">
        <f>Яро!C80</f>
        <v>9</v>
      </c>
      <c r="DT28" s="113">
        <f>Яро!D80</f>
        <v>3</v>
      </c>
      <c r="DU28" s="112">
        <f t="shared" si="47"/>
        <v>33.33333333333333</v>
      </c>
      <c r="DV28" s="112">
        <f>Яро!C86</f>
        <v>127.8</v>
      </c>
      <c r="DW28" s="112">
        <f>Яро!D86</f>
        <v>127.8</v>
      </c>
      <c r="DX28" s="112">
        <f t="shared" si="49"/>
        <v>100</v>
      </c>
      <c r="DY28" s="221">
        <f t="shared" si="11"/>
        <v>567.096</v>
      </c>
      <c r="DZ28" s="118">
        <f t="shared" si="12"/>
        <v>170.19801000000007</v>
      </c>
      <c r="EA28" s="112">
        <f t="shared" si="48"/>
        <v>30.01220428287275</v>
      </c>
      <c r="EB28" s="212"/>
      <c r="EC28" s="207"/>
      <c r="EE28" s="207"/>
    </row>
    <row r="29" spans="1:135" s="100" customFormat="1" ht="15" customHeight="1">
      <c r="A29" s="131"/>
      <c r="B29" s="132"/>
      <c r="C29" s="110"/>
      <c r="D29" s="133"/>
      <c r="E29" s="112"/>
      <c r="F29" s="113"/>
      <c r="G29" s="134"/>
      <c r="H29" s="112"/>
      <c r="I29" s="115"/>
      <c r="J29" s="115"/>
      <c r="K29" s="112"/>
      <c r="L29" s="115"/>
      <c r="M29" s="115"/>
      <c r="N29" s="112"/>
      <c r="O29" s="115"/>
      <c r="P29" s="115"/>
      <c r="Q29" s="112"/>
      <c r="R29" s="115"/>
      <c r="S29" s="115"/>
      <c r="T29" s="112"/>
      <c r="U29" s="135"/>
      <c r="V29" s="112"/>
      <c r="W29" s="112"/>
      <c r="X29" s="112"/>
      <c r="Y29" s="112"/>
      <c r="Z29" s="112"/>
      <c r="AA29" s="115"/>
      <c r="AB29" s="115"/>
      <c r="AC29" s="112"/>
      <c r="AD29" s="115"/>
      <c r="AE29" s="115"/>
      <c r="AF29" s="112"/>
      <c r="AG29" s="115"/>
      <c r="AH29" s="115"/>
      <c r="AI29" s="112"/>
      <c r="AJ29" s="115"/>
      <c r="AK29" s="115"/>
      <c r="AL29" s="112"/>
      <c r="AM29" s="112"/>
      <c r="AN29" s="112"/>
      <c r="AO29" s="112" t="e">
        <f t="shared" si="25"/>
        <v>#DIV/0!</v>
      </c>
      <c r="AP29" s="112"/>
      <c r="AQ29" s="130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6"/>
      <c r="BH29" s="116"/>
      <c r="BI29" s="116"/>
      <c r="BJ29" s="116"/>
      <c r="BK29" s="115"/>
      <c r="BL29" s="115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5"/>
      <c r="CD29" s="115"/>
      <c r="CE29" s="112"/>
      <c r="CF29" s="112"/>
      <c r="CG29" s="112"/>
      <c r="CH29" s="112"/>
      <c r="CI29" s="115"/>
      <c r="CJ29" s="115"/>
      <c r="CK29" s="112"/>
      <c r="CL29" s="115"/>
      <c r="CM29" s="115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5"/>
      <c r="DH29" s="115"/>
      <c r="DI29" s="112"/>
      <c r="DJ29" s="115"/>
      <c r="DK29" s="115"/>
      <c r="DL29" s="112"/>
      <c r="DM29" s="115"/>
      <c r="DN29" s="115"/>
      <c r="DO29" s="112"/>
      <c r="DP29" s="112"/>
      <c r="DQ29" s="112"/>
      <c r="DR29" s="112"/>
      <c r="DS29" s="113"/>
      <c r="DT29" s="113"/>
      <c r="DU29" s="112"/>
      <c r="DV29" s="112"/>
      <c r="DW29" s="112"/>
      <c r="DX29" s="112"/>
      <c r="DY29" s="221"/>
      <c r="DZ29" s="118"/>
      <c r="EA29" s="112"/>
      <c r="EC29" s="207"/>
      <c r="EE29" s="207"/>
    </row>
    <row r="30" spans="1:135" s="100" customFormat="1" ht="17.25" customHeight="1">
      <c r="A30" s="236" t="s">
        <v>213</v>
      </c>
      <c r="B30" s="237"/>
      <c r="C30" s="215">
        <f>SUM(C13:C28)</f>
        <v>115953.60399999999</v>
      </c>
      <c r="D30" s="215">
        <f>SUM(D13:D28)</f>
        <v>66423.87836999999</v>
      </c>
      <c r="E30" s="137">
        <f>D30/C30*100</f>
        <v>57.28487608716327</v>
      </c>
      <c r="F30" s="216">
        <f>SUM(F13:F28)</f>
        <v>24818.283999999996</v>
      </c>
      <c r="G30" s="136">
        <f>SUM(G13:G28)</f>
        <v>20531.305370000002</v>
      </c>
      <c r="H30" s="137">
        <f>G30/F30*100</f>
        <v>82.72653085120633</v>
      </c>
      <c r="I30" s="136">
        <f>SUM(I13:I28)</f>
        <v>12402.4</v>
      </c>
      <c r="J30" s="136">
        <f>SUM(J13:J28)</f>
        <v>10224.485079999997</v>
      </c>
      <c r="K30" s="137">
        <f>J30/I30*100</f>
        <v>82.43956879313679</v>
      </c>
      <c r="L30" s="136">
        <f>SUM(L13:L28)</f>
        <v>350</v>
      </c>
      <c r="M30" s="136">
        <f>SUM(M13:M28)</f>
        <v>258.14525</v>
      </c>
      <c r="N30" s="137">
        <f>M30/L30*100</f>
        <v>73.75578571428571</v>
      </c>
      <c r="O30" s="217">
        <f>SUM(O13:O28)</f>
        <v>1503</v>
      </c>
      <c r="P30" s="217">
        <f>SUM(P13:P28)</f>
        <v>700.0611800000001</v>
      </c>
      <c r="Q30" s="137">
        <f>P30/O30*100</f>
        <v>46.57759015302729</v>
      </c>
      <c r="R30" s="136">
        <f>SUM(R13:R28)</f>
        <v>4930.7</v>
      </c>
      <c r="S30" s="136">
        <f>SUM(S13:S28)</f>
        <v>3936.6228899999996</v>
      </c>
      <c r="T30" s="137">
        <f>S30/R30*100</f>
        <v>79.83902671020343</v>
      </c>
      <c r="U30" s="137">
        <f>SUM(U13:U28)</f>
        <v>150</v>
      </c>
      <c r="V30" s="137">
        <f>SUM(V13:V28)</f>
        <v>147.21999999999997</v>
      </c>
      <c r="W30" s="112">
        <f t="shared" si="20"/>
        <v>98.14666666666665</v>
      </c>
      <c r="X30" s="136">
        <f>X13+X14+X15+X16+X17+X18+X19+X20+X21+X22+X23+X24+X25+X26+X27+X28</f>
        <v>0</v>
      </c>
      <c r="Y30" s="136">
        <f>Y13+Y14+Y15+Y16+Y17+Y18+Y19+Y20+Y21+Y22+Y23+Y24+Y25+Y26+Y27+Y28</f>
        <v>1.68346</v>
      </c>
      <c r="Z30" s="112">
        <f t="shared" si="51"/>
        <v>0</v>
      </c>
      <c r="AA30" s="136">
        <f>SUM(AA13:AA28)</f>
        <v>3100</v>
      </c>
      <c r="AB30" s="136">
        <f>SUM(AB13:AB28)</f>
        <v>1480.9223100000002</v>
      </c>
      <c r="AC30" s="137">
        <f>AB30/AA30*100</f>
        <v>47.77168741935484</v>
      </c>
      <c r="AD30" s="136">
        <f>SUM(AD13:AD28)</f>
        <v>0</v>
      </c>
      <c r="AE30" s="136">
        <f>SUM(AE13:AE28)</f>
        <v>0</v>
      </c>
      <c r="AF30" s="137" t="e">
        <f>AE30/AD30*100</f>
        <v>#DIV/0!</v>
      </c>
      <c r="AG30" s="136">
        <f>SUM(AG13:AG28)</f>
        <v>199.99999999999997</v>
      </c>
      <c r="AH30" s="136">
        <f>SUM(AH13:AH28)</f>
        <v>120.93966</v>
      </c>
      <c r="AI30" s="137">
        <f>AH30/AG30*100</f>
        <v>60.469830000000016</v>
      </c>
      <c r="AJ30" s="136">
        <f>SUM(AJ13:AJ28)</f>
        <v>0</v>
      </c>
      <c r="AK30" s="136">
        <f>SUM(AK13:AK28)</f>
        <v>0</v>
      </c>
      <c r="AL30" s="137" t="e">
        <f>AK30/AJ30*100</f>
        <v>#DIV/0!</v>
      </c>
      <c r="AM30" s="137">
        <f>SUM(AM13:AM28)</f>
        <v>100.284</v>
      </c>
      <c r="AN30" s="137">
        <f>SUM(AN13:AN28)</f>
        <v>244.9591</v>
      </c>
      <c r="AO30" s="112">
        <f t="shared" si="25"/>
        <v>244.26538630289974</v>
      </c>
      <c r="AP30" s="136">
        <f>SUM(AP13:AP28)</f>
        <v>2081.9</v>
      </c>
      <c r="AQ30" s="136">
        <f>SUM(AQ13:AQ28)</f>
        <v>2111.4934700000003</v>
      </c>
      <c r="AR30" s="136">
        <f t="shared" si="26"/>
        <v>101.42146452759499</v>
      </c>
      <c r="AS30" s="136">
        <f>SUM(AS13:AS28)</f>
        <v>0</v>
      </c>
      <c r="AT30" s="136">
        <f>SUM(AT13:AT28)</f>
        <v>0</v>
      </c>
      <c r="AU30" s="137" t="e">
        <f>AT30/AS30*100</f>
        <v>#DIV/0!</v>
      </c>
      <c r="AV30" s="137"/>
      <c r="AW30" s="174">
        <f>AW14+AW26+AW27+AW18+AW21+AW25</f>
        <v>0</v>
      </c>
      <c r="AX30" s="137"/>
      <c r="AY30" s="137">
        <f>AY13+AY14+AY15+AY16+AY17+AY18+AY19+AY20+AY21+AY22+AY23+AY24+AY25+AY26+AY27+AY28</f>
        <v>0</v>
      </c>
      <c r="AZ30" s="137">
        <f>AZ13+AZ14+AZ15+AZ16+AZ17+AZ18+AZ19+AZ20+AZ21+AZ22+AZ23+AZ24+AZ25+AZ26+AZ27+AZ28</f>
        <v>8</v>
      </c>
      <c r="BA30" s="137" t="e">
        <f>AZ30/AY30*100</f>
        <v>#DIV/0!</v>
      </c>
      <c r="BB30" s="136">
        <f>SUM(BB13:BB28)</f>
        <v>0</v>
      </c>
      <c r="BC30" s="136">
        <f>SUM(BC13:BC28)</f>
        <v>1296.77297</v>
      </c>
      <c r="BD30" s="137" t="e">
        <f>BC30/BB30*100</f>
        <v>#DIV/0!</v>
      </c>
      <c r="BE30" s="137">
        <f aca="true" t="shared" si="52" ref="BE30:BJ30">SUM(BE13:BE28)</f>
        <v>0</v>
      </c>
      <c r="BF30" s="137"/>
      <c r="BG30" s="137" t="e">
        <f t="shared" si="52"/>
        <v>#DIV/0!</v>
      </c>
      <c r="BH30" s="137">
        <f t="shared" si="52"/>
        <v>0</v>
      </c>
      <c r="BI30" s="137">
        <f t="shared" si="52"/>
        <v>0</v>
      </c>
      <c r="BJ30" s="138" t="e">
        <f t="shared" si="52"/>
        <v>#DIV/0!</v>
      </c>
      <c r="BK30" s="216">
        <f>SUM(BK13:BK28)</f>
        <v>91135.31999999999</v>
      </c>
      <c r="BL30" s="136">
        <f>SUM(BL13:BL28)</f>
        <v>45892.573</v>
      </c>
      <c r="BM30" s="136">
        <f t="shared" si="50"/>
        <v>50.35651710006614</v>
      </c>
      <c r="BN30" s="136">
        <f>SUM(BN13:BN28)</f>
        <v>33341.5</v>
      </c>
      <c r="BO30" s="136">
        <f>SUM(BO13:BO28)</f>
        <v>24918.8</v>
      </c>
      <c r="BP30" s="136">
        <f>BO30/BN30*100</f>
        <v>74.73808916815379</v>
      </c>
      <c r="BQ30" s="216">
        <f>SUM(BQ13:BQ28)</f>
        <v>1498.5</v>
      </c>
      <c r="BR30" s="217">
        <f>SUM(BR13:BR28)</f>
        <v>1040.5</v>
      </c>
      <c r="BS30" s="136">
        <f>BR30/BQ30*100</f>
        <v>69.4361027694361</v>
      </c>
      <c r="BT30" s="136">
        <f>SUM(BT13:BT28)</f>
        <v>51179.61999999999</v>
      </c>
      <c r="BU30" s="136">
        <f>SUM(BU13:BU28)</f>
        <v>18435.372999999996</v>
      </c>
      <c r="BV30" s="136">
        <f>BU30/BT30*100</f>
        <v>36.02092590761713</v>
      </c>
      <c r="BW30" s="136">
        <f>SUM(BW13:BW28)</f>
        <v>5115.7</v>
      </c>
      <c r="BX30" s="136">
        <f>SUM(BX13:BX28)</f>
        <v>1497.8999999999996</v>
      </c>
      <c r="BY30" s="136">
        <f t="shared" si="7"/>
        <v>29.28045037824735</v>
      </c>
      <c r="BZ30" s="136" t="e">
        <f>SUM(BZ13:BZ28)</f>
        <v>#REF!</v>
      </c>
      <c r="CA30" s="136" t="e">
        <f>SUM(CA13:CA28)</f>
        <v>#REF!</v>
      </c>
      <c r="CB30" s="112" t="e">
        <f t="shared" si="8"/>
        <v>#REF!</v>
      </c>
      <c r="CC30" s="136">
        <f>SUM(CC13:CC28)</f>
        <v>0</v>
      </c>
      <c r="CD30" s="136">
        <f>SUM(CD13:CD28)</f>
        <v>0</v>
      </c>
      <c r="CE30" s="137" t="e">
        <f>CD30/CC30*100</f>
        <v>#DIV/0!</v>
      </c>
      <c r="CF30" s="137">
        <f>CF13+CF14+CF15+CF16+CF17+CF18+CF19+CF20+CF21+CF22+CF23+CF24+CF25+CF26+CF27+CF28</f>
        <v>0</v>
      </c>
      <c r="CG30" s="137">
        <f>CG13+CG14+CG15+CG16+CG17+CG18+CG19+CG20+CG21+CG22+CG23+CG24+CG25+CG26+CG27+CG28</f>
        <v>0</v>
      </c>
      <c r="CH30" s="137">
        <v>0</v>
      </c>
      <c r="CI30" s="216">
        <f>SUM(CI13:CI28)</f>
        <v>123719.769</v>
      </c>
      <c r="CJ30" s="216">
        <f>SUM(CJ13:CJ28)</f>
        <v>57662.43989</v>
      </c>
      <c r="CK30" s="137">
        <f>CJ30/CI30*100</f>
        <v>46.60729676111826</v>
      </c>
      <c r="CL30" s="216">
        <f>SUM(CL13:CL28)</f>
        <v>13526.730040000002</v>
      </c>
      <c r="CM30" s="216">
        <f>SUM(CM13:CM28)</f>
        <v>8305.6812</v>
      </c>
      <c r="CN30" s="137">
        <f>CM30/CL30*100</f>
        <v>61.401988325627876</v>
      </c>
      <c r="CO30" s="136">
        <f>SUM(CO13:CO28)</f>
        <v>12950.10204</v>
      </c>
      <c r="CP30" s="216">
        <f>SUM(CP13:CP28)</f>
        <v>8105.1393400000015</v>
      </c>
      <c r="CQ30" s="137">
        <f>CP30/CO30*100</f>
        <v>62.58745541127799</v>
      </c>
      <c r="CR30" s="136">
        <f>SUM(CR13:CR28)</f>
        <v>175.06</v>
      </c>
      <c r="CS30" s="136">
        <f>SUM(CS13:CS28)</f>
        <v>165.06</v>
      </c>
      <c r="CT30" s="137">
        <f>CS30/CR30*100</f>
        <v>94.28767279789786</v>
      </c>
      <c r="CU30" s="139">
        <f aca="true" t="shared" si="53" ref="CU30:DD30">SUM(CU13:CU28)</f>
        <v>174.56800000000004</v>
      </c>
      <c r="CV30" s="137">
        <f t="shared" si="53"/>
        <v>0</v>
      </c>
      <c r="CW30" s="137">
        <f t="shared" si="53"/>
        <v>0</v>
      </c>
      <c r="CX30" s="137">
        <f>SUM(CX13:CX28)</f>
        <v>227</v>
      </c>
      <c r="CY30" s="137">
        <f>SUM(CY13:CY28)</f>
        <v>35.48186</v>
      </c>
      <c r="CZ30" s="112">
        <f t="shared" si="42"/>
        <v>639.7635298713202</v>
      </c>
      <c r="DA30" s="137">
        <f t="shared" si="53"/>
        <v>1496.3000000000002</v>
      </c>
      <c r="DB30" s="139">
        <f t="shared" si="53"/>
        <v>859.9601499999999</v>
      </c>
      <c r="DC30" s="136">
        <f t="shared" si="43"/>
        <v>57.472442023658346</v>
      </c>
      <c r="DD30" s="139">
        <f t="shared" si="53"/>
        <v>864.8722899999999</v>
      </c>
      <c r="DE30" s="139">
        <f>SUM(DE13:DE28)</f>
        <v>143.75048</v>
      </c>
      <c r="DF30" s="112">
        <f t="shared" si="44"/>
        <v>16.621006553464674</v>
      </c>
      <c r="DG30" s="136">
        <f>SUM(DG13:DG28)</f>
        <v>23799.86966</v>
      </c>
      <c r="DH30" s="216">
        <f>SUM(DH13:DH28)</f>
        <v>4628.21478</v>
      </c>
      <c r="DI30" s="137">
        <f>DH30/DG30*100</f>
        <v>19.446387085802215</v>
      </c>
      <c r="DJ30" s="136">
        <f>SUM(DJ13:DJ28)</f>
        <v>23217.545220000007</v>
      </c>
      <c r="DK30" s="216">
        <f>SUM(DK13:DK28)</f>
        <v>13003.517409999999</v>
      </c>
      <c r="DL30" s="137">
        <f>DK30/DJ30*100</f>
        <v>56.00728796599279</v>
      </c>
      <c r="DM30" s="216">
        <f>SUM(DM13:DM28)</f>
        <v>44060.431789999995</v>
      </c>
      <c r="DN30" s="216">
        <f>SUM(DN13:DN28)</f>
        <v>17830.87587</v>
      </c>
      <c r="DO30" s="137">
        <f>DN30/DM30*100</f>
        <v>40.46913556132447</v>
      </c>
      <c r="DP30" s="216">
        <f>SUM(DP13:DP28)</f>
        <v>11570.920000000002</v>
      </c>
      <c r="DQ30" s="216">
        <f>SUM(DQ13:DQ28)</f>
        <v>8211.42</v>
      </c>
      <c r="DR30" s="137">
        <f>DQ30/DP30*100</f>
        <v>70.96600788874177</v>
      </c>
      <c r="DS30" s="136">
        <f>SUM(DS13:DS28)</f>
        <v>216.10000000000002</v>
      </c>
      <c r="DT30" s="136">
        <f>SUM(DT13:DT28)</f>
        <v>88.9</v>
      </c>
      <c r="DU30" s="137">
        <f>DT30/DS30*100</f>
        <v>41.138361869504855</v>
      </c>
      <c r="DV30" s="137">
        <f>SUM(DV13:DV28)</f>
        <v>4967</v>
      </c>
      <c r="DW30" s="227">
        <f>SUM(DW13:DW28)</f>
        <v>4590.12</v>
      </c>
      <c r="DX30" s="112">
        <f>DW30/DV30*100</f>
        <v>92.41232132071673</v>
      </c>
      <c r="DY30" s="139">
        <f>SUM(DY13:DY28)</f>
        <v>7766.164999999999</v>
      </c>
      <c r="DZ30" s="137">
        <f>SUM(DZ13:DZ28)</f>
        <v>-8761.43848</v>
      </c>
      <c r="EA30" s="112">
        <f>DZ30/DY30*100</f>
        <v>-112.81550778279887</v>
      </c>
      <c r="EB30" s="223"/>
      <c r="EC30" s="207"/>
      <c r="ED30" s="207"/>
      <c r="EE30" s="207"/>
    </row>
    <row r="31" spans="3:132" ht="12.75" customHeight="1">
      <c r="C31" s="202"/>
      <c r="D31" s="202"/>
      <c r="F31" s="195"/>
      <c r="G31" s="140"/>
      <c r="I31" s="140"/>
      <c r="J31" s="140"/>
      <c r="L31" s="140"/>
      <c r="M31" s="140"/>
      <c r="O31" s="140"/>
      <c r="P31" s="140"/>
      <c r="R31" s="140"/>
      <c r="S31" s="143"/>
      <c r="T31" s="144"/>
      <c r="U31" s="140"/>
      <c r="V31" s="140"/>
      <c r="W31" s="144"/>
      <c r="X31" s="140"/>
      <c r="Y31" s="203"/>
      <c r="Z31" s="144"/>
      <c r="AA31" s="140"/>
      <c r="AB31" s="140"/>
      <c r="AC31" s="144"/>
      <c r="AD31" s="144"/>
      <c r="AE31" s="144"/>
      <c r="AF31" s="144"/>
      <c r="AG31" s="140"/>
      <c r="AH31" s="140"/>
      <c r="AI31" s="144"/>
      <c r="AJ31" s="144"/>
      <c r="AK31" s="144"/>
      <c r="AL31" s="144"/>
      <c r="AM31" s="144"/>
      <c r="AN31" s="184"/>
      <c r="AO31" s="144"/>
      <c r="AP31" s="140"/>
      <c r="AQ31" s="140"/>
      <c r="AR31" s="144"/>
      <c r="AS31" s="146"/>
      <c r="AT31" s="140"/>
      <c r="AU31" s="144"/>
      <c r="AV31" s="144"/>
      <c r="AW31" s="147"/>
      <c r="AX31" s="144"/>
      <c r="AY31" s="140"/>
      <c r="AZ31" s="140"/>
      <c r="BA31" s="144"/>
      <c r="BB31" s="145"/>
      <c r="BC31" s="140"/>
      <c r="BD31" s="144"/>
      <c r="BE31" s="144"/>
      <c r="BF31" s="144"/>
      <c r="BG31" s="144"/>
      <c r="BH31" s="144"/>
      <c r="BI31" s="144"/>
      <c r="BJ31" s="144"/>
      <c r="BK31" s="195"/>
      <c r="BL31" s="140"/>
      <c r="BM31" s="144"/>
      <c r="BN31" s="140"/>
      <c r="BO31" s="140"/>
      <c r="BP31" s="141"/>
      <c r="BQ31" s="195"/>
      <c r="BR31" s="140"/>
      <c r="BS31" s="141"/>
      <c r="BT31" s="140"/>
      <c r="BU31" s="140"/>
      <c r="BV31" s="141"/>
      <c r="BW31" s="140"/>
      <c r="BX31" s="140"/>
      <c r="BY31" s="141"/>
      <c r="BZ31" s="141"/>
      <c r="CA31" s="141"/>
      <c r="CB31" s="141"/>
      <c r="CC31" s="141"/>
      <c r="CD31" s="144"/>
      <c r="CE31" s="144"/>
      <c r="CF31" s="145"/>
      <c r="CG31" s="144"/>
      <c r="CH31" s="144"/>
      <c r="CI31" s="195"/>
      <c r="CJ31" s="195"/>
      <c r="CK31" s="144"/>
      <c r="CL31" s="198"/>
      <c r="CM31" s="198"/>
      <c r="CN31" s="144"/>
      <c r="CO31" s="184"/>
      <c r="CP31" s="195"/>
      <c r="CQ31" s="144"/>
      <c r="CR31" s="140"/>
      <c r="CS31" s="140"/>
      <c r="CT31" s="144"/>
      <c r="CU31" s="195"/>
      <c r="CV31" s="147"/>
      <c r="CW31" s="144"/>
      <c r="CX31" s="140"/>
      <c r="CY31" s="140"/>
      <c r="CZ31" s="144"/>
      <c r="DA31" s="140"/>
      <c r="DB31" s="195"/>
      <c r="DC31" s="144"/>
      <c r="DD31" s="195"/>
      <c r="DE31" s="195"/>
      <c r="DF31" s="144"/>
      <c r="DG31" s="140"/>
      <c r="DH31" s="195"/>
      <c r="DI31" s="144"/>
      <c r="DJ31" s="140"/>
      <c r="DK31" s="195"/>
      <c r="DL31" s="144"/>
      <c r="DM31" s="195"/>
      <c r="DN31" s="195"/>
      <c r="DO31" s="144"/>
      <c r="DP31" s="195"/>
      <c r="DQ31" s="195"/>
      <c r="DR31" s="144"/>
      <c r="DS31" s="140"/>
      <c r="DT31" s="140"/>
      <c r="DU31" s="144"/>
      <c r="DV31" s="140"/>
      <c r="DW31" s="202"/>
      <c r="DX31" s="144"/>
      <c r="DY31" s="140"/>
      <c r="DZ31" s="140"/>
      <c r="EA31" s="144"/>
      <c r="EB31" s="151"/>
    </row>
    <row r="32" spans="3:130" ht="12.75">
      <c r="C32" s="149"/>
      <c r="D32" s="203"/>
      <c r="F32" s="140"/>
      <c r="G32" s="140"/>
      <c r="I32" s="140"/>
      <c r="J32" s="140"/>
      <c r="L32" s="140"/>
      <c r="M32" s="140"/>
      <c r="O32" s="140"/>
      <c r="P32" s="140"/>
      <c r="R32" s="140"/>
      <c r="S32" s="140"/>
      <c r="V32" s="150"/>
      <c r="Y32" s="140"/>
      <c r="AA32" s="151"/>
      <c r="AB32" s="151"/>
      <c r="BC32" s="152"/>
      <c r="BK32" s="148"/>
      <c r="BL32" s="148"/>
      <c r="BQ32" s="153"/>
      <c r="BT32" s="220"/>
      <c r="BU32" s="142"/>
      <c r="BW32" s="142"/>
      <c r="BX32" s="154"/>
      <c r="CI32" s="208"/>
      <c r="CJ32" s="152"/>
      <c r="CL32" s="204"/>
      <c r="CM32" s="151"/>
      <c r="CO32" s="204"/>
      <c r="CP32" s="151"/>
      <c r="CR32" s="140"/>
      <c r="CU32" s="151"/>
      <c r="DA32" s="153"/>
      <c r="DB32" s="151"/>
      <c r="DD32" s="152"/>
      <c r="DE32" s="196"/>
      <c r="DG32" s="140"/>
      <c r="DH32" s="151"/>
      <c r="DJ32" s="140"/>
      <c r="DK32" s="140"/>
      <c r="DM32" s="140"/>
      <c r="DN32" s="140"/>
      <c r="DP32" s="204"/>
      <c r="DQ32" s="204"/>
      <c r="DV32" s="141"/>
      <c r="DW32" s="153"/>
      <c r="DY32" s="141"/>
      <c r="DZ32" s="140"/>
    </row>
    <row r="33" spans="9:28" ht="12.75">
      <c r="I33" s="145"/>
      <c r="M33" s="152"/>
      <c r="AB33" s="151"/>
    </row>
    <row r="34" spans="9:13" ht="12.75">
      <c r="I34" s="145"/>
      <c r="M34" s="155"/>
    </row>
    <row r="35" spans="9:15" ht="12.75">
      <c r="I35" s="153"/>
      <c r="O35" s="151"/>
    </row>
  </sheetData>
  <sheetProtection/>
  <mergeCells count="60">
    <mergeCell ref="B5:N5"/>
    <mergeCell ref="I6:L6"/>
    <mergeCell ref="AG9:AI10"/>
    <mergeCell ref="L1:N1"/>
    <mergeCell ref="R1:T1"/>
    <mergeCell ref="R2:T2"/>
    <mergeCell ref="L3:N3"/>
    <mergeCell ref="R3:T3"/>
    <mergeCell ref="B4:N4"/>
    <mergeCell ref="X9:Z10"/>
    <mergeCell ref="A7:A11"/>
    <mergeCell ref="B7:B11"/>
    <mergeCell ref="C7:E10"/>
    <mergeCell ref="I9:K10"/>
    <mergeCell ref="L9:N10"/>
    <mergeCell ref="CI7:CK10"/>
    <mergeCell ref="R9:T10"/>
    <mergeCell ref="U9:W10"/>
    <mergeCell ref="AA9:AC10"/>
    <mergeCell ref="AD9:AF10"/>
    <mergeCell ref="CL7:DX7"/>
    <mergeCell ref="DY7:EA10"/>
    <mergeCell ref="F8:H10"/>
    <mergeCell ref="I8:AL8"/>
    <mergeCell ref="BK8:BM10"/>
    <mergeCell ref="BN8:BY8"/>
    <mergeCell ref="CC8:CE10"/>
    <mergeCell ref="CF8:CH8"/>
    <mergeCell ref="CL8:DX8"/>
    <mergeCell ref="O9:Q10"/>
    <mergeCell ref="BH9:BJ10"/>
    <mergeCell ref="BN9:BP10"/>
    <mergeCell ref="BQ9:BS10"/>
    <mergeCell ref="BT9:BV10"/>
    <mergeCell ref="AJ9:AL10"/>
    <mergeCell ref="AP9:AR10"/>
    <mergeCell ref="AS9:AU10"/>
    <mergeCell ref="AV9:AX10"/>
    <mergeCell ref="BB9:BD10"/>
    <mergeCell ref="AM9:AO10"/>
    <mergeCell ref="DV9:DX10"/>
    <mergeCell ref="CF9:CH10"/>
    <mergeCell ref="CL9:CN10"/>
    <mergeCell ref="BW9:BY10"/>
    <mergeCell ref="BZ9:CB10"/>
    <mergeCell ref="DA9:DC10"/>
    <mergeCell ref="DD9:DF10"/>
    <mergeCell ref="CO10:CQ10"/>
    <mergeCell ref="CR10:CT10"/>
    <mergeCell ref="CU10:CW10"/>
    <mergeCell ref="A30:B30"/>
    <mergeCell ref="DG9:DI10"/>
    <mergeCell ref="DJ9:DL10"/>
    <mergeCell ref="DM9:DO10"/>
    <mergeCell ref="DP9:DR10"/>
    <mergeCell ref="DS9:DU10"/>
    <mergeCell ref="CX10:CZ10"/>
    <mergeCell ref="CO9:CZ9"/>
    <mergeCell ref="BE9:BG10"/>
    <mergeCell ref="AY9:BA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0" r:id="rId1"/>
  <colBreaks count="5" manualBreakCount="5">
    <brk id="17" max="29" man="1"/>
    <brk id="41" max="29" man="1"/>
    <brk id="71" max="29" man="1"/>
    <brk id="98" max="29" man="1"/>
    <brk id="116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view="pageBreakPreview" zoomScale="70" zoomScaleSheetLayoutView="70" zoomScalePageLayoutView="0" workbookViewId="0" topLeftCell="A41">
      <selection activeCell="B51" sqref="B51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7109375" style="71" customWidth="1"/>
    <col min="4" max="4" width="15.57421875" style="71" customWidth="1"/>
    <col min="5" max="5" width="10.8515625" style="71" customWidth="1"/>
    <col min="6" max="6" width="12.57421875" style="71" customWidth="1"/>
    <col min="7" max="7" width="14.00390625" style="1" customWidth="1"/>
    <col min="8" max="16384" width="9.140625" style="1" customWidth="1"/>
  </cols>
  <sheetData>
    <row r="1" spans="1:6" ht="15.75">
      <c r="A1" s="270" t="s">
        <v>0</v>
      </c>
      <c r="B1" s="270"/>
      <c r="C1" s="270"/>
      <c r="D1" s="270"/>
      <c r="E1" s="270"/>
      <c r="F1" s="270"/>
    </row>
    <row r="2" spans="1:6" ht="15.75">
      <c r="A2" s="270" t="s">
        <v>308</v>
      </c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C5+C7+C10+C14+C16+C20</f>
        <v>99008.3</v>
      </c>
      <c r="D4" s="5">
        <f>D5+D7+D10+D14+D16+D20</f>
        <v>74842.25455</v>
      </c>
      <c r="E4" s="5">
        <f>SUM(D4/C4*100)</f>
        <v>75.59189941651357</v>
      </c>
      <c r="F4" s="5">
        <f>SUM(D4-C4)</f>
        <v>-24166.045450000005</v>
      </c>
    </row>
    <row r="5" spans="1:6" s="6" customFormat="1" ht="15.75">
      <c r="A5" s="77">
        <v>1010000000</v>
      </c>
      <c r="B5" s="76" t="s">
        <v>6</v>
      </c>
      <c r="C5" s="5">
        <f>C6</f>
        <v>88138.3</v>
      </c>
      <c r="D5" s="5">
        <f>D6</f>
        <v>66718.17253</v>
      </c>
      <c r="E5" s="5">
        <f aca="true" t="shared" si="0" ref="E5:E66">SUM(D5/C5*100)</f>
        <v>75.69714021032853</v>
      </c>
      <c r="F5" s="5">
        <f aca="true" t="shared" si="1" ref="F5:F66">SUM(D5-C5)</f>
        <v>-21420.127470000007</v>
      </c>
    </row>
    <row r="6" spans="1:6" ht="15.75">
      <c r="A6" s="7">
        <v>1010200001</v>
      </c>
      <c r="B6" s="8" t="s">
        <v>266</v>
      </c>
      <c r="C6" s="9">
        <v>88138.3</v>
      </c>
      <c r="D6" s="10">
        <v>66718.17253</v>
      </c>
      <c r="E6" s="9">
        <f>SUM(D6/C6*100)</f>
        <v>75.69714021032853</v>
      </c>
      <c r="F6" s="9">
        <f t="shared" si="1"/>
        <v>-21420.127470000007</v>
      </c>
    </row>
    <row r="7" spans="1:6" s="6" customFormat="1" ht="15.75">
      <c r="A7" s="77">
        <v>1050000000</v>
      </c>
      <c r="B7" s="76" t="s">
        <v>8</v>
      </c>
      <c r="C7" s="5">
        <f>SUM(C8:C9)</f>
        <v>9300</v>
      </c>
      <c r="D7" s="5">
        <f>SUM(D8:D9)</f>
        <v>7267.01343</v>
      </c>
      <c r="E7" s="5">
        <f t="shared" si="0"/>
        <v>78.13992935483871</v>
      </c>
      <c r="F7" s="5">
        <f t="shared" si="1"/>
        <v>-2032.98657</v>
      </c>
    </row>
    <row r="8" spans="1:6" ht="15.75">
      <c r="A8" s="7">
        <v>1050200000</v>
      </c>
      <c r="B8" s="11" t="s">
        <v>276</v>
      </c>
      <c r="C8" s="12">
        <v>9000</v>
      </c>
      <c r="D8" s="10">
        <v>7008.86838</v>
      </c>
      <c r="E8" s="9">
        <f t="shared" si="0"/>
        <v>77.87631533333334</v>
      </c>
      <c r="F8" s="9">
        <f t="shared" si="1"/>
        <v>-1991.13162</v>
      </c>
    </row>
    <row r="9" spans="1:6" ht="15.75" customHeight="1">
      <c r="A9" s="7">
        <v>1050300000</v>
      </c>
      <c r="B9" s="11" t="s">
        <v>267</v>
      </c>
      <c r="C9" s="12">
        <v>300</v>
      </c>
      <c r="D9" s="10">
        <v>258.14505</v>
      </c>
      <c r="E9" s="9">
        <f t="shared" si="0"/>
        <v>86.04835000000001</v>
      </c>
      <c r="F9" s="9">
        <f t="shared" si="1"/>
        <v>-41.854949999999974</v>
      </c>
    </row>
    <row r="10" spans="1:6" s="6" customFormat="1" ht="15.75" customHeight="1" hidden="1">
      <c r="A10" s="77">
        <v>1060000000</v>
      </c>
      <c r="B10" s="76" t="s">
        <v>146</v>
      </c>
      <c r="C10" s="5">
        <f>SUM(C13:C13)</f>
        <v>0</v>
      </c>
      <c r="D10" s="5">
        <f>SUM(D13:D13)</f>
        <v>0</v>
      </c>
      <c r="E10" s="5" t="e">
        <f t="shared" si="0"/>
        <v>#DIV/0!</v>
      </c>
      <c r="F10" s="5">
        <f t="shared" si="1"/>
        <v>0</v>
      </c>
    </row>
    <row r="11" spans="1:6" s="6" customFormat="1" ht="15.75" customHeight="1" hidden="1">
      <c r="A11" s="7">
        <v>1060100000</v>
      </c>
      <c r="B11" s="11" t="s">
        <v>11</v>
      </c>
      <c r="C11" s="9"/>
      <c r="D11" s="10"/>
      <c r="E11" s="9" t="e">
        <f t="shared" si="0"/>
        <v>#DIV/0!</v>
      </c>
      <c r="F11" s="9">
        <f>SUM(D11-C11)</f>
        <v>0</v>
      </c>
    </row>
    <row r="12" spans="1:6" s="6" customFormat="1" ht="15.75" customHeight="1" hidden="1">
      <c r="A12" s="7">
        <v>1060200000</v>
      </c>
      <c r="B12" s="11" t="s">
        <v>132</v>
      </c>
      <c r="C12" s="9"/>
      <c r="D12" s="10"/>
      <c r="E12" s="9" t="e">
        <f t="shared" si="0"/>
        <v>#DIV/0!</v>
      </c>
      <c r="F12" s="9">
        <f>SUM(D12-C12)</f>
        <v>0</v>
      </c>
    </row>
    <row r="13" spans="1:6" ht="15.75" customHeight="1" hidden="1">
      <c r="A13" s="7">
        <v>1060600000</v>
      </c>
      <c r="B13" s="11" t="s">
        <v>10</v>
      </c>
      <c r="C13" s="9"/>
      <c r="D13" s="10"/>
      <c r="E13" s="9" t="e">
        <f t="shared" si="0"/>
        <v>#DIV/0!</v>
      </c>
      <c r="F13" s="9">
        <f t="shared" si="1"/>
        <v>0</v>
      </c>
    </row>
    <row r="14" spans="1:6" s="6" customFormat="1" ht="15.75" customHeight="1">
      <c r="A14" s="77">
        <v>1070000000</v>
      </c>
      <c r="B14" s="78" t="s">
        <v>12</v>
      </c>
      <c r="C14" s="5">
        <f>SUM(C15)</f>
        <v>70</v>
      </c>
      <c r="D14" s="179">
        <f>SUM(D15)</f>
        <v>143.942</v>
      </c>
      <c r="E14" s="5">
        <f t="shared" si="0"/>
        <v>205.6314285714286</v>
      </c>
      <c r="F14" s="5">
        <f t="shared" si="1"/>
        <v>73.94200000000001</v>
      </c>
    </row>
    <row r="15" spans="1:6" ht="31.5">
      <c r="A15" s="7">
        <v>1070102001</v>
      </c>
      <c r="B15" s="8" t="s">
        <v>277</v>
      </c>
      <c r="C15" s="9">
        <v>70</v>
      </c>
      <c r="D15" s="10">
        <v>143.942</v>
      </c>
      <c r="E15" s="9">
        <f t="shared" si="0"/>
        <v>205.6314285714286</v>
      </c>
      <c r="F15" s="9">
        <f t="shared" si="1"/>
        <v>73.94200000000001</v>
      </c>
    </row>
    <row r="16" spans="1:6" s="6" customFormat="1" ht="15.75">
      <c r="A16" s="3">
        <v>1080000000</v>
      </c>
      <c r="B16" s="4" t="s">
        <v>13</v>
      </c>
      <c r="C16" s="5">
        <f>C17+C18+C19</f>
        <v>1500</v>
      </c>
      <c r="D16" s="5">
        <f>D17+D18+D19</f>
        <v>711.7143</v>
      </c>
      <c r="E16" s="5">
        <f t="shared" si="0"/>
        <v>47.44761999999999</v>
      </c>
      <c r="F16" s="5">
        <f t="shared" si="1"/>
        <v>-788.2857</v>
      </c>
    </row>
    <row r="17" spans="1:6" ht="17.25" customHeight="1">
      <c r="A17" s="7">
        <v>1080300001</v>
      </c>
      <c r="B17" s="8" t="s">
        <v>278</v>
      </c>
      <c r="C17" s="9">
        <v>1500</v>
      </c>
      <c r="D17" s="10">
        <v>711.7143</v>
      </c>
      <c r="E17" s="9">
        <f t="shared" si="0"/>
        <v>47.44761999999999</v>
      </c>
      <c r="F17" s="9">
        <f t="shared" si="1"/>
        <v>-788.2857</v>
      </c>
    </row>
    <row r="18" spans="1:6" ht="16.5" customHeight="1" hidden="1">
      <c r="A18" s="7">
        <v>1080400001</v>
      </c>
      <c r="B18" s="8" t="s">
        <v>265</v>
      </c>
      <c r="C18" s="9"/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 hidden="1">
      <c r="A19" s="7">
        <v>1080714001</v>
      </c>
      <c r="B19" s="8" t="s">
        <v>264</v>
      </c>
      <c r="C19" s="9"/>
      <c r="D19" s="10">
        <v>0</v>
      </c>
      <c r="E19" s="9" t="e">
        <f t="shared" si="0"/>
        <v>#DIV/0!</v>
      </c>
      <c r="F19" s="9">
        <f t="shared" si="1"/>
        <v>0</v>
      </c>
    </row>
    <row r="20" spans="1:6" s="16" customFormat="1" ht="29.25" customHeight="1">
      <c r="A20" s="77">
        <v>1090000000</v>
      </c>
      <c r="B20" s="78" t="s">
        <v>133</v>
      </c>
      <c r="C20" s="5">
        <f>C21+C22+C23+C24</f>
        <v>0</v>
      </c>
      <c r="D20" s="5">
        <f>D21+D22+D23+D24</f>
        <v>1.41229</v>
      </c>
      <c r="E20" s="5" t="e">
        <f t="shared" si="0"/>
        <v>#DIV/0!</v>
      </c>
      <c r="F20" s="5">
        <f t="shared" si="1"/>
        <v>1.41229</v>
      </c>
    </row>
    <row r="21" spans="1:6" s="16" customFormat="1" ht="14.25" customHeight="1">
      <c r="A21" s="7">
        <v>1090100000</v>
      </c>
      <c r="B21" s="8" t="s">
        <v>134</v>
      </c>
      <c r="C21" s="9">
        <v>0</v>
      </c>
      <c r="D21" s="10">
        <v>0.0016</v>
      </c>
      <c r="E21" s="9" t="e">
        <f t="shared" si="0"/>
        <v>#DIV/0!</v>
      </c>
      <c r="F21" s="9">
        <f t="shared" si="1"/>
        <v>0.0016</v>
      </c>
    </row>
    <row r="22" spans="1:6" s="16" customFormat="1" ht="15" customHeight="1" hidden="1">
      <c r="A22" s="7">
        <v>1090400000</v>
      </c>
      <c r="B22" s="8" t="s">
        <v>135</v>
      </c>
      <c r="C22" s="9">
        <v>0</v>
      </c>
      <c r="D22" s="15"/>
      <c r="E22" s="9" t="e">
        <f t="shared" si="0"/>
        <v>#DIV/0!</v>
      </c>
      <c r="F22" s="9">
        <f t="shared" si="1"/>
        <v>0</v>
      </c>
    </row>
    <row r="23" spans="1:6" s="16" customFormat="1" ht="15.75" customHeight="1">
      <c r="A23" s="7">
        <v>1090600000</v>
      </c>
      <c r="B23" s="8" t="s">
        <v>136</v>
      </c>
      <c r="C23" s="9">
        <v>0</v>
      </c>
      <c r="D23" s="10">
        <v>0.9715</v>
      </c>
      <c r="E23" s="9" t="e">
        <f t="shared" si="0"/>
        <v>#DIV/0!</v>
      </c>
      <c r="F23" s="9">
        <f t="shared" si="1"/>
        <v>0.9715</v>
      </c>
    </row>
    <row r="24" spans="1:6" s="16" customFormat="1" ht="15.75" customHeight="1">
      <c r="A24" s="7">
        <v>1090700000</v>
      </c>
      <c r="B24" s="8" t="s">
        <v>137</v>
      </c>
      <c r="C24" s="9">
        <v>0</v>
      </c>
      <c r="D24" s="10">
        <v>0.43919</v>
      </c>
      <c r="E24" s="9" t="e">
        <f t="shared" si="0"/>
        <v>#DIV/0!</v>
      </c>
      <c r="F24" s="9">
        <f t="shared" si="1"/>
        <v>0.43919</v>
      </c>
    </row>
    <row r="25" spans="1:6" s="6" customFormat="1" ht="15" customHeight="1">
      <c r="A25" s="3"/>
      <c r="B25" s="4" t="s">
        <v>16</v>
      </c>
      <c r="C25" s="5">
        <f>C26+C31+C33+C35+C38+C40+C53</f>
        <v>10581.8</v>
      </c>
      <c r="D25" s="5">
        <f>D28+D29+D30+D32+D34+D36+D40+D37+D55+D54</f>
        <v>6729.5025000000005</v>
      </c>
      <c r="E25" s="5">
        <f t="shared" si="0"/>
        <v>63.59506416677693</v>
      </c>
      <c r="F25" s="5">
        <f t="shared" si="1"/>
        <v>-3852.2974999999988</v>
      </c>
    </row>
    <row r="26" spans="1:6" s="6" customFormat="1" ht="30" customHeight="1">
      <c r="A26" s="77">
        <v>1110000000</v>
      </c>
      <c r="B26" s="78" t="s">
        <v>138</v>
      </c>
      <c r="C26" s="5">
        <f>C27+C28+C29+C30</f>
        <v>3750</v>
      </c>
      <c r="D26" s="5">
        <f>D27+D28+D29+D30</f>
        <v>1853.31572</v>
      </c>
      <c r="E26" s="5">
        <f t="shared" si="0"/>
        <v>49.42175253333333</v>
      </c>
      <c r="F26" s="5">
        <f t="shared" si="1"/>
        <v>-1896.68428</v>
      </c>
    </row>
    <row r="27" spans="1:6" ht="15" customHeight="1" hidden="1">
      <c r="A27" s="7">
        <v>1110305005</v>
      </c>
      <c r="B27" s="11" t="s">
        <v>279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17">
        <v>1110501101</v>
      </c>
      <c r="B28" s="18" t="s">
        <v>263</v>
      </c>
      <c r="C28" s="12">
        <v>3100</v>
      </c>
      <c r="D28" s="10">
        <v>1480.9178</v>
      </c>
      <c r="E28" s="9">
        <f t="shared" si="0"/>
        <v>47.77154193548387</v>
      </c>
      <c r="F28" s="9">
        <f t="shared" si="1"/>
        <v>-1619.0822</v>
      </c>
    </row>
    <row r="29" spans="1:6" ht="15.75">
      <c r="A29" s="7">
        <v>1110503505</v>
      </c>
      <c r="B29" s="11" t="s">
        <v>262</v>
      </c>
      <c r="C29" s="12">
        <v>500</v>
      </c>
      <c r="D29" s="10">
        <v>372.39792</v>
      </c>
      <c r="E29" s="9">
        <f t="shared" si="0"/>
        <v>74.479584</v>
      </c>
      <c r="F29" s="9">
        <f t="shared" si="1"/>
        <v>-127.60208</v>
      </c>
    </row>
    <row r="30" spans="1:6" s="16" customFormat="1" ht="15.75">
      <c r="A30" s="7">
        <v>1110701505</v>
      </c>
      <c r="B30" s="11" t="s">
        <v>280</v>
      </c>
      <c r="C30" s="12">
        <v>150</v>
      </c>
      <c r="D30" s="10">
        <v>0</v>
      </c>
      <c r="E30" s="9">
        <f t="shared" si="0"/>
        <v>0</v>
      </c>
      <c r="F30" s="9">
        <f t="shared" si="1"/>
        <v>-150</v>
      </c>
    </row>
    <row r="31" spans="1:6" s="16" customFormat="1" ht="29.25">
      <c r="A31" s="77">
        <v>1120000000</v>
      </c>
      <c r="B31" s="78" t="s">
        <v>139</v>
      </c>
      <c r="C31" s="25">
        <f>C32</f>
        <v>670</v>
      </c>
      <c r="D31" s="25">
        <f>D32</f>
        <v>404.05491</v>
      </c>
      <c r="E31" s="5">
        <f t="shared" si="0"/>
        <v>60.30670298507462</v>
      </c>
      <c r="F31" s="5">
        <f t="shared" si="1"/>
        <v>-265.94509</v>
      </c>
    </row>
    <row r="32" spans="1:6" s="16" customFormat="1" ht="15.75" customHeight="1">
      <c r="A32" s="7">
        <v>1120100001</v>
      </c>
      <c r="B32" s="8" t="s">
        <v>281</v>
      </c>
      <c r="C32" s="9">
        <v>670</v>
      </c>
      <c r="D32" s="10">
        <v>404.05491</v>
      </c>
      <c r="E32" s="9">
        <f t="shared" si="0"/>
        <v>60.30670298507462</v>
      </c>
      <c r="F32" s="9">
        <f t="shared" si="1"/>
        <v>-265.94509</v>
      </c>
    </row>
    <row r="33" spans="1:6" s="16" customFormat="1" ht="15.75" customHeight="1">
      <c r="A33" s="77">
        <v>1130000000</v>
      </c>
      <c r="B33" s="78" t="s">
        <v>140</v>
      </c>
      <c r="C33" s="5">
        <f>C34</f>
        <v>0</v>
      </c>
      <c r="D33" s="5">
        <f>D34</f>
        <v>71.99501</v>
      </c>
      <c r="E33" s="5" t="e">
        <f t="shared" si="0"/>
        <v>#DIV/0!</v>
      </c>
      <c r="F33" s="5">
        <f t="shared" si="1"/>
        <v>71.99501</v>
      </c>
    </row>
    <row r="34" spans="1:6" ht="15.75">
      <c r="A34" s="7">
        <v>1130305005</v>
      </c>
      <c r="B34" s="8" t="s">
        <v>261</v>
      </c>
      <c r="C34" s="9">
        <v>0</v>
      </c>
      <c r="D34" s="10">
        <v>71.99501</v>
      </c>
      <c r="E34" s="9" t="e">
        <f t="shared" si="0"/>
        <v>#DIV/0!</v>
      </c>
      <c r="F34" s="9">
        <f t="shared" si="1"/>
        <v>71.99501</v>
      </c>
    </row>
    <row r="35" spans="1:6" ht="18" customHeight="1">
      <c r="A35" s="79">
        <v>1140000000</v>
      </c>
      <c r="B35" s="80" t="s">
        <v>141</v>
      </c>
      <c r="C35" s="5">
        <f>C36+C37</f>
        <v>3856.8</v>
      </c>
      <c r="D35" s="5">
        <f>D36+D37</f>
        <v>2462.11943</v>
      </c>
      <c r="E35" s="5">
        <f t="shared" si="0"/>
        <v>63.83840048745074</v>
      </c>
      <c r="F35" s="5">
        <f t="shared" si="1"/>
        <v>-1394.68057</v>
      </c>
    </row>
    <row r="36" spans="1:6" ht="15.75">
      <c r="A36" s="17">
        <v>1140200000</v>
      </c>
      <c r="B36" s="19" t="s">
        <v>259</v>
      </c>
      <c r="C36" s="9">
        <v>800</v>
      </c>
      <c r="D36" s="10">
        <v>280.224</v>
      </c>
      <c r="E36" s="9">
        <f t="shared" si="0"/>
        <v>35.028</v>
      </c>
      <c r="F36" s="9">
        <f t="shared" si="1"/>
        <v>-519.7760000000001</v>
      </c>
    </row>
    <row r="37" spans="1:6" ht="15.75">
      <c r="A37" s="7">
        <v>1140600000</v>
      </c>
      <c r="B37" s="8" t="s">
        <v>260</v>
      </c>
      <c r="C37" s="9">
        <v>3056.8</v>
      </c>
      <c r="D37" s="10">
        <v>2181.89543</v>
      </c>
      <c r="E37" s="9">
        <f t="shared" si="0"/>
        <v>71.37841631771788</v>
      </c>
      <c r="F37" s="9">
        <f t="shared" si="1"/>
        <v>-874.9045700000001</v>
      </c>
    </row>
    <row r="38" spans="1:6" ht="15.75">
      <c r="A38" s="3">
        <v>1150000000</v>
      </c>
      <c r="B38" s="14" t="s">
        <v>272</v>
      </c>
      <c r="C38" s="5">
        <f>C39</f>
        <v>10</v>
      </c>
      <c r="D38" s="5">
        <f>D39</f>
        <v>0</v>
      </c>
      <c r="E38" s="5">
        <f t="shared" si="0"/>
        <v>0</v>
      </c>
      <c r="F38" s="5">
        <f t="shared" si="1"/>
        <v>-10</v>
      </c>
    </row>
    <row r="39" spans="1:6" ht="31.5">
      <c r="A39" s="7">
        <v>1150205005</v>
      </c>
      <c r="B39" s="8" t="s">
        <v>273</v>
      </c>
      <c r="C39" s="9">
        <v>10</v>
      </c>
      <c r="D39" s="10">
        <v>0</v>
      </c>
      <c r="E39" s="9">
        <f t="shared" si="0"/>
        <v>0</v>
      </c>
      <c r="F39" s="9">
        <f t="shared" si="1"/>
        <v>-10</v>
      </c>
    </row>
    <row r="40" spans="1:6" ht="15.75">
      <c r="A40" s="77">
        <v>1160000000</v>
      </c>
      <c r="B40" s="78" t="s">
        <v>143</v>
      </c>
      <c r="C40" s="5">
        <f>C41+C42+C43+C44+C45+C46+C47+C48+C49+C50+C51+C52</f>
        <v>2290</v>
      </c>
      <c r="D40" s="5">
        <f>D41+D42+D43+D44+D45+D46+D47+D48+D49+D50+D51+D52</f>
        <v>1903.6950499999998</v>
      </c>
      <c r="E40" s="5">
        <f t="shared" si="0"/>
        <v>83.13078820960698</v>
      </c>
      <c r="F40" s="5">
        <f t="shared" si="1"/>
        <v>-386.3049500000002</v>
      </c>
    </row>
    <row r="41" spans="1:6" ht="15.75">
      <c r="A41" s="7">
        <v>1160301001</v>
      </c>
      <c r="B41" s="8" t="s">
        <v>282</v>
      </c>
      <c r="C41" s="9">
        <v>0</v>
      </c>
      <c r="D41" s="180">
        <v>-0.1</v>
      </c>
      <c r="E41" s="9" t="e">
        <f t="shared" si="0"/>
        <v>#DIV/0!</v>
      </c>
      <c r="F41" s="9">
        <f t="shared" si="1"/>
        <v>-0.1</v>
      </c>
    </row>
    <row r="42" spans="1:6" ht="15" customHeight="1">
      <c r="A42" s="7">
        <v>1160303001</v>
      </c>
      <c r="B42" s="8" t="s">
        <v>283</v>
      </c>
      <c r="C42" s="9">
        <v>20</v>
      </c>
      <c r="D42" s="181">
        <v>1.15</v>
      </c>
      <c r="E42" s="9">
        <f t="shared" si="0"/>
        <v>5.75</v>
      </c>
      <c r="F42" s="9">
        <f t="shared" si="1"/>
        <v>-18.85</v>
      </c>
    </row>
    <row r="43" spans="1:6" ht="16.5" customHeight="1" hidden="1">
      <c r="A43" s="7">
        <v>1160600000</v>
      </c>
      <c r="B43" s="8" t="s">
        <v>284</v>
      </c>
      <c r="C43" s="9"/>
      <c r="D43" s="181"/>
      <c r="E43" s="9" t="e">
        <f t="shared" si="0"/>
        <v>#DIV/0!</v>
      </c>
      <c r="F43" s="9">
        <f t="shared" si="1"/>
        <v>0</v>
      </c>
    </row>
    <row r="44" spans="1:6" s="16" customFormat="1" ht="15.75" customHeight="1">
      <c r="A44" s="7">
        <v>1160800001</v>
      </c>
      <c r="B44" s="8" t="s">
        <v>285</v>
      </c>
      <c r="C44" s="9">
        <v>125</v>
      </c>
      <c r="D44" s="181">
        <v>15</v>
      </c>
      <c r="E44" s="9">
        <f t="shared" si="0"/>
        <v>12</v>
      </c>
      <c r="F44" s="9">
        <f t="shared" si="1"/>
        <v>-110</v>
      </c>
    </row>
    <row r="45" spans="1:6" ht="15.75" customHeight="1" hidden="1">
      <c r="A45" s="7">
        <v>1161805005</v>
      </c>
      <c r="B45" s="8" t="s">
        <v>21</v>
      </c>
      <c r="C45" s="9"/>
      <c r="D45" s="10"/>
      <c r="E45" s="9" t="e">
        <f t="shared" si="0"/>
        <v>#DIV/0!</v>
      </c>
      <c r="F45" s="9">
        <f t="shared" si="1"/>
        <v>0</v>
      </c>
    </row>
    <row r="46" spans="1:6" ht="15.75" customHeight="1">
      <c r="A46" s="7">
        <v>1162105005</v>
      </c>
      <c r="B46" s="8" t="s">
        <v>22</v>
      </c>
      <c r="C46" s="9">
        <v>105</v>
      </c>
      <c r="D46" s="10">
        <v>251.8</v>
      </c>
      <c r="E46" s="9">
        <f t="shared" si="0"/>
        <v>239.80952380952382</v>
      </c>
      <c r="F46" s="9">
        <f t="shared" si="1"/>
        <v>146.8</v>
      </c>
    </row>
    <row r="47" spans="1:6" ht="15.75" customHeight="1">
      <c r="A47" s="17">
        <v>1162504001</v>
      </c>
      <c r="B47" s="19" t="s">
        <v>286</v>
      </c>
      <c r="C47" s="9">
        <v>30</v>
      </c>
      <c r="D47" s="10">
        <v>42.5</v>
      </c>
      <c r="E47" s="9">
        <f t="shared" si="0"/>
        <v>141.66666666666669</v>
      </c>
      <c r="F47" s="9">
        <f t="shared" si="1"/>
        <v>12.5</v>
      </c>
    </row>
    <row r="48" spans="1:6" ht="15.75" customHeight="1">
      <c r="A48" s="7">
        <v>1162700001</v>
      </c>
      <c r="B48" s="8" t="s">
        <v>287</v>
      </c>
      <c r="C48" s="9">
        <v>180</v>
      </c>
      <c r="D48" s="10">
        <v>95.75528</v>
      </c>
      <c r="E48" s="9">
        <f t="shared" si="0"/>
        <v>53.197377777777774</v>
      </c>
      <c r="F48" s="9">
        <f t="shared" si="1"/>
        <v>-84.24472</v>
      </c>
    </row>
    <row r="49" spans="1:6" ht="15" customHeight="1">
      <c r="A49" s="7">
        <v>1162800001</v>
      </c>
      <c r="B49" s="8" t="s">
        <v>275</v>
      </c>
      <c r="C49" s="9">
        <v>150</v>
      </c>
      <c r="D49" s="10">
        <v>200.6</v>
      </c>
      <c r="E49" s="9">
        <f t="shared" si="0"/>
        <v>133.73333333333332</v>
      </c>
      <c r="F49" s="9">
        <f t="shared" si="1"/>
        <v>50.599999999999994</v>
      </c>
    </row>
    <row r="50" spans="1:6" ht="45" customHeight="1">
      <c r="A50" s="7">
        <v>1164000000</v>
      </c>
      <c r="B50" s="8" t="s">
        <v>304</v>
      </c>
      <c r="C50" s="9"/>
      <c r="D50" s="10">
        <v>10</v>
      </c>
      <c r="E50" s="9" t="e">
        <f t="shared" si="0"/>
        <v>#DIV/0!</v>
      </c>
      <c r="F50" s="9">
        <f t="shared" si="1"/>
        <v>10</v>
      </c>
    </row>
    <row r="51" spans="1:6" ht="47.25">
      <c r="A51" s="7">
        <v>1163305005</v>
      </c>
      <c r="B51" s="8" t="s">
        <v>23</v>
      </c>
      <c r="C51" s="9">
        <v>80</v>
      </c>
      <c r="D51" s="10">
        <v>23</v>
      </c>
      <c r="E51" s="9">
        <f t="shared" si="0"/>
        <v>28.749999999999996</v>
      </c>
      <c r="F51" s="9">
        <f t="shared" si="1"/>
        <v>-57</v>
      </c>
    </row>
    <row r="52" spans="1:6" ht="31.5">
      <c r="A52" s="7">
        <v>1169000000</v>
      </c>
      <c r="B52" s="8" t="s">
        <v>274</v>
      </c>
      <c r="C52" s="9">
        <v>1600</v>
      </c>
      <c r="D52" s="10">
        <v>1263.98977</v>
      </c>
      <c r="E52" s="9">
        <f t="shared" si="0"/>
        <v>78.999360625</v>
      </c>
      <c r="F52" s="9">
        <f t="shared" si="1"/>
        <v>-336.0102300000001</v>
      </c>
    </row>
    <row r="53" spans="1:6" ht="15.75">
      <c r="A53" s="3">
        <v>1170000000</v>
      </c>
      <c r="B53" s="14" t="s">
        <v>144</v>
      </c>
      <c r="C53" s="5">
        <f>C54+C55</f>
        <v>5</v>
      </c>
      <c r="D53" s="5">
        <f>D54+D55</f>
        <v>34.32238</v>
      </c>
      <c r="E53" s="5">
        <f t="shared" si="0"/>
        <v>686.4476000000001</v>
      </c>
      <c r="F53" s="5">
        <f t="shared" si="1"/>
        <v>29.322380000000003</v>
      </c>
    </row>
    <row r="54" spans="1:6" ht="15.75">
      <c r="A54" s="7">
        <v>1170105005</v>
      </c>
      <c r="B54" s="8" t="s">
        <v>24</v>
      </c>
      <c r="C54" s="9">
        <v>0</v>
      </c>
      <c r="D54" s="9">
        <v>0</v>
      </c>
      <c r="E54" s="9" t="e">
        <f t="shared" si="0"/>
        <v>#DIV/0!</v>
      </c>
      <c r="F54" s="9">
        <f t="shared" si="1"/>
        <v>0</v>
      </c>
    </row>
    <row r="55" spans="1:6" ht="15.75">
      <c r="A55" s="7">
        <v>1170505005</v>
      </c>
      <c r="B55" s="11" t="s">
        <v>258</v>
      </c>
      <c r="C55" s="9">
        <v>5</v>
      </c>
      <c r="D55" s="10">
        <v>34.32238</v>
      </c>
      <c r="E55" s="9">
        <f t="shared" si="0"/>
        <v>686.4476000000001</v>
      </c>
      <c r="F55" s="9">
        <f t="shared" si="1"/>
        <v>29.322380000000003</v>
      </c>
    </row>
    <row r="56" spans="1:6" s="6" customFormat="1" ht="15.75">
      <c r="A56" s="3">
        <v>1000000000</v>
      </c>
      <c r="B56" s="4" t="s">
        <v>26</v>
      </c>
      <c r="C56" s="20">
        <f>SUM(C4,C25)</f>
        <v>109590.1</v>
      </c>
      <c r="D56" s="20">
        <f>D4+D25</f>
        <v>81571.75705</v>
      </c>
      <c r="E56" s="5">
        <f t="shared" si="0"/>
        <v>74.43350909434338</v>
      </c>
      <c r="F56" s="5">
        <f t="shared" si="1"/>
        <v>-28018.342950000006</v>
      </c>
    </row>
    <row r="57" spans="1:7" s="6" customFormat="1" ht="15.75">
      <c r="A57" s="3">
        <v>2000000000</v>
      </c>
      <c r="B57" s="4" t="s">
        <v>27</v>
      </c>
      <c r="C57" s="187">
        <f>C58+C60+C61+C62+C63+C64+C59</f>
        <v>336675.55555</v>
      </c>
      <c r="D57" s="187">
        <f>D58+D60+D61+D62+D63+D64+D59</f>
        <v>221474.03054999997</v>
      </c>
      <c r="E57" s="5">
        <f t="shared" si="0"/>
        <v>65.78262867590595</v>
      </c>
      <c r="F57" s="5">
        <f t="shared" si="1"/>
        <v>-115201.52500000002</v>
      </c>
      <c r="G57" s="188"/>
    </row>
    <row r="58" spans="1:6" ht="15.75">
      <c r="A58" s="17">
        <v>2020100000</v>
      </c>
      <c r="B58" s="18" t="s">
        <v>28</v>
      </c>
      <c r="C58" s="13">
        <v>23358.3</v>
      </c>
      <c r="D58" s="22">
        <v>15955.1</v>
      </c>
      <c r="E58" s="9">
        <f t="shared" si="0"/>
        <v>68.30591267343942</v>
      </c>
      <c r="F58" s="9">
        <f t="shared" si="1"/>
        <v>-7403.199999999999</v>
      </c>
    </row>
    <row r="59" spans="1:6" ht="15.75">
      <c r="A59" s="17">
        <v>2020100310</v>
      </c>
      <c r="B59" s="18" t="s">
        <v>269</v>
      </c>
      <c r="C59" s="13">
        <v>13112.3</v>
      </c>
      <c r="D59" s="22">
        <v>10977.9</v>
      </c>
      <c r="E59" s="9">
        <f t="shared" si="0"/>
        <v>83.72215400806876</v>
      </c>
      <c r="F59" s="9">
        <f t="shared" si="1"/>
        <v>-2134.3999999999996</v>
      </c>
    </row>
    <row r="60" spans="1:6" ht="15.75">
      <c r="A60" s="17">
        <v>2020200000</v>
      </c>
      <c r="B60" s="18" t="s">
        <v>29</v>
      </c>
      <c r="C60" s="12">
        <v>91036.8984</v>
      </c>
      <c r="D60" s="10">
        <v>38427.3034</v>
      </c>
      <c r="E60" s="9">
        <f t="shared" si="0"/>
        <v>42.210690473171915</v>
      </c>
      <c r="F60" s="9">
        <f t="shared" si="1"/>
        <v>-52609.59500000001</v>
      </c>
    </row>
    <row r="61" spans="1:6" ht="15.75">
      <c r="A61" s="17">
        <v>2020300000</v>
      </c>
      <c r="B61" s="18" t="s">
        <v>30</v>
      </c>
      <c r="C61" s="12">
        <v>194422.9</v>
      </c>
      <c r="D61" s="23">
        <v>142320.15</v>
      </c>
      <c r="E61" s="9">
        <f t="shared" si="0"/>
        <v>73.20133070744238</v>
      </c>
      <c r="F61" s="9">
        <f t="shared" si="1"/>
        <v>-52102.75</v>
      </c>
    </row>
    <row r="62" spans="1:6" ht="15.75">
      <c r="A62" s="17">
        <v>2020400000</v>
      </c>
      <c r="B62" s="18" t="s">
        <v>31</v>
      </c>
      <c r="C62" s="12">
        <v>15421.6</v>
      </c>
      <c r="D62" s="24">
        <v>14470.02</v>
      </c>
      <c r="E62" s="9">
        <f t="shared" si="0"/>
        <v>93.82956372879597</v>
      </c>
      <c r="F62" s="9">
        <f t="shared" si="1"/>
        <v>-951.5799999999999</v>
      </c>
    </row>
    <row r="63" spans="1:6" ht="30" customHeight="1" hidden="1">
      <c r="A63" s="17">
        <v>2020900000</v>
      </c>
      <c r="B63" s="19" t="s">
        <v>32</v>
      </c>
      <c r="C63" s="12"/>
      <c r="D63" s="24"/>
      <c r="E63" s="9" t="e">
        <f t="shared" si="0"/>
        <v>#DIV/0!</v>
      </c>
      <c r="F63" s="9">
        <f t="shared" si="1"/>
        <v>0</v>
      </c>
    </row>
    <row r="64" spans="1:6" ht="15" customHeight="1">
      <c r="A64" s="7">
        <v>2190500005</v>
      </c>
      <c r="B64" s="11" t="s">
        <v>33</v>
      </c>
      <c r="C64" s="15">
        <v>-676.44285</v>
      </c>
      <c r="D64" s="15">
        <v>-676.44285</v>
      </c>
      <c r="E64" s="9">
        <f t="shared" si="0"/>
        <v>100</v>
      </c>
      <c r="F64" s="5">
        <f>SUM(D64-C64)</f>
        <v>0</v>
      </c>
    </row>
    <row r="65" spans="1:6" s="6" customFormat="1" ht="15" customHeight="1" hidden="1">
      <c r="A65" s="3">
        <v>3000000000</v>
      </c>
      <c r="B65" s="14" t="s">
        <v>34</v>
      </c>
      <c r="C65" s="25">
        <v>0</v>
      </c>
      <c r="D65" s="15">
        <v>0</v>
      </c>
      <c r="E65" s="9" t="e">
        <f t="shared" si="0"/>
        <v>#DIV/0!</v>
      </c>
      <c r="F65" s="5">
        <f t="shared" si="1"/>
        <v>0</v>
      </c>
    </row>
    <row r="66" spans="1:6" s="6" customFormat="1" ht="16.5" customHeight="1">
      <c r="A66" s="3"/>
      <c r="B66" s="4" t="s">
        <v>35</v>
      </c>
      <c r="C66" s="5">
        <f>SUM(C56,C57,C65)</f>
        <v>446265.65555</v>
      </c>
      <c r="D66" s="26">
        <f>D56+D57</f>
        <v>303045.7876</v>
      </c>
      <c r="E66" s="5">
        <f t="shared" si="0"/>
        <v>67.90703784419871</v>
      </c>
      <c r="F66" s="5">
        <f t="shared" si="1"/>
        <v>-143219.86795000004</v>
      </c>
    </row>
    <row r="67" spans="1:6" s="6" customFormat="1" ht="15.75">
      <c r="A67" s="3"/>
      <c r="B67" s="27" t="s">
        <v>36</v>
      </c>
      <c r="C67" s="5">
        <f>C122-C66</f>
        <v>6281.9068500000285</v>
      </c>
      <c r="D67" s="5">
        <f>D122-D66</f>
        <v>-9315.135829999927</v>
      </c>
      <c r="E67" s="28"/>
      <c r="F67" s="28"/>
    </row>
    <row r="68" spans="1:6" ht="15.75">
      <c r="A68" s="29"/>
      <c r="B68" s="30"/>
      <c r="C68" s="31"/>
      <c r="D68" s="193"/>
      <c r="E68" s="32"/>
      <c r="F68" s="33"/>
    </row>
    <row r="69" spans="1:6" ht="63">
      <c r="A69" s="34" t="s">
        <v>1</v>
      </c>
      <c r="B69" s="34" t="s">
        <v>37</v>
      </c>
      <c r="C69" s="81" t="s">
        <v>145</v>
      </c>
      <c r="D69" s="82" t="s">
        <v>307</v>
      </c>
      <c r="E69" s="81" t="s">
        <v>3</v>
      </c>
      <c r="F69" s="83" t="s">
        <v>4</v>
      </c>
    </row>
    <row r="70" spans="1:6" ht="15.75">
      <c r="A70" s="35">
        <v>1</v>
      </c>
      <c r="B70" s="34">
        <v>2</v>
      </c>
      <c r="C70" s="173">
        <v>3</v>
      </c>
      <c r="D70" s="173">
        <v>4</v>
      </c>
      <c r="E70" s="173">
        <v>5</v>
      </c>
      <c r="F70" s="173">
        <v>6</v>
      </c>
    </row>
    <row r="71" spans="1:6" s="6" customFormat="1" ht="15.75">
      <c r="A71" s="37" t="s">
        <v>38</v>
      </c>
      <c r="B71" s="38" t="s">
        <v>39</v>
      </c>
      <c r="C71" s="39">
        <f>C72+C73+C74+C75+C76+C78+C77</f>
        <v>24444.928</v>
      </c>
      <c r="D71" s="39">
        <f>D72+D73+D74+D75+D76+D78+D77</f>
        <v>16185.872969999999</v>
      </c>
      <c r="E71" s="41">
        <f>SUM(D71/C71*100)</f>
        <v>66.2136250513808</v>
      </c>
      <c r="F71" s="41">
        <f>SUM(D71-C71)</f>
        <v>-8259.055030000001</v>
      </c>
    </row>
    <row r="72" spans="1:6" s="6" customFormat="1" ht="31.5">
      <c r="A72" s="42" t="s">
        <v>40</v>
      </c>
      <c r="B72" s="43" t="s">
        <v>41</v>
      </c>
      <c r="C72" s="44">
        <v>25</v>
      </c>
      <c r="D72" s="44">
        <v>18.864</v>
      </c>
      <c r="E72" s="41">
        <f>SUM(D72/C72*100)</f>
        <v>75.456</v>
      </c>
      <c r="F72" s="41">
        <f>SUM(D72-C72)</f>
        <v>-6.135999999999999</v>
      </c>
    </row>
    <row r="73" spans="1:6" ht="15.75">
      <c r="A73" s="42" t="s">
        <v>42</v>
      </c>
      <c r="B73" s="46" t="s">
        <v>43</v>
      </c>
      <c r="C73" s="44">
        <v>15481.7</v>
      </c>
      <c r="D73" s="44">
        <v>10755.5811</v>
      </c>
      <c r="E73" s="45">
        <f aca="true" t="shared" si="2" ref="E73:E122">SUM(D73/C73*100)</f>
        <v>69.47286861262005</v>
      </c>
      <c r="F73" s="45">
        <f aca="true" t="shared" si="3" ref="F73:F122">SUM(D73-C73)</f>
        <v>-4726.118900000001</v>
      </c>
    </row>
    <row r="74" spans="1:6" ht="16.5" customHeight="1">
      <c r="A74" s="42" t="s">
        <v>44</v>
      </c>
      <c r="B74" s="46" t="s">
        <v>45</v>
      </c>
      <c r="C74" s="44">
        <v>23.8</v>
      </c>
      <c r="D74" s="44">
        <v>0</v>
      </c>
      <c r="E74" s="45">
        <f t="shared" si="2"/>
        <v>0</v>
      </c>
      <c r="F74" s="45">
        <f t="shared" si="3"/>
        <v>-23.8</v>
      </c>
    </row>
    <row r="75" spans="1:6" ht="31.5" customHeight="1">
      <c r="A75" s="42" t="s">
        <v>46</v>
      </c>
      <c r="B75" s="46" t="s">
        <v>47</v>
      </c>
      <c r="C75" s="47">
        <v>4073.6</v>
      </c>
      <c r="D75" s="47">
        <v>2461.39222</v>
      </c>
      <c r="E75" s="45">
        <f t="shared" si="2"/>
        <v>60.423021897093484</v>
      </c>
      <c r="F75" s="45">
        <f t="shared" si="3"/>
        <v>-1612.2077799999997</v>
      </c>
    </row>
    <row r="76" spans="1:6" ht="16.5" customHeight="1">
      <c r="A76" s="42" t="s">
        <v>48</v>
      </c>
      <c r="B76" s="46" t="s">
        <v>49</v>
      </c>
      <c r="C76" s="44">
        <v>6</v>
      </c>
      <c r="D76" s="44">
        <v>6</v>
      </c>
      <c r="E76" s="45">
        <f t="shared" si="2"/>
        <v>100</v>
      </c>
      <c r="F76" s="45">
        <f t="shared" si="3"/>
        <v>0</v>
      </c>
    </row>
    <row r="77" spans="1:6" ht="15.75" customHeight="1">
      <c r="A77" s="42" t="s">
        <v>50</v>
      </c>
      <c r="B77" s="46" t="s">
        <v>51</v>
      </c>
      <c r="C77" s="47">
        <v>255.428</v>
      </c>
      <c r="D77" s="47">
        <v>0</v>
      </c>
      <c r="E77" s="45">
        <f t="shared" si="2"/>
        <v>0</v>
      </c>
      <c r="F77" s="45">
        <f t="shared" si="3"/>
        <v>-255.428</v>
      </c>
    </row>
    <row r="78" spans="1:6" ht="16.5" customHeight="1">
      <c r="A78" s="42" t="s">
        <v>52</v>
      </c>
      <c r="B78" s="46" t="s">
        <v>53</v>
      </c>
      <c r="C78" s="44">
        <v>4579.4</v>
      </c>
      <c r="D78" s="44">
        <v>2944.03565</v>
      </c>
      <c r="E78" s="45">
        <f t="shared" si="2"/>
        <v>64.28867646416562</v>
      </c>
      <c r="F78" s="45">
        <f t="shared" si="3"/>
        <v>-1635.3643499999998</v>
      </c>
    </row>
    <row r="79" spans="1:6" s="6" customFormat="1" ht="15.75">
      <c r="A79" s="48" t="s">
        <v>54</v>
      </c>
      <c r="B79" s="49" t="s">
        <v>55</v>
      </c>
      <c r="C79" s="39">
        <f>C80</f>
        <v>1496.3</v>
      </c>
      <c r="D79" s="39">
        <f>D80</f>
        <v>1496.3</v>
      </c>
      <c r="E79" s="41">
        <f t="shared" si="2"/>
        <v>100</v>
      </c>
      <c r="F79" s="41">
        <f t="shared" si="3"/>
        <v>0</v>
      </c>
    </row>
    <row r="80" spans="1:6" ht="15.75">
      <c r="A80" s="50" t="s">
        <v>56</v>
      </c>
      <c r="B80" s="51" t="s">
        <v>57</v>
      </c>
      <c r="C80" s="44">
        <v>1496.3</v>
      </c>
      <c r="D80" s="44">
        <v>1496.3</v>
      </c>
      <c r="E80" s="45">
        <f t="shared" si="2"/>
        <v>100</v>
      </c>
      <c r="F80" s="45">
        <f t="shared" si="3"/>
        <v>0</v>
      </c>
    </row>
    <row r="81" spans="1:6" s="6" customFormat="1" ht="15.75">
      <c r="A81" s="37" t="s">
        <v>58</v>
      </c>
      <c r="B81" s="38" t="s">
        <v>59</v>
      </c>
      <c r="C81" s="39">
        <f>SUM(C82:C84)</f>
        <v>1753.9</v>
      </c>
      <c r="D81" s="39">
        <f>SUM(D82:D84)</f>
        <v>1141.8342</v>
      </c>
      <c r="E81" s="41">
        <f t="shared" si="2"/>
        <v>65.10258281543987</v>
      </c>
      <c r="F81" s="41">
        <f t="shared" si="3"/>
        <v>-612.0658000000001</v>
      </c>
    </row>
    <row r="82" spans="1:6" ht="15.75" hidden="1">
      <c r="A82" s="42" t="s">
        <v>60</v>
      </c>
      <c r="B82" s="46" t="s">
        <v>61</v>
      </c>
      <c r="C82" s="44"/>
      <c r="D82" s="44"/>
      <c r="E82" s="45" t="e">
        <f t="shared" si="2"/>
        <v>#DIV/0!</v>
      </c>
      <c r="F82" s="45">
        <f t="shared" si="3"/>
        <v>0</v>
      </c>
    </row>
    <row r="83" spans="1:6" ht="15.75">
      <c r="A83" s="52" t="s">
        <v>62</v>
      </c>
      <c r="B83" s="46" t="s">
        <v>288</v>
      </c>
      <c r="C83" s="44">
        <v>1090</v>
      </c>
      <c r="D83" s="44">
        <v>696.81907</v>
      </c>
      <c r="E83" s="45">
        <f t="shared" si="2"/>
        <v>63.92835504587156</v>
      </c>
      <c r="F83" s="45">
        <f t="shared" si="3"/>
        <v>-393.18093</v>
      </c>
    </row>
    <row r="84" spans="1:6" ht="15.75">
      <c r="A84" s="53" t="s">
        <v>64</v>
      </c>
      <c r="B84" s="54" t="s">
        <v>65</v>
      </c>
      <c r="C84" s="44">
        <v>663.9</v>
      </c>
      <c r="D84" s="44">
        <v>445.01513</v>
      </c>
      <c r="E84" s="45">
        <f t="shared" si="2"/>
        <v>67.03044585027867</v>
      </c>
      <c r="F84" s="45">
        <f t="shared" si="3"/>
        <v>-218.88486999999998</v>
      </c>
    </row>
    <row r="85" spans="1:6" s="6" customFormat="1" ht="15.75">
      <c r="A85" s="37" t="s">
        <v>66</v>
      </c>
      <c r="B85" s="38" t="s">
        <v>67</v>
      </c>
      <c r="C85" s="55">
        <f>SUM(C86:C89)</f>
        <v>49379.5424</v>
      </c>
      <c r="D85" s="55">
        <f>SUM(D86:D89)</f>
        <v>19572.54902</v>
      </c>
      <c r="E85" s="41">
        <f t="shared" si="2"/>
        <v>39.63695909016767</v>
      </c>
      <c r="F85" s="41">
        <f t="shared" si="3"/>
        <v>-29806.99338</v>
      </c>
    </row>
    <row r="86" spans="1:6" ht="15.75">
      <c r="A86" s="42" t="s">
        <v>68</v>
      </c>
      <c r="B86" s="46" t="s">
        <v>69</v>
      </c>
      <c r="C86" s="56">
        <v>195.5</v>
      </c>
      <c r="D86" s="44">
        <v>0</v>
      </c>
      <c r="E86" s="45">
        <f t="shared" si="2"/>
        <v>0</v>
      </c>
      <c r="F86" s="45">
        <f t="shared" si="3"/>
        <v>-195.5</v>
      </c>
    </row>
    <row r="87" spans="1:7" s="6" customFormat="1" ht="15.75" hidden="1">
      <c r="A87" s="42" t="s">
        <v>70</v>
      </c>
      <c r="B87" s="46" t="s">
        <v>71</v>
      </c>
      <c r="C87" s="56"/>
      <c r="D87" s="44"/>
      <c r="E87" s="45" t="e">
        <f t="shared" si="2"/>
        <v>#DIV/0!</v>
      </c>
      <c r="F87" s="45">
        <f t="shared" si="3"/>
        <v>0</v>
      </c>
      <c r="G87" s="57"/>
    </row>
    <row r="88" spans="1:6" ht="15.75">
      <c r="A88" s="42" t="s">
        <v>72</v>
      </c>
      <c r="B88" s="46" t="s">
        <v>73</v>
      </c>
      <c r="C88" s="56">
        <v>41510.827</v>
      </c>
      <c r="D88" s="44">
        <v>11998.229</v>
      </c>
      <c r="E88" s="45">
        <f t="shared" si="2"/>
        <v>28.903854408875063</v>
      </c>
      <c r="F88" s="45">
        <f t="shared" si="3"/>
        <v>-29512.597999999998</v>
      </c>
    </row>
    <row r="89" spans="1:6" ht="15.75">
      <c r="A89" s="42" t="s">
        <v>74</v>
      </c>
      <c r="B89" s="46" t="s">
        <v>75</v>
      </c>
      <c r="C89" s="56">
        <v>7673.2154</v>
      </c>
      <c r="D89" s="44">
        <v>7574.32002</v>
      </c>
      <c r="E89" s="45">
        <f t="shared" si="2"/>
        <v>98.71116116458819</v>
      </c>
      <c r="F89" s="45">
        <f t="shared" si="3"/>
        <v>-98.89537999999993</v>
      </c>
    </row>
    <row r="90" spans="1:6" s="6" customFormat="1" ht="15.75">
      <c r="A90" s="37" t="s">
        <v>76</v>
      </c>
      <c r="B90" s="38" t="s">
        <v>77</v>
      </c>
      <c r="C90" s="39">
        <f>SUM(C91:C93)</f>
        <v>13537.8</v>
      </c>
      <c r="D90" s="39">
        <f>SUM(D91:D93)</f>
        <v>8357.95</v>
      </c>
      <c r="E90" s="41">
        <f t="shared" si="2"/>
        <v>61.737874691604254</v>
      </c>
      <c r="F90" s="41">
        <f t="shared" si="3"/>
        <v>-5179.8499999999985</v>
      </c>
    </row>
    <row r="91" spans="1:6" ht="15.75">
      <c r="A91" s="42" t="s">
        <v>78</v>
      </c>
      <c r="B91" s="58" t="s">
        <v>79</v>
      </c>
      <c r="C91" s="44">
        <v>2847.3</v>
      </c>
      <c r="D91" s="44">
        <v>0</v>
      </c>
      <c r="E91" s="45">
        <f t="shared" si="2"/>
        <v>0</v>
      </c>
      <c r="F91" s="45">
        <f t="shared" si="3"/>
        <v>-2847.3</v>
      </c>
    </row>
    <row r="92" spans="1:6" ht="15.75">
      <c r="A92" s="42" t="s">
        <v>80</v>
      </c>
      <c r="B92" s="58" t="s">
        <v>81</v>
      </c>
      <c r="C92" s="44">
        <v>10690.5</v>
      </c>
      <c r="D92" s="44">
        <v>8357.95</v>
      </c>
      <c r="E92" s="45">
        <f t="shared" si="2"/>
        <v>78.18109536504375</v>
      </c>
      <c r="F92" s="45">
        <f t="shared" si="3"/>
        <v>-2332.5499999999993</v>
      </c>
    </row>
    <row r="93" spans="1:6" ht="15.75" hidden="1">
      <c r="A93" s="42" t="s">
        <v>82</v>
      </c>
      <c r="B93" s="46" t="s">
        <v>83</v>
      </c>
      <c r="C93" s="44">
        <v>0</v>
      </c>
      <c r="D93" s="44"/>
      <c r="E93" s="45" t="e">
        <f t="shared" si="2"/>
        <v>#DIV/0!</v>
      </c>
      <c r="F93" s="45">
        <f t="shared" si="3"/>
        <v>0</v>
      </c>
    </row>
    <row r="94" spans="1:6" s="6" customFormat="1" ht="15.75">
      <c r="A94" s="37" t="s">
        <v>84</v>
      </c>
      <c r="B94" s="59" t="s">
        <v>85</v>
      </c>
      <c r="C94" s="55">
        <f>SUM(C95)</f>
        <v>61.5</v>
      </c>
      <c r="D94" s="55">
        <f>SUM(D95)</f>
        <v>60.5</v>
      </c>
      <c r="E94" s="41">
        <f t="shared" si="2"/>
        <v>98.3739837398374</v>
      </c>
      <c r="F94" s="41">
        <f t="shared" si="3"/>
        <v>-1</v>
      </c>
    </row>
    <row r="95" spans="1:6" ht="31.5">
      <c r="A95" s="42" t="s">
        <v>86</v>
      </c>
      <c r="B95" s="58" t="s">
        <v>87</v>
      </c>
      <c r="C95" s="177">
        <v>61.5</v>
      </c>
      <c r="D95" s="47">
        <v>60.5</v>
      </c>
      <c r="E95" s="45">
        <f t="shared" si="2"/>
        <v>98.3739837398374</v>
      </c>
      <c r="F95" s="45">
        <f t="shared" si="3"/>
        <v>-1</v>
      </c>
    </row>
    <row r="96" spans="1:6" s="6" customFormat="1" ht="15.75">
      <c r="A96" s="37" t="s">
        <v>88</v>
      </c>
      <c r="B96" s="59" t="s">
        <v>89</v>
      </c>
      <c r="C96" s="55">
        <f>SUM(C97:C100)</f>
        <v>281589.45700000005</v>
      </c>
      <c r="D96" s="55">
        <f>SUM(D97:D100)</f>
        <v>202005.27042000002</v>
      </c>
      <c r="E96" s="41">
        <f t="shared" si="2"/>
        <v>71.73751196942007</v>
      </c>
      <c r="F96" s="41">
        <f t="shared" si="3"/>
        <v>-79584.18658000004</v>
      </c>
    </row>
    <row r="97" spans="1:6" ht="15.75">
      <c r="A97" s="42" t="s">
        <v>90</v>
      </c>
      <c r="B97" s="58" t="s">
        <v>300</v>
      </c>
      <c r="C97" s="56">
        <v>63638.825</v>
      </c>
      <c r="D97" s="44">
        <v>42201.91876</v>
      </c>
      <c r="E97" s="45">
        <f t="shared" si="2"/>
        <v>66.31473594932025</v>
      </c>
      <c r="F97" s="45">
        <f t="shared" si="3"/>
        <v>-21436.906239999997</v>
      </c>
    </row>
    <row r="98" spans="1:6" ht="15.75">
      <c r="A98" s="42" t="s">
        <v>91</v>
      </c>
      <c r="B98" s="58" t="s">
        <v>301</v>
      </c>
      <c r="C98" s="56">
        <v>208345.032</v>
      </c>
      <c r="D98" s="44">
        <v>152388.41624</v>
      </c>
      <c r="E98" s="45">
        <f t="shared" si="2"/>
        <v>73.14233258991267</v>
      </c>
      <c r="F98" s="45">
        <f t="shared" si="3"/>
        <v>-55956.615760000015</v>
      </c>
    </row>
    <row r="99" spans="1:6" ht="15.75">
      <c r="A99" s="42" t="s">
        <v>92</v>
      </c>
      <c r="B99" s="58" t="s">
        <v>302</v>
      </c>
      <c r="C99" s="56">
        <v>4599.4</v>
      </c>
      <c r="D99" s="44">
        <v>4409.24358</v>
      </c>
      <c r="E99" s="45">
        <f t="shared" si="2"/>
        <v>95.86562551637171</v>
      </c>
      <c r="F99" s="45">
        <f t="shared" si="3"/>
        <v>-190.15641999999934</v>
      </c>
    </row>
    <row r="100" spans="1:6" ht="15.75">
      <c r="A100" s="42" t="s">
        <v>93</v>
      </c>
      <c r="B100" s="58" t="s">
        <v>303</v>
      </c>
      <c r="C100" s="56">
        <v>5006.2</v>
      </c>
      <c r="D100" s="44">
        <v>3005.69184</v>
      </c>
      <c r="E100" s="45">
        <f t="shared" si="2"/>
        <v>60.039387958930924</v>
      </c>
      <c r="F100" s="45">
        <f t="shared" si="3"/>
        <v>-2000.5081599999999</v>
      </c>
    </row>
    <row r="101" spans="1:6" s="6" customFormat="1" ht="15.75">
      <c r="A101" s="37" t="s">
        <v>94</v>
      </c>
      <c r="B101" s="38" t="s">
        <v>95</v>
      </c>
      <c r="C101" s="39">
        <f>C102</f>
        <v>21942.475</v>
      </c>
      <c r="D101" s="39">
        <f>SUM(D102)</f>
        <v>3729.39651</v>
      </c>
      <c r="E101" s="41">
        <f t="shared" si="2"/>
        <v>16.99624363249816</v>
      </c>
      <c r="F101" s="41">
        <f t="shared" si="3"/>
        <v>-18213.07849</v>
      </c>
    </row>
    <row r="102" spans="1:6" ht="15.75">
      <c r="A102" s="42" t="s">
        <v>96</v>
      </c>
      <c r="B102" s="46" t="s">
        <v>271</v>
      </c>
      <c r="C102" s="44">
        <v>21942.475</v>
      </c>
      <c r="D102" s="44">
        <v>3729.39651</v>
      </c>
      <c r="E102" s="45">
        <f t="shared" si="2"/>
        <v>16.99624363249816</v>
      </c>
      <c r="F102" s="45">
        <f t="shared" si="3"/>
        <v>-18213.07849</v>
      </c>
    </row>
    <row r="103" spans="1:6" s="6" customFormat="1" ht="15.75">
      <c r="A103" s="60">
        <v>1000</v>
      </c>
      <c r="B103" s="38" t="s">
        <v>98</v>
      </c>
      <c r="C103" s="39">
        <f>SUM(C104:C107)</f>
        <v>17688.52</v>
      </c>
      <c r="D103" s="39">
        <f>SUM(D104:D107)</f>
        <v>10916.095049999998</v>
      </c>
      <c r="E103" s="41">
        <f t="shared" si="2"/>
        <v>61.712879596484036</v>
      </c>
      <c r="F103" s="41">
        <f t="shared" si="3"/>
        <v>-6772.424950000002</v>
      </c>
    </row>
    <row r="104" spans="1:6" ht="15.75">
      <c r="A104" s="61">
        <v>1001</v>
      </c>
      <c r="B104" s="62" t="s">
        <v>99</v>
      </c>
      <c r="C104" s="44">
        <v>200</v>
      </c>
      <c r="D104" s="44">
        <v>138.94998</v>
      </c>
      <c r="E104" s="45">
        <f t="shared" si="2"/>
        <v>69.47499</v>
      </c>
      <c r="F104" s="45">
        <f t="shared" si="3"/>
        <v>-61.05001999999999</v>
      </c>
    </row>
    <row r="105" spans="1:6" ht="15.75">
      <c r="A105" s="61">
        <v>1003</v>
      </c>
      <c r="B105" s="62" t="s">
        <v>100</v>
      </c>
      <c r="C105" s="44">
        <v>13785.52</v>
      </c>
      <c r="D105" s="44">
        <v>9518.55374</v>
      </c>
      <c r="E105" s="45">
        <f t="shared" si="2"/>
        <v>69.0474769178094</v>
      </c>
      <c r="F105" s="45">
        <f t="shared" si="3"/>
        <v>-4266.966260000001</v>
      </c>
    </row>
    <row r="106" spans="1:6" ht="15" customHeight="1">
      <c r="A106" s="61">
        <v>1004</v>
      </c>
      <c r="B106" s="62" t="s">
        <v>101</v>
      </c>
      <c r="C106" s="44">
        <v>3703</v>
      </c>
      <c r="D106" s="63">
        <v>1258.59133</v>
      </c>
      <c r="E106" s="45">
        <f t="shared" si="2"/>
        <v>33.988423710504996</v>
      </c>
      <c r="F106" s="45">
        <f t="shared" si="3"/>
        <v>-2444.40867</v>
      </c>
    </row>
    <row r="107" spans="1:6" ht="15.75" hidden="1">
      <c r="A107" s="42" t="s">
        <v>102</v>
      </c>
      <c r="B107" s="46" t="s">
        <v>103</v>
      </c>
      <c r="C107" s="44">
        <v>0</v>
      </c>
      <c r="D107" s="44">
        <v>0</v>
      </c>
      <c r="E107" s="45"/>
      <c r="F107" s="45">
        <f t="shared" si="3"/>
        <v>0</v>
      </c>
    </row>
    <row r="108" spans="1:6" ht="15.75">
      <c r="A108" s="37" t="s">
        <v>104</v>
      </c>
      <c r="B108" s="38" t="s">
        <v>105</v>
      </c>
      <c r="C108" s="39">
        <f>C109+C110+C111+C112+C113</f>
        <v>4248.44</v>
      </c>
      <c r="D108" s="39">
        <f>D109+D110+D111+D112+D113</f>
        <v>3350.5593</v>
      </c>
      <c r="E108" s="45">
        <f t="shared" si="2"/>
        <v>78.86563773997044</v>
      </c>
      <c r="F108" s="28">
        <f>F109+F110+F111+F112+F113</f>
        <v>-897.8806999999998</v>
      </c>
    </row>
    <row r="109" spans="1:6" ht="15.75">
      <c r="A109" s="42" t="s">
        <v>106</v>
      </c>
      <c r="B109" s="46" t="s">
        <v>107</v>
      </c>
      <c r="C109" s="44">
        <v>150</v>
      </c>
      <c r="D109" s="44">
        <v>122.7795</v>
      </c>
      <c r="E109" s="45">
        <f t="shared" si="2"/>
        <v>81.853</v>
      </c>
      <c r="F109" s="45">
        <f aca="true" t="shared" si="4" ref="F109:F117">SUM(D109-C109)</f>
        <v>-27.2205</v>
      </c>
    </row>
    <row r="110" spans="1:6" ht="15.75" customHeight="1">
      <c r="A110" s="42" t="s">
        <v>108</v>
      </c>
      <c r="B110" s="46" t="s">
        <v>109</v>
      </c>
      <c r="C110" s="44">
        <v>4098.44</v>
      </c>
      <c r="D110" s="44">
        <v>3227.7798</v>
      </c>
      <c r="E110" s="45">
        <f t="shared" si="2"/>
        <v>78.75630239798558</v>
      </c>
      <c r="F110" s="45">
        <f t="shared" si="4"/>
        <v>-870.6601999999998</v>
      </c>
    </row>
    <row r="111" spans="1:6" ht="15.75" customHeight="1" hidden="1">
      <c r="A111" s="42" t="s">
        <v>110</v>
      </c>
      <c r="B111" s="46" t="s">
        <v>111</v>
      </c>
      <c r="C111" s="44"/>
      <c r="D111" s="44"/>
      <c r="E111" s="45" t="e">
        <f t="shared" si="2"/>
        <v>#DIV/0!</v>
      </c>
      <c r="F111" s="45"/>
    </row>
    <row r="112" spans="1:6" ht="15.75" customHeight="1" hidden="1">
      <c r="A112" s="42" t="s">
        <v>112</v>
      </c>
      <c r="B112" s="46" t="s">
        <v>113</v>
      </c>
      <c r="C112" s="44"/>
      <c r="D112" s="44"/>
      <c r="E112" s="45" t="e">
        <f t="shared" si="2"/>
        <v>#DIV/0!</v>
      </c>
      <c r="F112" s="45"/>
    </row>
    <row r="113" spans="1:6" ht="15.75" customHeight="1" hidden="1">
      <c r="A113" s="42" t="s">
        <v>114</v>
      </c>
      <c r="B113" s="46" t="s">
        <v>115</v>
      </c>
      <c r="C113" s="44"/>
      <c r="D113" s="44"/>
      <c r="E113" s="45" t="e">
        <f t="shared" si="2"/>
        <v>#DIV/0!</v>
      </c>
      <c r="F113" s="45"/>
    </row>
    <row r="114" spans="1:6" ht="15.75" customHeight="1">
      <c r="A114" s="42" t="s">
        <v>116</v>
      </c>
      <c r="B114" s="38" t="s">
        <v>117</v>
      </c>
      <c r="C114" s="39">
        <f>C115</f>
        <v>150</v>
      </c>
      <c r="D114" s="40">
        <f>D115</f>
        <v>108.2723</v>
      </c>
      <c r="E114" s="45">
        <f>SUM(D114/C114*100)</f>
        <v>72.18153333333333</v>
      </c>
      <c r="F114" s="45">
        <f t="shared" si="4"/>
        <v>-41.7277</v>
      </c>
    </row>
    <row r="115" spans="1:6" ht="15" customHeight="1">
      <c r="A115" s="42" t="s">
        <v>118</v>
      </c>
      <c r="B115" s="46" t="s">
        <v>119</v>
      </c>
      <c r="C115" s="44">
        <v>150</v>
      </c>
      <c r="D115" s="44">
        <v>108.2723</v>
      </c>
      <c r="E115" s="45">
        <f t="shared" si="2"/>
        <v>72.18153333333333</v>
      </c>
      <c r="F115" s="45">
        <f t="shared" si="4"/>
        <v>-41.7277</v>
      </c>
    </row>
    <row r="116" spans="1:6" ht="15" customHeight="1">
      <c r="A116" s="37" t="s">
        <v>120</v>
      </c>
      <c r="B116" s="49" t="s">
        <v>121</v>
      </c>
      <c r="C116" s="64">
        <f>C117</f>
        <v>331.5</v>
      </c>
      <c r="D116" s="64">
        <f>D117</f>
        <v>0</v>
      </c>
      <c r="E116" s="41">
        <f t="shared" si="2"/>
        <v>0</v>
      </c>
      <c r="F116" s="41">
        <f t="shared" si="4"/>
        <v>-331.5</v>
      </c>
    </row>
    <row r="117" spans="1:6" ht="15" customHeight="1">
      <c r="A117" s="42" t="s">
        <v>122</v>
      </c>
      <c r="B117" s="51" t="s">
        <v>123</v>
      </c>
      <c r="C117" s="47">
        <v>331.5</v>
      </c>
      <c r="D117" s="47">
        <v>0</v>
      </c>
      <c r="E117" s="45">
        <f t="shared" si="2"/>
        <v>0</v>
      </c>
      <c r="F117" s="45">
        <f t="shared" si="4"/>
        <v>-331.5</v>
      </c>
    </row>
    <row r="118" spans="1:6" s="6" customFormat="1" ht="15" customHeight="1">
      <c r="A118" s="60">
        <v>1400</v>
      </c>
      <c r="B118" s="65" t="s">
        <v>124</v>
      </c>
      <c r="C118" s="55">
        <f>C119+C120+C121</f>
        <v>35923.2</v>
      </c>
      <c r="D118" s="55">
        <f>SUM(D119:D121)</f>
        <v>26806.052</v>
      </c>
      <c r="E118" s="41">
        <f t="shared" si="2"/>
        <v>74.62044584001426</v>
      </c>
      <c r="F118" s="41">
        <f t="shared" si="3"/>
        <v>-9117.147999999997</v>
      </c>
    </row>
    <row r="119" spans="1:6" ht="15.75">
      <c r="A119" s="61">
        <v>1401</v>
      </c>
      <c r="B119" s="62" t="s">
        <v>125</v>
      </c>
      <c r="C119" s="56">
        <v>33341.5</v>
      </c>
      <c r="D119" s="44">
        <v>24918.8</v>
      </c>
      <c r="E119" s="45">
        <f t="shared" si="2"/>
        <v>74.73808916815379</v>
      </c>
      <c r="F119" s="45">
        <f t="shared" si="3"/>
        <v>-8422.7</v>
      </c>
    </row>
    <row r="120" spans="1:6" ht="15" customHeight="1">
      <c r="A120" s="61">
        <v>1402</v>
      </c>
      <c r="B120" s="62" t="s">
        <v>126</v>
      </c>
      <c r="C120" s="56">
        <v>1498.5</v>
      </c>
      <c r="D120" s="44">
        <v>1040.5</v>
      </c>
      <c r="E120" s="45">
        <f t="shared" si="2"/>
        <v>69.4361027694361</v>
      </c>
      <c r="F120" s="45">
        <f t="shared" si="3"/>
        <v>-458</v>
      </c>
    </row>
    <row r="121" spans="1:6" ht="16.5" customHeight="1">
      <c r="A121" s="61">
        <v>1403</v>
      </c>
      <c r="B121" s="62" t="s">
        <v>127</v>
      </c>
      <c r="C121" s="56">
        <v>1083.2</v>
      </c>
      <c r="D121" s="44">
        <v>846.752</v>
      </c>
      <c r="E121" s="45">
        <f t="shared" si="2"/>
        <v>78.17134416543574</v>
      </c>
      <c r="F121" s="45">
        <f t="shared" si="3"/>
        <v>-236.4480000000001</v>
      </c>
    </row>
    <row r="122" spans="1:6" s="6" customFormat="1" ht="15.75">
      <c r="A122" s="60"/>
      <c r="B122" s="66" t="s">
        <v>128</v>
      </c>
      <c r="C122" s="40">
        <f>C71+C79+C81+C85+C90+C94+C96+C101+C103+C108+C114+C116+C118</f>
        <v>452547.56240000005</v>
      </c>
      <c r="D122" s="40">
        <f>D71+D79+D81+D85+D90+D94+D96+D101+D103+D108+D114+D116+D118</f>
        <v>293730.65177000005</v>
      </c>
      <c r="E122" s="41">
        <f t="shared" si="2"/>
        <v>64.90602892925891</v>
      </c>
      <c r="F122" s="41">
        <f t="shared" si="3"/>
        <v>-158816.91063</v>
      </c>
    </row>
    <row r="123" spans="3:4" ht="15.75">
      <c r="C123" s="189"/>
      <c r="D123" s="194"/>
    </row>
    <row r="124" spans="1:4" s="74" customFormat="1" ht="12.75">
      <c r="A124" s="72" t="s">
        <v>129</v>
      </c>
      <c r="B124" s="72"/>
      <c r="C124" s="73"/>
      <c r="D124" s="73"/>
    </row>
    <row r="125" spans="1:3" s="74" customFormat="1" ht="12.75">
      <c r="A125" s="75" t="s">
        <v>130</v>
      </c>
      <c r="B125" s="75"/>
      <c r="C125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1">
      <selection activeCell="D42" sqref="D42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5.140625" style="71" customWidth="1"/>
    <col min="5" max="5" width="10.0039062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324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391.4</v>
      </c>
      <c r="D4" s="5">
        <f>D5+D7+D9+D12</f>
        <v>255.36515999999997</v>
      </c>
      <c r="E4" s="5">
        <f>SUM(D4/C4*100)</f>
        <v>65.24403679100665</v>
      </c>
      <c r="F4" s="5">
        <f>SUM(D4-C4)</f>
        <v>-136.03484</v>
      </c>
    </row>
    <row r="5" spans="1:6" s="6" customFormat="1" ht="15.75">
      <c r="A5" s="77">
        <v>1010000000</v>
      </c>
      <c r="B5" s="76" t="s">
        <v>6</v>
      </c>
      <c r="C5" s="5">
        <f>C6</f>
        <v>138</v>
      </c>
      <c r="D5" s="5">
        <f>D6</f>
        <v>145.65977</v>
      </c>
      <c r="E5" s="5">
        <f aca="true" t="shared" si="0" ref="E5:E42">SUM(D5/C5*100)</f>
        <v>105.55055797101448</v>
      </c>
      <c r="F5" s="5">
        <f aca="true" t="shared" si="1" ref="F5:F42">SUM(D5-C5)</f>
        <v>7.659770000000009</v>
      </c>
    </row>
    <row r="6" spans="1:6" ht="15.75">
      <c r="A6" s="7">
        <v>1010200001</v>
      </c>
      <c r="B6" s="8" t="s">
        <v>266</v>
      </c>
      <c r="C6" s="9">
        <v>138</v>
      </c>
      <c r="D6" s="10">
        <v>145.65977</v>
      </c>
      <c r="E6" s="9">
        <f>SUM(D6/C6*100)</f>
        <v>105.55055797101448</v>
      </c>
      <c r="F6" s="9">
        <f t="shared" si="1"/>
        <v>7.659770000000009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0.01527</v>
      </c>
      <c r="E7" s="5">
        <f t="shared" si="0"/>
        <v>0.509</v>
      </c>
      <c r="F7" s="5">
        <f t="shared" si="1"/>
        <v>-2.98473</v>
      </c>
    </row>
    <row r="8" spans="1:6" ht="15.75" customHeight="1">
      <c r="A8" s="7">
        <v>1050300000</v>
      </c>
      <c r="B8" s="11" t="s">
        <v>267</v>
      </c>
      <c r="C8" s="12">
        <v>3</v>
      </c>
      <c r="D8" s="10">
        <v>0.01527</v>
      </c>
      <c r="E8" s="9">
        <f t="shared" si="0"/>
        <v>0.509</v>
      </c>
      <c r="F8" s="9">
        <f t="shared" si="1"/>
        <v>-2.98473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250.4</v>
      </c>
      <c r="D9" s="5">
        <f>D10+D11</f>
        <v>104.99011999999999</v>
      </c>
      <c r="E9" s="5">
        <f t="shared" si="0"/>
        <v>41.928961661341845</v>
      </c>
      <c r="F9" s="5">
        <f t="shared" si="1"/>
        <v>-145.40988000000002</v>
      </c>
    </row>
    <row r="10" spans="1:6" s="6" customFormat="1" ht="15.75" customHeight="1">
      <c r="A10" s="7">
        <v>1060100000</v>
      </c>
      <c r="B10" s="11" t="s">
        <v>11</v>
      </c>
      <c r="C10" s="9">
        <v>42</v>
      </c>
      <c r="D10" s="10">
        <v>21.24645</v>
      </c>
      <c r="E10" s="9">
        <f t="shared" si="0"/>
        <v>50.58678571428571</v>
      </c>
      <c r="F10" s="9">
        <f>SUM(D10-C10)</f>
        <v>-20.75355</v>
      </c>
    </row>
    <row r="11" spans="1:6" ht="15" customHeight="1">
      <c r="A11" s="7">
        <v>1060600000</v>
      </c>
      <c r="B11" s="11" t="s">
        <v>10</v>
      </c>
      <c r="C11" s="9">
        <v>208.4</v>
      </c>
      <c r="D11" s="10">
        <v>83.74367</v>
      </c>
      <c r="E11" s="9">
        <f t="shared" si="0"/>
        <v>40.18410268714011</v>
      </c>
      <c r="F11" s="9">
        <f t="shared" si="1"/>
        <v>-124.65633000000001</v>
      </c>
    </row>
    <row r="12" spans="1:6" s="6" customFormat="1" ht="15" customHeight="1">
      <c r="A12" s="3">
        <v>1080000000</v>
      </c>
      <c r="B12" s="4" t="s">
        <v>13</v>
      </c>
      <c r="C12" s="5">
        <f>C13</f>
        <v>0</v>
      </c>
      <c r="D12" s="5">
        <f>D13</f>
        <v>4.7</v>
      </c>
      <c r="E12" s="9" t="e">
        <f t="shared" si="0"/>
        <v>#DIV/0!</v>
      </c>
      <c r="F12" s="5">
        <f t="shared" si="1"/>
        <v>4.7</v>
      </c>
    </row>
    <row r="13" spans="1:6" ht="15" customHeight="1">
      <c r="A13" s="7">
        <v>1080400001</v>
      </c>
      <c r="B13" s="8" t="s">
        <v>265</v>
      </c>
      <c r="C13" s="9">
        <v>0</v>
      </c>
      <c r="D13" s="10">
        <v>4.7</v>
      </c>
      <c r="E13" s="9" t="e">
        <f t="shared" si="0"/>
        <v>#DIV/0!</v>
      </c>
      <c r="F13" s="9">
        <f t="shared" si="1"/>
        <v>4.7</v>
      </c>
    </row>
    <row r="14" spans="1:6" ht="15" customHeight="1" hidden="1">
      <c r="A14" s="7">
        <v>1080714001</v>
      </c>
      <c r="B14" s="8" t="s">
        <v>264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268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C21+C26+C29</f>
        <v>85.9</v>
      </c>
      <c r="D20" s="5">
        <f>D21+D26+D29</f>
        <v>23.64394</v>
      </c>
      <c r="E20" s="5">
        <f t="shared" si="0"/>
        <v>27.52495925494761</v>
      </c>
      <c r="F20" s="5">
        <f t="shared" si="1"/>
        <v>-62.256060000000005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25.9</v>
      </c>
      <c r="D21" s="5">
        <f>D22+D23</f>
        <v>5.18394</v>
      </c>
      <c r="E21" s="5">
        <f t="shared" si="0"/>
        <v>20.015212355212356</v>
      </c>
      <c r="F21" s="5">
        <f t="shared" si="1"/>
        <v>-20.71606</v>
      </c>
    </row>
    <row r="22" spans="1:6" ht="15.75">
      <c r="A22" s="17">
        <v>1110501101</v>
      </c>
      <c r="B22" s="18" t="s">
        <v>263</v>
      </c>
      <c r="C22" s="12">
        <v>15</v>
      </c>
      <c r="D22" s="10">
        <v>5.18394</v>
      </c>
      <c r="E22" s="9">
        <f t="shared" si="0"/>
        <v>34.559599999999996</v>
      </c>
      <c r="F22" s="9">
        <f t="shared" si="1"/>
        <v>-9.81606</v>
      </c>
    </row>
    <row r="23" spans="1:6" ht="15.75">
      <c r="A23" s="7">
        <v>1110503505</v>
      </c>
      <c r="B23" s="11" t="s">
        <v>262</v>
      </c>
      <c r="C23" s="12">
        <v>10.9</v>
      </c>
      <c r="D23" s="10">
        <v>0</v>
      </c>
      <c r="E23" s="9">
        <f t="shared" si="0"/>
        <v>0</v>
      </c>
      <c r="F23" s="9">
        <f t="shared" si="1"/>
        <v>-10.9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9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60</v>
      </c>
      <c r="D26" s="5">
        <f>D27+D28</f>
        <v>0</v>
      </c>
      <c r="E26" s="5">
        <f t="shared" si="0"/>
        <v>0</v>
      </c>
      <c r="F26" s="5">
        <f t="shared" si="1"/>
        <v>-60</v>
      </c>
    </row>
    <row r="27" spans="1:6" ht="15.75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260</v>
      </c>
      <c r="C28" s="9">
        <v>60</v>
      </c>
      <c r="D28" s="10">
        <v>0</v>
      </c>
      <c r="E28" s="9">
        <f t="shared" si="0"/>
        <v>0</v>
      </c>
      <c r="F28" s="9">
        <f t="shared" si="1"/>
        <v>-60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18.46</v>
      </c>
      <c r="E29" s="9" t="e">
        <f t="shared" si="0"/>
        <v>#DIV/0!</v>
      </c>
      <c r="F29" s="5">
        <f t="shared" si="1"/>
        <v>18.46</v>
      </c>
    </row>
    <row r="30" spans="1:6" ht="17.25" customHeight="1">
      <c r="A30" s="7">
        <v>1170105005</v>
      </c>
      <c r="B30" s="8" t="s">
        <v>24</v>
      </c>
      <c r="C30" s="9">
        <f>C31</f>
        <v>0</v>
      </c>
      <c r="D30" s="9">
        <v>6.3</v>
      </c>
      <c r="E30" s="9" t="e">
        <f t="shared" si="0"/>
        <v>#DIV/0!</v>
      </c>
      <c r="F30" s="9">
        <f t="shared" si="1"/>
        <v>6.3</v>
      </c>
    </row>
    <row r="31" spans="1:6" ht="15.75">
      <c r="A31" s="7">
        <v>1170505005</v>
      </c>
      <c r="B31" s="11" t="s">
        <v>258</v>
      </c>
      <c r="C31" s="9">
        <v>0</v>
      </c>
      <c r="D31" s="10">
        <v>12.16</v>
      </c>
      <c r="E31" s="9" t="e">
        <f t="shared" si="0"/>
        <v>#DIV/0!</v>
      </c>
      <c r="F31" s="9">
        <f t="shared" si="1"/>
        <v>12.16</v>
      </c>
    </row>
    <row r="32" spans="1:6" s="6" customFormat="1" ht="15.75">
      <c r="A32" s="3">
        <v>1000000000</v>
      </c>
      <c r="B32" s="4" t="s">
        <v>26</v>
      </c>
      <c r="C32" s="20">
        <f>SUM(C4,C20)</f>
        <v>477.29999999999995</v>
      </c>
      <c r="D32" s="20">
        <f>SUM(D4,D20)</f>
        <v>279.0091</v>
      </c>
      <c r="E32" s="5">
        <f t="shared" si="0"/>
        <v>58.45570919756966</v>
      </c>
      <c r="F32" s="5">
        <f t="shared" si="1"/>
        <v>-198.29089999999997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2329.0480000000002</v>
      </c>
      <c r="D33" s="5">
        <f>D34+D36+D37+D38+D39+D40+D35</f>
        <v>1706.8780000000002</v>
      </c>
      <c r="E33" s="5">
        <f t="shared" si="0"/>
        <v>73.28651019644077</v>
      </c>
      <c r="F33" s="5">
        <f t="shared" si="1"/>
        <v>-622.1700000000001</v>
      </c>
      <c r="G33" s="21"/>
    </row>
    <row r="34" spans="1:6" ht="15.75">
      <c r="A34" s="17">
        <v>2020100000</v>
      </c>
      <c r="B34" s="18" t="s">
        <v>28</v>
      </c>
      <c r="C34" s="13">
        <v>1170.9</v>
      </c>
      <c r="D34" s="22">
        <v>896.3</v>
      </c>
      <c r="E34" s="9">
        <f t="shared" si="0"/>
        <v>76.54795456486463</v>
      </c>
      <c r="F34" s="9">
        <f t="shared" si="1"/>
        <v>-274.60000000000014</v>
      </c>
    </row>
    <row r="35" spans="1:6" ht="15.75">
      <c r="A35" s="17">
        <v>2020100310</v>
      </c>
      <c r="B35" s="18" t="s">
        <v>269</v>
      </c>
      <c r="C35" s="13">
        <v>457.9</v>
      </c>
      <c r="D35" s="22">
        <v>348.6</v>
      </c>
      <c r="E35" s="9"/>
      <c r="F35" s="9"/>
    </row>
    <row r="36" spans="1:6" ht="15.75">
      <c r="A36" s="17">
        <v>2020200000</v>
      </c>
      <c r="B36" s="18" t="s">
        <v>29</v>
      </c>
      <c r="C36" s="12">
        <v>644.5</v>
      </c>
      <c r="D36" s="10">
        <v>406.276</v>
      </c>
      <c r="E36" s="9">
        <f t="shared" si="0"/>
        <v>63.037393328161365</v>
      </c>
      <c r="F36" s="9">
        <f t="shared" si="1"/>
        <v>-238.224</v>
      </c>
    </row>
    <row r="37" spans="1:6" ht="15.75" customHeight="1">
      <c r="A37" s="17">
        <v>2020300000</v>
      </c>
      <c r="B37" s="18" t="s">
        <v>30</v>
      </c>
      <c r="C37" s="12">
        <v>55.748</v>
      </c>
      <c r="D37" s="23">
        <v>55.702</v>
      </c>
      <c r="E37" s="9">
        <f t="shared" si="0"/>
        <v>99.91748582908804</v>
      </c>
      <c r="F37" s="9">
        <f t="shared" si="1"/>
        <v>-0.045999999999999375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6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.75" customHeight="1">
      <c r="A42" s="3"/>
      <c r="B42" s="4" t="s">
        <v>35</v>
      </c>
      <c r="C42" s="5">
        <f>SUM(C32,C33,C41)</f>
        <v>2806.348</v>
      </c>
      <c r="D42" s="26">
        <f>D32+D33</f>
        <v>1985.8871000000001</v>
      </c>
      <c r="E42" s="5">
        <f t="shared" si="0"/>
        <v>70.76410694610932</v>
      </c>
      <c r="F42" s="5">
        <f t="shared" si="1"/>
        <v>-820.4608999999998</v>
      </c>
    </row>
    <row r="43" spans="1:6" s="6" customFormat="1" ht="15.75">
      <c r="A43" s="3"/>
      <c r="B43" s="27" t="s">
        <v>36</v>
      </c>
      <c r="C43" s="5">
        <f>C88-C42</f>
        <v>342.8499999999999</v>
      </c>
      <c r="D43" s="5">
        <f>D88-D42</f>
        <v>76.55178999999976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175">
        <v>1</v>
      </c>
      <c r="B46" s="173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713.542</v>
      </c>
      <c r="D47" s="40">
        <f>D48+D49+D50+D51+D52+D54+D53</f>
        <v>470.01222</v>
      </c>
      <c r="E47" s="41">
        <f>SUM(D47/C47*100)</f>
        <v>65.87029495110309</v>
      </c>
      <c r="F47" s="41">
        <f>SUM(D47-C47)</f>
        <v>-243.52978000000002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708.542</v>
      </c>
      <c r="D49" s="44">
        <v>470.01222</v>
      </c>
      <c r="E49" s="45">
        <f aca="true" t="shared" si="2" ref="E49:E88">SUM(D49/C49*100)</f>
        <v>66.33512480558669</v>
      </c>
      <c r="F49" s="45">
        <f aca="true" t="shared" si="3" ref="F49:F88">SUM(D49-C49)</f>
        <v>-238.52978000000002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28.74069</v>
      </c>
      <c r="E55" s="41">
        <f t="shared" si="2"/>
        <v>51.63987710219923</v>
      </c>
      <c r="F55" s="41">
        <f t="shared" si="3"/>
        <v>-26.915309999999998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28.74069</v>
      </c>
      <c r="E56" s="45">
        <f t="shared" si="2"/>
        <v>51.63987710219923</v>
      </c>
      <c r="F56" s="45">
        <f t="shared" si="3"/>
        <v>-26.915309999999998</v>
      </c>
    </row>
    <row r="57" spans="1:6" s="6" customFormat="1" ht="15.75">
      <c r="A57" s="37" t="s">
        <v>58</v>
      </c>
      <c r="B57" s="38" t="s">
        <v>59</v>
      </c>
      <c r="C57" s="39">
        <f>SUM(C58:C60)</f>
        <v>50</v>
      </c>
      <c r="D57" s="39">
        <f>SUM(D58:D60)</f>
        <v>32.605</v>
      </c>
      <c r="E57" s="41">
        <f t="shared" si="2"/>
        <v>65.21</v>
      </c>
      <c r="F57" s="41">
        <f t="shared" si="3"/>
        <v>-17.395000000000003</v>
      </c>
    </row>
    <row r="58" spans="1:6" ht="13.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50</v>
      </c>
      <c r="D60" s="44">
        <v>32.605</v>
      </c>
      <c r="E60" s="45">
        <f t="shared" si="2"/>
        <v>65.21</v>
      </c>
      <c r="F60" s="45">
        <f t="shared" si="3"/>
        <v>-17.395000000000003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581.1</v>
      </c>
      <c r="D62" s="55">
        <f>SUM(D63:D66)</f>
        <v>153.16431999999998</v>
      </c>
      <c r="E62" s="41">
        <f t="shared" si="2"/>
        <v>26.357652727585606</v>
      </c>
      <c r="F62" s="41">
        <f t="shared" si="3"/>
        <v>-427.93568000000005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431.1</v>
      </c>
      <c r="D65" s="44">
        <v>66.246</v>
      </c>
      <c r="E65" s="45">
        <f t="shared" si="2"/>
        <v>15.366736256089073</v>
      </c>
      <c r="F65" s="45">
        <f t="shared" si="3"/>
        <v>-364.85400000000004</v>
      </c>
    </row>
    <row r="66" spans="1:6" ht="15.75">
      <c r="A66" s="42" t="s">
        <v>74</v>
      </c>
      <c r="B66" s="46" t="s">
        <v>75</v>
      </c>
      <c r="C66" s="56">
        <v>150</v>
      </c>
      <c r="D66" s="44">
        <v>86.91832</v>
      </c>
      <c r="E66" s="45">
        <f t="shared" si="2"/>
        <v>57.94554666666666</v>
      </c>
      <c r="F66" s="45">
        <f t="shared" si="3"/>
        <v>-63.081680000000006</v>
      </c>
    </row>
    <row r="67" spans="1:6" s="6" customFormat="1" ht="15.75">
      <c r="A67" s="37" t="s">
        <v>76</v>
      </c>
      <c r="B67" s="38" t="s">
        <v>77</v>
      </c>
      <c r="C67" s="39">
        <f>SUM(C68:C70)</f>
        <v>308</v>
      </c>
      <c r="D67" s="39">
        <f>SUM(D68:D70)</f>
        <v>179.79866</v>
      </c>
      <c r="E67" s="41">
        <f t="shared" si="2"/>
        <v>58.37618831168832</v>
      </c>
      <c r="F67" s="41">
        <f t="shared" si="3"/>
        <v>-128.20134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308</v>
      </c>
      <c r="D70" s="44">
        <v>179.79866</v>
      </c>
      <c r="E70" s="45">
        <f t="shared" si="2"/>
        <v>58.37618831168832</v>
      </c>
      <c r="F70" s="45">
        <f t="shared" si="3"/>
        <v>-128.20134</v>
      </c>
    </row>
    <row r="71" spans="1:6" s="6" customFormat="1" ht="15.75">
      <c r="A71" s="37" t="s">
        <v>94</v>
      </c>
      <c r="B71" s="38" t="s">
        <v>95</v>
      </c>
      <c r="C71" s="39">
        <f>C72</f>
        <v>1047.3</v>
      </c>
      <c r="D71" s="39">
        <f>SUM(D72)</f>
        <v>807.518</v>
      </c>
      <c r="E71" s="41">
        <f t="shared" si="2"/>
        <v>77.10474553614056</v>
      </c>
      <c r="F71" s="41">
        <f t="shared" si="3"/>
        <v>-239.78199999999993</v>
      </c>
    </row>
    <row r="72" spans="1:6" ht="15.75">
      <c r="A72" s="42" t="s">
        <v>96</v>
      </c>
      <c r="B72" s="46" t="s">
        <v>97</v>
      </c>
      <c r="C72" s="44">
        <v>1047.3</v>
      </c>
      <c r="D72" s="44">
        <v>807.518</v>
      </c>
      <c r="E72" s="45">
        <f t="shared" si="2"/>
        <v>77.10474553614056</v>
      </c>
      <c r="F72" s="45">
        <f t="shared" si="3"/>
        <v>-239.78199999999993</v>
      </c>
    </row>
    <row r="73" spans="1:6" s="6" customFormat="1" ht="16.5" customHeight="1">
      <c r="A73" s="60">
        <v>1000</v>
      </c>
      <c r="B73" s="38" t="s">
        <v>98</v>
      </c>
      <c r="C73" s="39">
        <f>SUM(C74:C77)</f>
        <v>387.6</v>
      </c>
      <c r="D73" s="39">
        <f>SUM(D74:D77)</f>
        <v>387.6</v>
      </c>
      <c r="E73" s="41">
        <f t="shared" si="2"/>
        <v>100</v>
      </c>
      <c r="F73" s="41">
        <f t="shared" si="3"/>
        <v>0</v>
      </c>
    </row>
    <row r="74" spans="1:6" ht="16.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387.6</v>
      </c>
      <c r="D75" s="44">
        <v>387.6</v>
      </c>
      <c r="E75" s="45">
        <f t="shared" si="2"/>
        <v>100</v>
      </c>
      <c r="F75" s="45">
        <f t="shared" si="3"/>
        <v>0</v>
      </c>
    </row>
    <row r="76" spans="1:6" ht="16.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6</v>
      </c>
      <c r="D78" s="39">
        <f>D79+D80+D81+D82+D83</f>
        <v>3</v>
      </c>
      <c r="E78" s="45">
        <f t="shared" si="2"/>
        <v>50</v>
      </c>
      <c r="F78" s="28">
        <f>F79+F80+F81+F82+F83</f>
        <v>-3</v>
      </c>
    </row>
    <row r="79" spans="1:6" ht="15.75">
      <c r="A79" s="42" t="s">
        <v>106</v>
      </c>
      <c r="B79" s="46" t="s">
        <v>107</v>
      </c>
      <c r="C79" s="44">
        <v>6</v>
      </c>
      <c r="D79" s="44">
        <v>3</v>
      </c>
      <c r="E79" s="45">
        <f t="shared" si="2"/>
        <v>50</v>
      </c>
      <c r="F79" s="45">
        <f>SUM(D79-C79)</f>
        <v>-3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C47+C55+C57+C62+C67+C71+C73+C78+C84</f>
        <v>3149.198</v>
      </c>
      <c r="D88" s="40">
        <f>D47+D55+D57+D62+D67+D71+D73+D78+D84</f>
        <v>2062.43889</v>
      </c>
      <c r="E88" s="41">
        <f t="shared" si="2"/>
        <v>65.49092467352006</v>
      </c>
      <c r="F88" s="41">
        <f t="shared" si="3"/>
        <v>-1086.75911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C88" sqref="C88:D88"/>
    </sheetView>
  </sheetViews>
  <sheetFormatPr defaultColWidth="9.140625" defaultRowHeight="12.75"/>
  <cols>
    <col min="1" max="1" width="14.7109375" style="67" customWidth="1"/>
    <col min="2" max="2" width="56.421875" style="68" customWidth="1"/>
    <col min="3" max="3" width="13.57421875" style="71" customWidth="1"/>
    <col min="4" max="4" width="16.00390625" style="71" customWidth="1"/>
    <col min="5" max="5" width="10.8515625" style="71" customWidth="1"/>
    <col min="6" max="6" width="10.14062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323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1865</v>
      </c>
      <c r="D4" s="5">
        <f>D5+D7+D9+D12</f>
        <v>1276.3300799999997</v>
      </c>
      <c r="E4" s="5">
        <f>SUM(D4/C4*100)</f>
        <v>68.4359292225201</v>
      </c>
      <c r="F4" s="5">
        <f>SUM(D4-C4)</f>
        <v>-588.6699200000003</v>
      </c>
    </row>
    <row r="5" spans="1:6" s="6" customFormat="1" ht="15.75">
      <c r="A5" s="77">
        <v>1010000000</v>
      </c>
      <c r="B5" s="76" t="s">
        <v>6</v>
      </c>
      <c r="C5" s="5">
        <f>C6</f>
        <v>1287.6</v>
      </c>
      <c r="D5" s="5">
        <f>D6</f>
        <v>868.50672</v>
      </c>
      <c r="E5" s="5">
        <f aca="true" t="shared" si="0" ref="E5:E42">SUM(D5/C5*100)</f>
        <v>67.45159366262816</v>
      </c>
      <c r="F5" s="5">
        <f aca="true" t="shared" si="1" ref="F5:F42">SUM(D5-C5)</f>
        <v>-419.09327999999994</v>
      </c>
    </row>
    <row r="6" spans="1:6" ht="15.75">
      <c r="A6" s="7">
        <v>1010200001</v>
      </c>
      <c r="B6" s="8" t="s">
        <v>7</v>
      </c>
      <c r="C6" s="9">
        <v>1287.6</v>
      </c>
      <c r="D6" s="10">
        <v>868.50672</v>
      </c>
      <c r="E6" s="9">
        <f>SUM(D6/C6*100)</f>
        <v>67.45159366262816</v>
      </c>
      <c r="F6" s="9">
        <f t="shared" si="1"/>
        <v>-419.09327999999994</v>
      </c>
    </row>
    <row r="7" spans="1:6" s="6" customFormat="1" ht="15.75">
      <c r="A7" s="77">
        <v>1050000000</v>
      </c>
      <c r="B7" s="76" t="s">
        <v>8</v>
      </c>
      <c r="C7" s="5">
        <f>SUM(C8:C8)</f>
        <v>29</v>
      </c>
      <c r="D7" s="5">
        <f>SUM(D8:D8)</f>
        <v>27.23164</v>
      </c>
      <c r="E7" s="5">
        <f t="shared" si="0"/>
        <v>93.90220689655172</v>
      </c>
      <c r="F7" s="5">
        <f t="shared" si="1"/>
        <v>-1.7683600000000013</v>
      </c>
    </row>
    <row r="8" spans="1:6" ht="15.75" customHeight="1">
      <c r="A8" s="7">
        <v>1050300000</v>
      </c>
      <c r="B8" s="11" t="s">
        <v>9</v>
      </c>
      <c r="C8" s="12">
        <v>29</v>
      </c>
      <c r="D8" s="10">
        <v>27.23164</v>
      </c>
      <c r="E8" s="9">
        <f t="shared" si="0"/>
        <v>93.90220689655172</v>
      </c>
      <c r="F8" s="9">
        <f t="shared" si="1"/>
        <v>-1.7683600000000013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538.4</v>
      </c>
      <c r="D9" s="5">
        <f>D10+D11</f>
        <v>358.99172</v>
      </c>
      <c r="E9" s="5">
        <f t="shared" si="0"/>
        <v>66.67751114413076</v>
      </c>
      <c r="F9" s="5">
        <f t="shared" si="1"/>
        <v>-179.40828</v>
      </c>
    </row>
    <row r="10" spans="1:6" s="6" customFormat="1" ht="15.75" customHeight="1">
      <c r="A10" s="7">
        <v>1060100000</v>
      </c>
      <c r="B10" s="11" t="s">
        <v>11</v>
      </c>
      <c r="C10" s="9">
        <v>129</v>
      </c>
      <c r="D10" s="10">
        <v>69.75393</v>
      </c>
      <c r="E10" s="9">
        <f t="shared" si="0"/>
        <v>54.07281395348838</v>
      </c>
      <c r="F10" s="9">
        <f>SUM(D10-C10)</f>
        <v>-59.24607</v>
      </c>
    </row>
    <row r="11" spans="1:6" ht="15" customHeight="1">
      <c r="A11" s="7">
        <v>1060600000</v>
      </c>
      <c r="B11" s="11" t="s">
        <v>10</v>
      </c>
      <c r="C11" s="9">
        <v>409.4</v>
      </c>
      <c r="D11" s="10">
        <v>289.23779</v>
      </c>
      <c r="E11" s="9">
        <f t="shared" si="0"/>
        <v>70.64919149975574</v>
      </c>
      <c r="F11" s="9">
        <f t="shared" si="1"/>
        <v>-120.16220999999996</v>
      </c>
    </row>
    <row r="12" spans="1:6" s="6" customFormat="1" ht="18" customHeight="1">
      <c r="A12" s="3">
        <v>1080000000</v>
      </c>
      <c r="B12" s="4" t="s">
        <v>13</v>
      </c>
      <c r="C12" s="5">
        <f>C13</f>
        <v>10</v>
      </c>
      <c r="D12" s="5">
        <f>D13</f>
        <v>21.6</v>
      </c>
      <c r="E12" s="5">
        <f t="shared" si="0"/>
        <v>216</v>
      </c>
      <c r="F12" s="5">
        <f t="shared" si="1"/>
        <v>11.600000000000001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21.6</v>
      </c>
      <c r="E13" s="9">
        <f t="shared" si="0"/>
        <v>216</v>
      </c>
      <c r="F13" s="9">
        <f t="shared" si="1"/>
        <v>11.600000000000001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362</v>
      </c>
      <c r="D20" s="5">
        <f>D21+D24+D26+D29</f>
        <v>234.65521</v>
      </c>
      <c r="E20" s="5">
        <f t="shared" si="0"/>
        <v>64.82188121546962</v>
      </c>
      <c r="F20" s="5">
        <f t="shared" si="1"/>
        <v>-127.34478999999999</v>
      </c>
    </row>
    <row r="21" spans="1:6" s="6" customFormat="1" ht="30.75" customHeight="1">
      <c r="A21" s="77">
        <v>1110000000</v>
      </c>
      <c r="B21" s="78" t="s">
        <v>138</v>
      </c>
      <c r="C21" s="5">
        <f>C22+C23</f>
        <v>222</v>
      </c>
      <c r="D21" s="5">
        <f>D22+D23</f>
        <v>118.07261</v>
      </c>
      <c r="E21" s="5">
        <f t="shared" si="0"/>
        <v>53.18586036036036</v>
      </c>
      <c r="F21" s="5">
        <f t="shared" si="1"/>
        <v>-103.92739</v>
      </c>
    </row>
    <row r="22" spans="1:6" ht="15.75">
      <c r="A22" s="17">
        <v>1110501101</v>
      </c>
      <c r="B22" s="18" t="s">
        <v>17</v>
      </c>
      <c r="C22" s="12">
        <v>200</v>
      </c>
      <c r="D22" s="10">
        <v>118.07261</v>
      </c>
      <c r="E22" s="9">
        <f t="shared" si="0"/>
        <v>59.036305</v>
      </c>
      <c r="F22" s="9">
        <f t="shared" si="1"/>
        <v>-81.92739</v>
      </c>
    </row>
    <row r="23" spans="1:6" ht="15" customHeight="1">
      <c r="A23" s="7">
        <v>1110503505</v>
      </c>
      <c r="B23" s="11" t="s">
        <v>18</v>
      </c>
      <c r="C23" s="12">
        <v>22</v>
      </c>
      <c r="D23" s="10">
        <v>0</v>
      </c>
      <c r="E23" s="9">
        <f t="shared" si="0"/>
        <v>0</v>
      </c>
      <c r="F23" s="9">
        <f t="shared" si="1"/>
        <v>-22</v>
      </c>
    </row>
    <row r="24" spans="1:6" s="16" customFormat="1" ht="1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141</v>
      </c>
      <c r="C26" s="5">
        <f>C27+C28</f>
        <v>140</v>
      </c>
      <c r="D26" s="5">
        <f>D27+D28</f>
        <v>26.31448</v>
      </c>
      <c r="E26" s="5">
        <f t="shared" si="0"/>
        <v>18.79605714285714</v>
      </c>
      <c r="F26" s="5">
        <f t="shared" si="1"/>
        <v>-113.68552</v>
      </c>
    </row>
    <row r="27" spans="1:6" ht="1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140</v>
      </c>
      <c r="D28" s="10">
        <v>26.31448</v>
      </c>
      <c r="E28" s="9">
        <f t="shared" si="0"/>
        <v>18.79605714285714</v>
      </c>
      <c r="F28" s="9">
        <f t="shared" si="1"/>
        <v>-113.68552</v>
      </c>
    </row>
    <row r="29" spans="1:6" ht="14.25" customHeight="1">
      <c r="A29" s="3">
        <v>1170000000</v>
      </c>
      <c r="B29" s="14" t="s">
        <v>144</v>
      </c>
      <c r="C29" s="5">
        <f>C30+C31</f>
        <v>0</v>
      </c>
      <c r="D29" s="5">
        <f>D30+D31</f>
        <v>90.26812</v>
      </c>
      <c r="E29" s="5" t="e">
        <f t="shared" si="0"/>
        <v>#DIV/0!</v>
      </c>
      <c r="F29" s="5">
        <f t="shared" si="1"/>
        <v>90.26812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90.26812</v>
      </c>
      <c r="E30" s="9" t="e">
        <f t="shared" si="0"/>
        <v>#DIV/0!</v>
      </c>
      <c r="F30" s="9">
        <f t="shared" si="1"/>
        <v>90.26812</v>
      </c>
    </row>
    <row r="31" spans="1:6" ht="14.2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2227</v>
      </c>
      <c r="D32" s="20">
        <f>D4+D20</f>
        <v>1510.9852899999996</v>
      </c>
      <c r="E32" s="5">
        <f t="shared" si="0"/>
        <v>67.84846385271665</v>
      </c>
      <c r="F32" s="5">
        <f t="shared" si="1"/>
        <v>-716.0147100000004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21687.184</v>
      </c>
      <c r="D33" s="5">
        <f>D34+D36+D37+D38+D39+D40</f>
        <v>2903.2999999999997</v>
      </c>
      <c r="E33" s="5">
        <f t="shared" si="0"/>
        <v>13.387169122556436</v>
      </c>
      <c r="F33" s="5">
        <f t="shared" si="1"/>
        <v>-18783.884000000002</v>
      </c>
      <c r="G33" s="21"/>
    </row>
    <row r="34" spans="1:6" ht="15" customHeight="1">
      <c r="A34" s="17">
        <v>2020100000</v>
      </c>
      <c r="B34" s="18" t="s">
        <v>28</v>
      </c>
      <c r="C34" s="13">
        <v>3481.7</v>
      </c>
      <c r="D34" s="22">
        <v>2658.6</v>
      </c>
      <c r="E34" s="9">
        <f t="shared" si="0"/>
        <v>76.35924979176839</v>
      </c>
      <c r="F34" s="9">
        <f t="shared" si="1"/>
        <v>-823.0999999999999</v>
      </c>
    </row>
    <row r="35" spans="1:6" ht="15.7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18089.378</v>
      </c>
      <c r="D36" s="10">
        <v>128.75</v>
      </c>
      <c r="E36" s="9">
        <f t="shared" si="0"/>
        <v>0.7117436542041412</v>
      </c>
      <c r="F36" s="9">
        <f t="shared" si="1"/>
        <v>-17960.628</v>
      </c>
    </row>
    <row r="37" spans="1:6" ht="15" customHeight="1">
      <c r="A37" s="17">
        <v>2020300000</v>
      </c>
      <c r="B37" s="18" t="s">
        <v>30</v>
      </c>
      <c r="C37" s="12">
        <v>116.106</v>
      </c>
      <c r="D37" s="23">
        <v>115.95</v>
      </c>
      <c r="E37" s="9">
        <f t="shared" si="0"/>
        <v>99.8656400186037</v>
      </c>
      <c r="F37" s="9">
        <f t="shared" si="1"/>
        <v>-0.1559999999999917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23914.184</v>
      </c>
      <c r="D42" s="26">
        <f>D32+D33</f>
        <v>4414.28529</v>
      </c>
      <c r="E42" s="5">
        <f t="shared" si="0"/>
        <v>18.458858098607923</v>
      </c>
      <c r="F42" s="5">
        <f t="shared" si="1"/>
        <v>-19499.89871</v>
      </c>
    </row>
    <row r="43" spans="1:6" s="6" customFormat="1" ht="15.75">
      <c r="A43" s="3"/>
      <c r="B43" s="27" t="s">
        <v>36</v>
      </c>
      <c r="C43" s="5">
        <f>C88-C42</f>
        <v>490.59999999999854</v>
      </c>
      <c r="D43" s="5">
        <f>D88-D42</f>
        <v>-394.75306000000046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1159.37304</v>
      </c>
      <c r="D47" s="40">
        <f>D48+D49+D50+D51+D52+D54+D53</f>
        <v>784.01271</v>
      </c>
      <c r="E47" s="41">
        <f>SUM(D47/C47*100)</f>
        <v>67.62385211234513</v>
      </c>
      <c r="F47" s="41">
        <f>SUM(D47-C47)</f>
        <v>-375.36033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1144.37304</v>
      </c>
      <c r="D49" s="44">
        <v>784.01271</v>
      </c>
      <c r="E49" s="45">
        <f aca="true" t="shared" si="2" ref="E49:E88">SUM(D49/C49*100)</f>
        <v>68.51023945828014</v>
      </c>
      <c r="F49" s="45">
        <f aca="true" t="shared" si="3" ref="F49:F88">SUM(D49-C49)</f>
        <v>-360.36033</v>
      </c>
    </row>
    <row r="50" spans="1:6" ht="12.7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2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</v>
      </c>
      <c r="D53" s="47">
        <v>0</v>
      </c>
      <c r="E53" s="45">
        <f t="shared" si="2"/>
        <v>0</v>
      </c>
      <c r="F53" s="45">
        <f t="shared" si="3"/>
        <v>-15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 customHeight="1">
      <c r="A55" s="48" t="s">
        <v>54</v>
      </c>
      <c r="B55" s="49" t="s">
        <v>55</v>
      </c>
      <c r="C55" s="39">
        <f>C56</f>
        <v>115.794</v>
      </c>
      <c r="D55" s="39">
        <f>D56</f>
        <v>73.91012</v>
      </c>
      <c r="E55" s="41">
        <f t="shared" si="2"/>
        <v>63.828972140179985</v>
      </c>
      <c r="F55" s="41">
        <f t="shared" si="3"/>
        <v>-41.88387999999999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73.91012</v>
      </c>
      <c r="E56" s="45">
        <f t="shared" si="2"/>
        <v>63.828972140179985</v>
      </c>
      <c r="F56" s="45">
        <f t="shared" si="3"/>
        <v>-41.88387999999999</v>
      </c>
    </row>
    <row r="57" spans="1:6" s="6" customFormat="1" ht="15" customHeight="1">
      <c r="A57" s="37" t="s">
        <v>58</v>
      </c>
      <c r="B57" s="38" t="s">
        <v>59</v>
      </c>
      <c r="C57" s="39">
        <f>C61</f>
        <v>178.6</v>
      </c>
      <c r="D57" s="39">
        <f>D61</f>
        <v>59.40248</v>
      </c>
      <c r="E57" s="41">
        <f t="shared" si="2"/>
        <v>33.26006718924972</v>
      </c>
      <c r="F57" s="41">
        <f t="shared" si="3"/>
        <v>-119.19752</v>
      </c>
    </row>
    <row r="58" spans="1:6" ht="14.25" customHeight="1" hidden="1">
      <c r="A58" s="42" t="s">
        <v>60</v>
      </c>
      <c r="B58" s="46" t="s">
        <v>61</v>
      </c>
      <c r="C58" s="44"/>
      <c r="D58" s="44"/>
      <c r="E58" s="41" t="e">
        <f t="shared" si="2"/>
        <v>#DIV/0!</v>
      </c>
      <c r="F58" s="41">
        <f t="shared" si="3"/>
        <v>0</v>
      </c>
    </row>
    <row r="59" spans="1:6" ht="16.5" customHeight="1" hidden="1">
      <c r="A59" s="52" t="s">
        <v>62</v>
      </c>
      <c r="B59" s="46" t="s">
        <v>63</v>
      </c>
      <c r="C59" s="44">
        <v>0</v>
      </c>
      <c r="D59" s="44"/>
      <c r="E59" s="41" t="e">
        <f t="shared" si="2"/>
        <v>#DIV/0!</v>
      </c>
      <c r="F59" s="41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1" t="e">
        <f t="shared" si="2"/>
        <v>#DIV/0!</v>
      </c>
      <c r="F60" s="41">
        <f t="shared" si="3"/>
        <v>0</v>
      </c>
    </row>
    <row r="61" spans="1:6" ht="15.75" customHeight="1">
      <c r="A61" s="53" t="s">
        <v>256</v>
      </c>
      <c r="B61" s="54" t="s">
        <v>257</v>
      </c>
      <c r="C61" s="44">
        <v>178.6</v>
      </c>
      <c r="D61" s="44">
        <v>59.40248</v>
      </c>
      <c r="E61" s="45">
        <f t="shared" si="2"/>
        <v>33.26006718924972</v>
      </c>
      <c r="F61" s="45">
        <f t="shared" si="3"/>
        <v>-119.19752</v>
      </c>
    </row>
    <row r="62" spans="1:6" s="6" customFormat="1" ht="15.75">
      <c r="A62" s="37" t="s">
        <v>66</v>
      </c>
      <c r="B62" s="38" t="s">
        <v>67</v>
      </c>
      <c r="C62" s="55">
        <f>SUM(C63:C66)</f>
        <v>1823.70896</v>
      </c>
      <c r="D62" s="55">
        <f>SUM(D63:D66)</f>
        <v>788.56673</v>
      </c>
      <c r="E62" s="41">
        <f t="shared" si="2"/>
        <v>43.239724500777804</v>
      </c>
      <c r="F62" s="41">
        <f t="shared" si="3"/>
        <v>-1035.14223</v>
      </c>
    </row>
    <row r="63" spans="1:6" ht="16.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253.605</v>
      </c>
      <c r="D64" s="44">
        <v>251.66</v>
      </c>
      <c r="E64" s="45">
        <f t="shared" si="2"/>
        <v>99.23305928510874</v>
      </c>
      <c r="F64" s="45">
        <f t="shared" si="3"/>
        <v>-1.9449999999999932</v>
      </c>
      <c r="G64" s="57"/>
    </row>
    <row r="65" spans="1:6" ht="15.75">
      <c r="A65" s="42" t="s">
        <v>72</v>
      </c>
      <c r="B65" s="46" t="s">
        <v>73</v>
      </c>
      <c r="C65" s="56">
        <v>1263.3</v>
      </c>
      <c r="D65" s="44">
        <v>239.21</v>
      </c>
      <c r="E65" s="45">
        <f t="shared" si="2"/>
        <v>18.93532810892108</v>
      </c>
      <c r="F65" s="45">
        <f t="shared" si="3"/>
        <v>-1024.09</v>
      </c>
    </row>
    <row r="66" spans="1:6" ht="15.75">
      <c r="A66" s="42" t="s">
        <v>74</v>
      </c>
      <c r="B66" s="46" t="s">
        <v>75</v>
      </c>
      <c r="C66" s="56">
        <v>306.80396</v>
      </c>
      <c r="D66" s="44">
        <v>297.69673</v>
      </c>
      <c r="E66" s="45">
        <f t="shared" si="2"/>
        <v>97.03158003566837</v>
      </c>
      <c r="F66" s="45">
        <f t="shared" si="3"/>
        <v>-9.107230000000015</v>
      </c>
    </row>
    <row r="67" spans="1:6" s="6" customFormat="1" ht="15.75">
      <c r="A67" s="37" t="s">
        <v>76</v>
      </c>
      <c r="B67" s="38" t="s">
        <v>77</v>
      </c>
      <c r="C67" s="39">
        <f>SUM(C68:C70)</f>
        <v>760</v>
      </c>
      <c r="D67" s="39">
        <f>SUM(D68:D70)</f>
        <v>410.3278</v>
      </c>
      <c r="E67" s="41">
        <f t="shared" si="2"/>
        <v>53.99050000000001</v>
      </c>
      <c r="F67" s="41">
        <f t="shared" si="3"/>
        <v>-349.6722</v>
      </c>
    </row>
    <row r="68" spans="1:6" ht="15" customHeight="1">
      <c r="A68" s="42" t="s">
        <v>78</v>
      </c>
      <c r="B68" s="58" t="s">
        <v>79</v>
      </c>
      <c r="C68" s="44">
        <v>0</v>
      </c>
      <c r="D68" s="44">
        <v>0</v>
      </c>
      <c r="E68" s="45" t="e">
        <f t="shared" si="2"/>
        <v>#DIV/0!</v>
      </c>
      <c r="F68" s="45">
        <f t="shared" si="3"/>
        <v>0</v>
      </c>
    </row>
    <row r="69" spans="1:6" ht="14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760</v>
      </c>
      <c r="D70" s="44">
        <v>410.3278</v>
      </c>
      <c r="E70" s="45">
        <f t="shared" si="2"/>
        <v>53.99050000000001</v>
      </c>
      <c r="F70" s="45">
        <f t="shared" si="3"/>
        <v>-349.6722</v>
      </c>
    </row>
    <row r="71" spans="1:6" s="6" customFormat="1" ht="15" customHeight="1">
      <c r="A71" s="37" t="s">
        <v>94</v>
      </c>
      <c r="B71" s="38" t="s">
        <v>95</v>
      </c>
      <c r="C71" s="39">
        <f>C72</f>
        <v>19813.13</v>
      </c>
      <c r="D71" s="39">
        <f>SUM(D72)</f>
        <v>1599.21239</v>
      </c>
      <c r="E71" s="41">
        <f t="shared" si="2"/>
        <v>8.071477802850936</v>
      </c>
      <c r="F71" s="41">
        <f t="shared" si="3"/>
        <v>-18213.91761</v>
      </c>
    </row>
    <row r="72" spans="1:6" ht="15" customHeight="1">
      <c r="A72" s="42" t="s">
        <v>96</v>
      </c>
      <c r="B72" s="46" t="s">
        <v>97</v>
      </c>
      <c r="C72" s="44">
        <v>19813.13</v>
      </c>
      <c r="D72" s="44">
        <v>1599.21239</v>
      </c>
      <c r="E72" s="45">
        <f t="shared" si="2"/>
        <v>8.071477802850936</v>
      </c>
      <c r="F72" s="45">
        <f t="shared" si="3"/>
        <v>-18213.91761</v>
      </c>
    </row>
    <row r="73" spans="1:6" s="6" customFormat="1" ht="15" customHeight="1">
      <c r="A73" s="60">
        <v>1000</v>
      </c>
      <c r="B73" s="38" t="s">
        <v>98</v>
      </c>
      <c r="C73" s="39">
        <f>SUM(C74:C77)</f>
        <v>250.078</v>
      </c>
      <c r="D73" s="39">
        <f>SUM(D74:D77)</f>
        <v>0</v>
      </c>
      <c r="E73" s="41">
        <f t="shared" si="2"/>
        <v>0</v>
      </c>
      <c r="F73" s="41">
        <f t="shared" si="3"/>
        <v>-250.078</v>
      </c>
    </row>
    <row r="74" spans="1:6" ht="15" customHeight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>
      <c r="A75" s="61">
        <v>1003</v>
      </c>
      <c r="B75" s="62" t="s">
        <v>100</v>
      </c>
      <c r="C75" s="44">
        <v>250.078</v>
      </c>
      <c r="D75" s="44">
        <v>0</v>
      </c>
      <c r="E75" s="45">
        <f t="shared" si="2"/>
        <v>0</v>
      </c>
      <c r="F75" s="45">
        <f t="shared" si="3"/>
        <v>-250.078</v>
      </c>
    </row>
    <row r="76" spans="1:6" ht="15" customHeight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19</v>
      </c>
      <c r="D78" s="39">
        <f>D79+D80+D81+D82+D83</f>
        <v>19</v>
      </c>
      <c r="E78" s="45">
        <f t="shared" si="2"/>
        <v>100</v>
      </c>
      <c r="F78" s="28">
        <f>F79+F80+F81+F82+F83</f>
        <v>0</v>
      </c>
    </row>
    <row r="79" spans="1:6" ht="13.5" customHeight="1">
      <c r="A79" s="42" t="s">
        <v>106</v>
      </c>
      <c r="B79" s="46" t="s">
        <v>107</v>
      </c>
      <c r="C79" s="44">
        <v>19</v>
      </c>
      <c r="D79" s="44">
        <v>19</v>
      </c>
      <c r="E79" s="45">
        <f t="shared" si="2"/>
        <v>100</v>
      </c>
      <c r="F79" s="45">
        <f>SUM(D79-C79)</f>
        <v>0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0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124</v>
      </c>
      <c r="C84" s="55">
        <f>C85+C86+C87</f>
        <v>285.1</v>
      </c>
      <c r="D84" s="55">
        <f>SUM(D85:D87)</f>
        <v>285.1</v>
      </c>
      <c r="E84" s="41">
        <f t="shared" si="2"/>
        <v>100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>
      <c r="A87" s="61">
        <v>1403</v>
      </c>
      <c r="B87" s="62" t="s">
        <v>127</v>
      </c>
      <c r="C87" s="56">
        <v>285.1</v>
      </c>
      <c r="D87" s="44">
        <v>285.1</v>
      </c>
      <c r="E87" s="45">
        <f t="shared" si="2"/>
        <v>100</v>
      </c>
      <c r="F87" s="45">
        <f t="shared" si="3"/>
        <v>0</v>
      </c>
    </row>
    <row r="88" spans="1:6" s="6" customFormat="1" ht="15" customHeight="1">
      <c r="A88" s="60"/>
      <c r="B88" s="66" t="s">
        <v>128</v>
      </c>
      <c r="C88" s="40">
        <f>C47+C55+C57+C62+C67+C71+C78+C73+C84</f>
        <v>24404.784</v>
      </c>
      <c r="D88" s="40">
        <f>D47+D55+D57+D62+D67+D71+D78+D73+D84</f>
        <v>4019.5322299999993</v>
      </c>
      <c r="E88" s="41">
        <f t="shared" si="2"/>
        <v>16.470263494239486</v>
      </c>
      <c r="F88" s="41">
        <f t="shared" si="3"/>
        <v>-20385.25177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1">
      <selection activeCell="C88" sqref="C88: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5.57421875" style="71" customWidth="1"/>
    <col min="5" max="5" width="9.00390625" style="71" customWidth="1"/>
    <col min="6" max="6" width="8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322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473</v>
      </c>
      <c r="D4" s="5">
        <f>D5+D7+D9+D12</f>
        <v>316.36061</v>
      </c>
      <c r="E4" s="5">
        <f>SUM(D4/C4*100)</f>
        <v>66.88384989429176</v>
      </c>
      <c r="F4" s="5">
        <f>SUM(D4-C4)</f>
        <v>-156.63939</v>
      </c>
    </row>
    <row r="5" spans="1:6" s="6" customFormat="1" ht="15.75">
      <c r="A5" s="77">
        <v>1010000000</v>
      </c>
      <c r="B5" s="76" t="s">
        <v>6</v>
      </c>
      <c r="C5" s="5">
        <f>C6</f>
        <v>187.2</v>
      </c>
      <c r="D5" s="5">
        <f>D6</f>
        <v>129.89608</v>
      </c>
      <c r="E5" s="5">
        <f aca="true" t="shared" si="0" ref="E5:E42">SUM(D5/C5*100)</f>
        <v>69.38893162393164</v>
      </c>
      <c r="F5" s="5">
        <f aca="true" t="shared" si="1" ref="F5:F42">SUM(D5-C5)</f>
        <v>-57.30391999999998</v>
      </c>
    </row>
    <row r="6" spans="1:6" ht="15.75">
      <c r="A6" s="7">
        <v>1010200001</v>
      </c>
      <c r="B6" s="8" t="s">
        <v>7</v>
      </c>
      <c r="C6" s="9">
        <v>187.2</v>
      </c>
      <c r="D6" s="10">
        <v>129.89608</v>
      </c>
      <c r="E6" s="9">
        <f>SUM(D6/C6*100)</f>
        <v>69.38893162393164</v>
      </c>
      <c r="F6" s="9">
        <f t="shared" si="1"/>
        <v>-57.30391999999998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6.13855</v>
      </c>
      <c r="E7" s="5">
        <f t="shared" si="0"/>
        <v>204.61833333333334</v>
      </c>
      <c r="F7" s="5">
        <f t="shared" si="1"/>
        <v>3.1385500000000004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6.13855</v>
      </c>
      <c r="E8" s="9">
        <f t="shared" si="0"/>
        <v>204.61833333333334</v>
      </c>
      <c r="F8" s="9">
        <f t="shared" si="1"/>
        <v>3.1385500000000004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272.8</v>
      </c>
      <c r="D9" s="5">
        <f>D10+D11</f>
        <v>173.12598</v>
      </c>
      <c r="E9" s="5">
        <f t="shared" si="0"/>
        <v>63.462602639296186</v>
      </c>
      <c r="F9" s="5">
        <f t="shared" si="1"/>
        <v>-99.67402000000001</v>
      </c>
    </row>
    <row r="10" spans="1:6" s="6" customFormat="1" ht="15.75" customHeight="1">
      <c r="A10" s="7">
        <v>1060100000</v>
      </c>
      <c r="B10" s="11" t="s">
        <v>11</v>
      </c>
      <c r="C10" s="9">
        <v>106</v>
      </c>
      <c r="D10" s="10">
        <v>53.33224</v>
      </c>
      <c r="E10" s="9">
        <f t="shared" si="0"/>
        <v>50.313433962264156</v>
      </c>
      <c r="F10" s="9">
        <f>SUM(D10-C10)</f>
        <v>-52.66776</v>
      </c>
    </row>
    <row r="11" spans="1:6" ht="15.75" customHeight="1">
      <c r="A11" s="7">
        <v>1060600000</v>
      </c>
      <c r="B11" s="11" t="s">
        <v>10</v>
      </c>
      <c r="C11" s="9">
        <v>166.8</v>
      </c>
      <c r="D11" s="10">
        <v>119.79374</v>
      </c>
      <c r="E11" s="9">
        <f t="shared" si="0"/>
        <v>71.81878896882493</v>
      </c>
      <c r="F11" s="9">
        <f t="shared" si="1"/>
        <v>-47.00626000000001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7.2</v>
      </c>
      <c r="E12" s="5">
        <f t="shared" si="0"/>
        <v>72</v>
      </c>
      <c r="F12" s="5">
        <f t="shared" si="1"/>
        <v>-2.8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7.2</v>
      </c>
      <c r="E13" s="9">
        <f t="shared" si="0"/>
        <v>72</v>
      </c>
      <c r="F13" s="9">
        <f t="shared" si="1"/>
        <v>-2.8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272</v>
      </c>
      <c r="D20" s="5">
        <f>D21+D24+D26+D29</f>
        <v>206.90556</v>
      </c>
      <c r="E20" s="5">
        <f t="shared" si="0"/>
        <v>76.0682205882353</v>
      </c>
      <c r="F20" s="5">
        <f t="shared" si="1"/>
        <v>-65.09443999999999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142</v>
      </c>
      <c r="D21" s="5">
        <f>D22+D23</f>
        <v>193.31366</v>
      </c>
      <c r="E21" s="5">
        <f t="shared" si="0"/>
        <v>136.13638028169015</v>
      </c>
      <c r="F21" s="5">
        <f t="shared" si="1"/>
        <v>51.31366</v>
      </c>
    </row>
    <row r="22" spans="1:6" ht="15.75">
      <c r="A22" s="17">
        <v>1110501101</v>
      </c>
      <c r="B22" s="18" t="s">
        <v>17</v>
      </c>
      <c r="C22" s="12">
        <v>125</v>
      </c>
      <c r="D22" s="10">
        <v>178.16702</v>
      </c>
      <c r="E22" s="9">
        <f t="shared" si="0"/>
        <v>142.533616</v>
      </c>
      <c r="F22" s="9">
        <f t="shared" si="1"/>
        <v>53.16702000000001</v>
      </c>
    </row>
    <row r="23" spans="1:6" ht="15" customHeight="1">
      <c r="A23" s="7">
        <v>1110503505</v>
      </c>
      <c r="B23" s="11" t="s">
        <v>18</v>
      </c>
      <c r="C23" s="12">
        <v>17</v>
      </c>
      <c r="D23" s="10">
        <v>15.14664</v>
      </c>
      <c r="E23" s="9">
        <f t="shared" si="0"/>
        <v>89.09788235294117</v>
      </c>
      <c r="F23" s="9">
        <f t="shared" si="1"/>
        <v>-1.8533600000000003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130</v>
      </c>
      <c r="D26" s="5">
        <f>D27+D28</f>
        <v>4.1669</v>
      </c>
      <c r="E26" s="5">
        <f t="shared" si="0"/>
        <v>3.205307692307692</v>
      </c>
      <c r="F26" s="5">
        <f t="shared" si="1"/>
        <v>-125.8331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130</v>
      </c>
      <c r="D28" s="10">
        <v>4.1669</v>
      </c>
      <c r="E28" s="9">
        <f t="shared" si="0"/>
        <v>3.205307692307692</v>
      </c>
      <c r="F28" s="9">
        <f t="shared" si="1"/>
        <v>-125.8331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9.425</v>
      </c>
      <c r="E29" s="5"/>
      <c r="F29" s="5">
        <f t="shared" si="1"/>
        <v>9.425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9.425</v>
      </c>
      <c r="E30" s="9"/>
      <c r="F30" s="9">
        <f t="shared" si="1"/>
        <v>9.425</v>
      </c>
    </row>
    <row r="31" spans="1:6" ht="15" customHeight="1" hidden="1">
      <c r="A31" s="7">
        <v>1170505005</v>
      </c>
      <c r="B31" s="11" t="s">
        <v>258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745</v>
      </c>
      <c r="D32" s="20">
        <f>D4+D20</f>
        <v>523.26617</v>
      </c>
      <c r="E32" s="5">
        <f t="shared" si="0"/>
        <v>70.23706979865771</v>
      </c>
      <c r="F32" s="5">
        <f t="shared" si="1"/>
        <v>-221.73383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6014.282000000001</v>
      </c>
      <c r="D33" s="5">
        <f>D34+D36+D37+D38+D39+D40+D35</f>
        <v>2824.694</v>
      </c>
      <c r="E33" s="5">
        <f t="shared" si="0"/>
        <v>46.96643755646974</v>
      </c>
      <c r="F33" s="5">
        <f t="shared" si="1"/>
        <v>-3189.588000000001</v>
      </c>
      <c r="G33" s="21"/>
    </row>
    <row r="34" spans="1:6" ht="15.75">
      <c r="A34" s="17">
        <v>2020100000</v>
      </c>
      <c r="B34" s="18" t="s">
        <v>28</v>
      </c>
      <c r="C34" s="13">
        <v>2600.3</v>
      </c>
      <c r="D34" s="22">
        <v>1994.4</v>
      </c>
      <c r="E34" s="9">
        <f t="shared" si="0"/>
        <v>76.69884244125677</v>
      </c>
      <c r="F34" s="9">
        <f t="shared" si="1"/>
        <v>-605.9000000000001</v>
      </c>
    </row>
    <row r="35" spans="1:6" ht="15.75">
      <c r="A35" s="17">
        <v>2020100310</v>
      </c>
      <c r="B35" s="18" t="s">
        <v>269</v>
      </c>
      <c r="C35" s="13">
        <v>374.1</v>
      </c>
      <c r="D35" s="22">
        <v>284.7</v>
      </c>
      <c r="E35" s="9">
        <f t="shared" si="0"/>
        <v>76.10264635124298</v>
      </c>
      <c r="F35" s="9">
        <f t="shared" si="1"/>
        <v>-89.40000000000003</v>
      </c>
    </row>
    <row r="36" spans="1:6" ht="15.75">
      <c r="A36" s="17">
        <v>2020200000</v>
      </c>
      <c r="B36" s="18" t="s">
        <v>29</v>
      </c>
      <c r="C36" s="12">
        <v>2923.9</v>
      </c>
      <c r="D36" s="10">
        <v>429.706</v>
      </c>
      <c r="E36" s="9">
        <f t="shared" si="0"/>
        <v>14.69633024385239</v>
      </c>
      <c r="F36" s="9">
        <f t="shared" si="1"/>
        <v>-2494.194</v>
      </c>
    </row>
    <row r="37" spans="1:6" ht="15" customHeight="1">
      <c r="A37" s="17">
        <v>2020300000</v>
      </c>
      <c r="B37" s="18" t="s">
        <v>30</v>
      </c>
      <c r="C37" s="12">
        <v>115.982</v>
      </c>
      <c r="D37" s="23">
        <v>115.888</v>
      </c>
      <c r="E37" s="9">
        <f t="shared" si="0"/>
        <v>99.91895294097361</v>
      </c>
      <c r="F37" s="9">
        <f t="shared" si="1"/>
        <v>-0.09399999999999409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3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6759.282000000001</v>
      </c>
      <c r="D42" s="26">
        <f>D32+D33</f>
        <v>3347.96017</v>
      </c>
      <c r="E42" s="5">
        <f t="shared" si="0"/>
        <v>49.531298886479355</v>
      </c>
      <c r="F42" s="5">
        <f t="shared" si="1"/>
        <v>-3411.3218300000012</v>
      </c>
    </row>
    <row r="43" spans="1:6" s="6" customFormat="1" ht="15.75">
      <c r="A43" s="3"/>
      <c r="B43" s="27" t="s">
        <v>36</v>
      </c>
      <c r="C43" s="5">
        <f>C88-C42</f>
        <v>389.39999999999964</v>
      </c>
      <c r="D43" s="5">
        <f>D88-D42</f>
        <v>-324.1811499999999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176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929.088</v>
      </c>
      <c r="D47" s="40">
        <f>D48+D49+D50+D51+D52+D54+D53</f>
        <v>562.86786</v>
      </c>
      <c r="E47" s="41">
        <f>SUM(D47/C47*100)</f>
        <v>60.58283607150238</v>
      </c>
      <c r="F47" s="41">
        <f>SUM(D47-C47)</f>
        <v>-366.22014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919.088</v>
      </c>
      <c r="D49" s="44">
        <v>562.86786</v>
      </c>
      <c r="E49" s="45">
        <f aca="true" t="shared" si="2" ref="E49:E88">SUM(D49/C49*100)</f>
        <v>61.24199858990651</v>
      </c>
      <c r="F49" s="45">
        <f aca="true" t="shared" si="3" ref="F49:F88">SUM(D49-C49)</f>
        <v>-356.22014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63.0129</v>
      </c>
      <c r="E55" s="41">
        <f t="shared" si="2"/>
        <v>54.41810456500337</v>
      </c>
      <c r="F55" s="41">
        <f t="shared" si="3"/>
        <v>-52.781099999999995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63.0129</v>
      </c>
      <c r="E56" s="45">
        <f t="shared" si="2"/>
        <v>54.41810456500337</v>
      </c>
      <c r="F56" s="45">
        <f t="shared" si="3"/>
        <v>-52.781099999999995</v>
      </c>
    </row>
    <row r="57" spans="1:6" s="6" customFormat="1" ht="15.75">
      <c r="A57" s="37" t="s">
        <v>58</v>
      </c>
      <c r="B57" s="38" t="s">
        <v>59</v>
      </c>
      <c r="C57" s="39">
        <f>SUM(C58:C60)</f>
        <v>1</v>
      </c>
      <c r="D57" s="39">
        <f>SUM(D58:D60)</f>
        <v>0</v>
      </c>
      <c r="E57" s="41">
        <f t="shared" si="2"/>
        <v>0</v>
      </c>
      <c r="F57" s="41">
        <f t="shared" si="3"/>
        <v>-1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</v>
      </c>
      <c r="D60" s="44">
        <v>0</v>
      </c>
      <c r="E60" s="45">
        <f t="shared" si="2"/>
        <v>0</v>
      </c>
      <c r="F60" s="45">
        <f t="shared" si="3"/>
        <v>-1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" customHeight="1">
      <c r="A62" s="37" t="s">
        <v>66</v>
      </c>
      <c r="B62" s="38" t="s">
        <v>67</v>
      </c>
      <c r="C62" s="55">
        <f>SUM(C63:C66)</f>
        <v>959.7</v>
      </c>
      <c r="D62" s="55">
        <f>SUM(D63:D66)</f>
        <v>167.832</v>
      </c>
      <c r="E62" s="41">
        <f t="shared" si="2"/>
        <v>17.48796498905908</v>
      </c>
      <c r="F62" s="41">
        <f t="shared" si="3"/>
        <v>-791.868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>
        <v>0</v>
      </c>
      <c r="D64" s="44">
        <v>0</v>
      </c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876.2</v>
      </c>
      <c r="D65" s="44">
        <v>105.279</v>
      </c>
      <c r="E65" s="45">
        <f t="shared" si="2"/>
        <v>12.015407441223463</v>
      </c>
      <c r="F65" s="45">
        <f t="shared" si="3"/>
        <v>-770.921</v>
      </c>
    </row>
    <row r="66" spans="1:6" ht="15.75" customHeight="1">
      <c r="A66" s="42" t="s">
        <v>74</v>
      </c>
      <c r="B66" s="46" t="s">
        <v>75</v>
      </c>
      <c r="C66" s="56">
        <v>83.5</v>
      </c>
      <c r="D66" s="44">
        <v>62.553</v>
      </c>
      <c r="E66" s="45">
        <f t="shared" si="2"/>
        <v>74.91377245508983</v>
      </c>
      <c r="F66" s="45">
        <f t="shared" si="3"/>
        <v>-20.947000000000003</v>
      </c>
    </row>
    <row r="67" spans="1:6" s="6" customFormat="1" ht="15.75">
      <c r="A67" s="37" t="s">
        <v>76</v>
      </c>
      <c r="B67" s="38" t="s">
        <v>77</v>
      </c>
      <c r="C67" s="39">
        <f>SUM(C68:C70)</f>
        <v>2410.7</v>
      </c>
      <c r="D67" s="39">
        <f>SUM(D68:D70)</f>
        <v>212.03561</v>
      </c>
      <c r="E67" s="41">
        <f t="shared" si="2"/>
        <v>8.795603351723566</v>
      </c>
      <c r="F67" s="41">
        <f t="shared" si="3"/>
        <v>-2198.66439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6.5" customHeight="1">
      <c r="A69" s="42" t="s">
        <v>80</v>
      </c>
      <c r="B69" s="58" t="s">
        <v>81</v>
      </c>
      <c r="C69" s="44">
        <v>2115</v>
      </c>
      <c r="D69" s="44">
        <v>60</v>
      </c>
      <c r="E69" s="45">
        <f t="shared" si="2"/>
        <v>2.8368794326241136</v>
      </c>
      <c r="F69" s="45">
        <f t="shared" si="3"/>
        <v>-2055</v>
      </c>
    </row>
    <row r="70" spans="1:6" ht="15.75">
      <c r="A70" s="42" t="s">
        <v>82</v>
      </c>
      <c r="B70" s="46" t="s">
        <v>83</v>
      </c>
      <c r="C70" s="44">
        <v>295.7</v>
      </c>
      <c r="D70" s="44">
        <v>152.03561</v>
      </c>
      <c r="E70" s="45">
        <f t="shared" si="2"/>
        <v>51.41549205275617</v>
      </c>
      <c r="F70" s="45">
        <f t="shared" si="3"/>
        <v>-143.66439</v>
      </c>
    </row>
    <row r="71" spans="1:6" s="6" customFormat="1" ht="15.75">
      <c r="A71" s="37" t="s">
        <v>94</v>
      </c>
      <c r="B71" s="38" t="s">
        <v>95</v>
      </c>
      <c r="C71" s="39">
        <f>C72</f>
        <v>2332.8</v>
      </c>
      <c r="D71" s="39">
        <f>SUM(D72)</f>
        <v>1624.53065</v>
      </c>
      <c r="E71" s="41">
        <f t="shared" si="2"/>
        <v>69.63865955075444</v>
      </c>
      <c r="F71" s="41">
        <f t="shared" si="3"/>
        <v>-708.2693500000003</v>
      </c>
    </row>
    <row r="72" spans="1:6" ht="15" customHeight="1">
      <c r="A72" s="42" t="s">
        <v>96</v>
      </c>
      <c r="B72" s="46" t="s">
        <v>271</v>
      </c>
      <c r="C72" s="44">
        <v>2332.8</v>
      </c>
      <c r="D72" s="44">
        <v>1624.53065</v>
      </c>
      <c r="E72" s="45">
        <f t="shared" si="2"/>
        <v>69.63865955075444</v>
      </c>
      <c r="F72" s="45">
        <f t="shared" si="3"/>
        <v>-708.2693500000003</v>
      </c>
    </row>
    <row r="73" spans="1:6" s="6" customFormat="1" ht="15" customHeight="1">
      <c r="A73" s="60">
        <v>1000</v>
      </c>
      <c r="B73" s="38" t="s">
        <v>98</v>
      </c>
      <c r="C73" s="39">
        <f>SUM(C74:C77)</f>
        <v>387.6</v>
      </c>
      <c r="D73" s="39">
        <f>SUM(D74:D77)</f>
        <v>387.6</v>
      </c>
      <c r="E73" s="41">
        <f t="shared" si="2"/>
        <v>100</v>
      </c>
      <c r="F73" s="41">
        <f t="shared" si="3"/>
        <v>0</v>
      </c>
    </row>
    <row r="74" spans="1:6" ht="1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3.5" customHeight="1">
      <c r="A75" s="61">
        <v>1003</v>
      </c>
      <c r="B75" s="62" t="s">
        <v>100</v>
      </c>
      <c r="C75" s="44">
        <v>387.6</v>
      </c>
      <c r="D75" s="44">
        <v>387.6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12</v>
      </c>
      <c r="D78" s="39">
        <f>D79+D80+D81+D82+D83</f>
        <v>5.9</v>
      </c>
      <c r="E78" s="45">
        <f t="shared" si="2"/>
        <v>49.16666666666667</v>
      </c>
      <c r="F78" s="28">
        <f>F79+F80+F81+F82+F83</f>
        <v>-6.1</v>
      </c>
    </row>
    <row r="79" spans="1:6" ht="15.75">
      <c r="A79" s="42" t="s">
        <v>106</v>
      </c>
      <c r="B79" s="46" t="s">
        <v>107</v>
      </c>
      <c r="C79" s="44">
        <v>12</v>
      </c>
      <c r="D79" s="44">
        <v>5.9</v>
      </c>
      <c r="E79" s="45">
        <f t="shared" si="2"/>
        <v>49.16666666666667</v>
      </c>
      <c r="F79" s="45">
        <f>SUM(D79-C79)</f>
        <v>-6.1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C47+C55+C57+C62+C67+C71+C73+C78</f>
        <v>7148.682000000001</v>
      </c>
      <c r="D88" s="40">
        <f>D47+D55+D57+D62+D67+D71+D78+D73</f>
        <v>3023.77902</v>
      </c>
      <c r="E88" s="41">
        <f t="shared" si="2"/>
        <v>42.29841277035403</v>
      </c>
      <c r="F88" s="41">
        <f t="shared" si="3"/>
        <v>-4124.902980000001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C88" sqref="C88: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57421875" style="71" customWidth="1"/>
    <col min="4" max="4" width="15.00390625" style="71" customWidth="1"/>
    <col min="5" max="5" width="11.00390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321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1607.3</v>
      </c>
      <c r="D4" s="5">
        <f>D5+D7+D9+D12+D15</f>
        <v>1212.3206099999998</v>
      </c>
      <c r="E4" s="5">
        <f>SUM(D4/C4*100)</f>
        <v>75.42590742238535</v>
      </c>
      <c r="F4" s="5">
        <f>SUM(D4-C4)</f>
        <v>-394.9793900000002</v>
      </c>
    </row>
    <row r="5" spans="1:6" s="6" customFormat="1" ht="15.75">
      <c r="A5" s="77">
        <v>1010000000</v>
      </c>
      <c r="B5" s="76" t="s">
        <v>6</v>
      </c>
      <c r="C5" s="5">
        <f>C6</f>
        <v>986.4</v>
      </c>
      <c r="D5" s="5">
        <f>D6</f>
        <v>742.43938</v>
      </c>
      <c r="E5" s="5">
        <f aca="true" t="shared" si="0" ref="E5:E42">SUM(D5/C5*100)</f>
        <v>75.26757704785078</v>
      </c>
      <c r="F5" s="5">
        <f aca="true" t="shared" si="1" ref="F5:F42">SUM(D5-C5)</f>
        <v>-243.96061999999995</v>
      </c>
    </row>
    <row r="6" spans="1:6" ht="15.75">
      <c r="A6" s="7">
        <v>1010200001</v>
      </c>
      <c r="B6" s="8" t="s">
        <v>7</v>
      </c>
      <c r="C6" s="9">
        <v>986.4</v>
      </c>
      <c r="D6" s="10">
        <v>742.43938</v>
      </c>
      <c r="E6" s="9">
        <f>SUM(D6/C6*100)</f>
        <v>75.26757704785078</v>
      </c>
      <c r="F6" s="9">
        <f t="shared" si="1"/>
        <v>-243.96061999999995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14.81396</v>
      </c>
      <c r="E7" s="5">
        <f t="shared" si="0"/>
        <v>52.907000000000004</v>
      </c>
      <c r="F7" s="5">
        <f t="shared" si="1"/>
        <v>-13.18604</v>
      </c>
    </row>
    <row r="8" spans="1:6" ht="15.75" customHeight="1">
      <c r="A8" s="7">
        <v>1050300000</v>
      </c>
      <c r="B8" s="11" t="s">
        <v>9</v>
      </c>
      <c r="C8" s="12">
        <v>28</v>
      </c>
      <c r="D8" s="10">
        <v>14.81396</v>
      </c>
      <c r="E8" s="9">
        <f t="shared" si="0"/>
        <v>52.907000000000004</v>
      </c>
      <c r="F8" s="9">
        <f t="shared" si="1"/>
        <v>-13.18604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582.9</v>
      </c>
      <c r="D9" s="5">
        <f>D10+D11</f>
        <v>440.96727</v>
      </c>
      <c r="E9" s="5">
        <f t="shared" si="0"/>
        <v>75.6505867215646</v>
      </c>
      <c r="F9" s="5">
        <f t="shared" si="1"/>
        <v>-141.93273</v>
      </c>
    </row>
    <row r="10" spans="1:6" s="6" customFormat="1" ht="15.75" customHeight="1">
      <c r="A10" s="7">
        <v>1060100000</v>
      </c>
      <c r="B10" s="11" t="s">
        <v>11</v>
      </c>
      <c r="C10" s="9">
        <v>135</v>
      </c>
      <c r="D10" s="10">
        <v>68.44135</v>
      </c>
      <c r="E10" s="9">
        <f t="shared" si="0"/>
        <v>50.6972962962963</v>
      </c>
      <c r="F10" s="9">
        <f>SUM(D10-C10)</f>
        <v>-66.55865</v>
      </c>
    </row>
    <row r="11" spans="1:6" ht="15.75" customHeight="1">
      <c r="A11" s="7">
        <v>1060600000</v>
      </c>
      <c r="B11" s="11" t="s">
        <v>10</v>
      </c>
      <c r="C11" s="9">
        <v>447.9</v>
      </c>
      <c r="D11" s="10">
        <v>372.52592</v>
      </c>
      <c r="E11" s="9">
        <f t="shared" si="0"/>
        <v>83.1716722482697</v>
      </c>
      <c r="F11" s="9">
        <f t="shared" si="1"/>
        <v>-75.37407999999999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14.1</v>
      </c>
      <c r="E12" s="5">
        <f t="shared" si="0"/>
        <v>141</v>
      </c>
      <c r="F12" s="5">
        <f t="shared" si="1"/>
        <v>4.1</v>
      </c>
    </row>
    <row r="13" spans="1:6" ht="15.75">
      <c r="A13" s="7">
        <v>1080400001</v>
      </c>
      <c r="B13" s="8" t="s">
        <v>14</v>
      </c>
      <c r="C13" s="9">
        <v>10</v>
      </c>
      <c r="D13" s="10">
        <v>14.1</v>
      </c>
      <c r="E13" s="9">
        <f t="shared" si="0"/>
        <v>141</v>
      </c>
      <c r="F13" s="9">
        <f t="shared" si="1"/>
        <v>4.1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416.2</v>
      </c>
      <c r="D20" s="5">
        <f>D21+D24+D26+D29</f>
        <v>342.51354000000003</v>
      </c>
      <c r="E20" s="5">
        <f t="shared" si="0"/>
        <v>82.29542047092745</v>
      </c>
      <c r="F20" s="5">
        <f t="shared" si="1"/>
        <v>-73.68645999999995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326.2</v>
      </c>
      <c r="D21" s="5">
        <f>D22+D23</f>
        <v>283.15896</v>
      </c>
      <c r="E21" s="5">
        <f t="shared" si="0"/>
        <v>86.80532188841201</v>
      </c>
      <c r="F21" s="5">
        <f t="shared" si="1"/>
        <v>-43.04104000000001</v>
      </c>
    </row>
    <row r="22" spans="1:6" ht="15.75">
      <c r="A22" s="17">
        <v>1110501101</v>
      </c>
      <c r="B22" s="18" t="s">
        <v>263</v>
      </c>
      <c r="C22" s="12">
        <v>310</v>
      </c>
      <c r="D22" s="10">
        <v>283.15896</v>
      </c>
      <c r="E22" s="9">
        <f t="shared" si="0"/>
        <v>91.34159999999999</v>
      </c>
      <c r="F22" s="9">
        <f t="shared" si="1"/>
        <v>-26.84104000000002</v>
      </c>
    </row>
    <row r="23" spans="1:6" ht="15" customHeight="1">
      <c r="A23" s="7">
        <v>1110503505</v>
      </c>
      <c r="B23" s="11" t="s">
        <v>262</v>
      </c>
      <c r="C23" s="12">
        <v>16.2</v>
      </c>
      <c r="D23" s="10">
        <v>0</v>
      </c>
      <c r="E23" s="9">
        <f t="shared" si="0"/>
        <v>0</v>
      </c>
      <c r="F23" s="9">
        <f t="shared" si="1"/>
        <v>-16.2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261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141</v>
      </c>
      <c r="C26" s="5">
        <f>C27+C28</f>
        <v>90</v>
      </c>
      <c r="D26" s="5">
        <f>D27+D28</f>
        <v>27.86344</v>
      </c>
      <c r="E26" s="5">
        <f t="shared" si="0"/>
        <v>30.95937777777778</v>
      </c>
      <c r="F26" s="5">
        <f t="shared" si="1"/>
        <v>-62.13656</v>
      </c>
    </row>
    <row r="27" spans="1:6" ht="15.75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90</v>
      </c>
      <c r="D28" s="10">
        <v>27.86344</v>
      </c>
      <c r="E28" s="9">
        <f t="shared" si="0"/>
        <v>30.95937777777778</v>
      </c>
      <c r="F28" s="9">
        <f t="shared" si="1"/>
        <v>-62.13656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31.49114</v>
      </c>
      <c r="E29" s="5" t="e">
        <f t="shared" si="0"/>
        <v>#DIV/0!</v>
      </c>
      <c r="F29" s="5">
        <f t="shared" si="1"/>
        <v>31.49114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31.49114</v>
      </c>
      <c r="E30" s="9" t="e">
        <f t="shared" si="0"/>
        <v>#DIV/0!</v>
      </c>
      <c r="F30" s="9">
        <f t="shared" si="1"/>
        <v>31.49114</v>
      </c>
    </row>
    <row r="31" spans="1:6" ht="15" customHeight="1" hidden="1">
      <c r="A31" s="7">
        <v>1170505005</v>
      </c>
      <c r="B31" s="11" t="s">
        <v>258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2023.5</v>
      </c>
      <c r="D32" s="20">
        <f>D4+D20</f>
        <v>1554.8341499999997</v>
      </c>
      <c r="E32" s="5">
        <f t="shared" si="0"/>
        <v>76.83885100074127</v>
      </c>
      <c r="F32" s="5">
        <f t="shared" si="1"/>
        <v>-468.6658500000003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4411.231000000001</v>
      </c>
      <c r="D33" s="5">
        <f>D34+D36+D37+D38+D39+D40</f>
        <v>2942.734</v>
      </c>
      <c r="E33" s="5">
        <f t="shared" si="0"/>
        <v>66.71004080266935</v>
      </c>
      <c r="F33" s="5">
        <f t="shared" si="1"/>
        <v>-1468.4970000000008</v>
      </c>
      <c r="G33" s="21"/>
    </row>
    <row r="34" spans="1:6" ht="15.75">
      <c r="A34" s="17">
        <v>2020100000</v>
      </c>
      <c r="B34" s="18" t="s">
        <v>28</v>
      </c>
      <c r="C34" s="13">
        <v>2561.6</v>
      </c>
      <c r="D34" s="22">
        <v>1950.7</v>
      </c>
      <c r="E34" s="9">
        <f t="shared" si="0"/>
        <v>76.15162398500938</v>
      </c>
      <c r="F34" s="9">
        <f t="shared" si="1"/>
        <v>-610.8999999999999</v>
      </c>
    </row>
    <row r="35" spans="1:6" ht="14.2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 customHeight="1">
      <c r="A36" s="17">
        <v>2020200000</v>
      </c>
      <c r="B36" s="18" t="s">
        <v>29</v>
      </c>
      <c r="C36" s="12">
        <v>1733.58</v>
      </c>
      <c r="D36" s="10">
        <v>876.112</v>
      </c>
      <c r="E36" s="9">
        <f t="shared" si="0"/>
        <v>50.537731169025946</v>
      </c>
      <c r="F36" s="9">
        <f t="shared" si="1"/>
        <v>-857.468</v>
      </c>
    </row>
    <row r="37" spans="1:6" ht="15" customHeight="1">
      <c r="A37" s="17">
        <v>2020300000</v>
      </c>
      <c r="B37" s="18" t="s">
        <v>30</v>
      </c>
      <c r="C37" s="12">
        <v>116.051</v>
      </c>
      <c r="D37" s="23">
        <v>115.922</v>
      </c>
      <c r="E37" s="9">
        <f t="shared" si="0"/>
        <v>99.88884197464907</v>
      </c>
      <c r="F37" s="9">
        <f t="shared" si="1"/>
        <v>-0.1290000000000049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6434.731000000001</v>
      </c>
      <c r="D42" s="26">
        <f>D32+D33</f>
        <v>4497.568149999999</v>
      </c>
      <c r="E42" s="5">
        <f t="shared" si="0"/>
        <v>69.89520074731949</v>
      </c>
      <c r="F42" s="5">
        <f t="shared" si="1"/>
        <v>-1937.1628500000015</v>
      </c>
    </row>
    <row r="43" spans="1:6" s="6" customFormat="1" ht="15.75">
      <c r="A43" s="3"/>
      <c r="B43" s="27" t="s">
        <v>36</v>
      </c>
      <c r="C43" s="5">
        <f>C88-C42</f>
        <v>1291.5999999999995</v>
      </c>
      <c r="D43" s="5">
        <f>D88-D42</f>
        <v>-726.2211299999985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850.874</v>
      </c>
      <c r="D47" s="40">
        <f>D48+D49+D50+D51+D52+D54+D53</f>
        <v>524.24298</v>
      </c>
      <c r="E47" s="41">
        <f>SUM(D47/C47*100)</f>
        <v>61.612292771902766</v>
      </c>
      <c r="F47" s="41">
        <f>SUM(D47-C47)</f>
        <v>-326.63102000000003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832.557</v>
      </c>
      <c r="D49" s="44">
        <v>524.24298</v>
      </c>
      <c r="E49" s="45">
        <f aca="true" t="shared" si="2" ref="E49:E60">SUM(D49/C49*100)</f>
        <v>62.967818419639734</v>
      </c>
      <c r="F49" s="45">
        <f aca="true" t="shared" si="3" ref="F49:F60">SUM(D49-C49)</f>
        <v>-308.31402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>
      <c r="A52" s="42" t="s">
        <v>48</v>
      </c>
      <c r="B52" s="46" t="s">
        <v>49</v>
      </c>
      <c r="C52" s="44">
        <v>10</v>
      </c>
      <c r="D52" s="44">
        <v>0</v>
      </c>
      <c r="E52" s="45">
        <f t="shared" si="2"/>
        <v>0</v>
      </c>
      <c r="F52" s="45">
        <f t="shared" si="3"/>
        <v>-10</v>
      </c>
    </row>
    <row r="53" spans="1:6" ht="15.75" customHeight="1">
      <c r="A53" s="42" t="s">
        <v>50</v>
      </c>
      <c r="B53" s="46" t="s">
        <v>51</v>
      </c>
      <c r="C53" s="47">
        <v>8.317</v>
      </c>
      <c r="D53" s="47">
        <v>0</v>
      </c>
      <c r="E53" s="45">
        <f t="shared" si="2"/>
        <v>0</v>
      </c>
      <c r="F53" s="45">
        <f t="shared" si="3"/>
        <v>-8.317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67.10573</v>
      </c>
      <c r="E55" s="41">
        <f t="shared" si="2"/>
        <v>57.952683213292566</v>
      </c>
      <c r="F55" s="41">
        <f t="shared" si="3"/>
        <v>-48.68827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67.10573</v>
      </c>
      <c r="E56" s="45">
        <f t="shared" si="2"/>
        <v>57.952683213292566</v>
      </c>
      <c r="F56" s="45">
        <f t="shared" si="3"/>
        <v>-48.68827</v>
      </c>
    </row>
    <row r="57" spans="1:6" s="6" customFormat="1" ht="15.75">
      <c r="A57" s="37" t="s">
        <v>58</v>
      </c>
      <c r="B57" s="38" t="s">
        <v>59</v>
      </c>
      <c r="C57" s="39">
        <f>C60+C61</f>
        <v>26.583</v>
      </c>
      <c r="D57" s="39">
        <f>D60+D61</f>
        <v>8.218</v>
      </c>
      <c r="E57" s="41">
        <f t="shared" si="2"/>
        <v>30.91449422563293</v>
      </c>
      <c r="F57" s="41">
        <f t="shared" si="3"/>
        <v>-18.365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197">
        <v>1.683</v>
      </c>
      <c r="D60" s="44">
        <v>1.683</v>
      </c>
      <c r="E60" s="45">
        <f t="shared" si="2"/>
        <v>100</v>
      </c>
      <c r="F60" s="45">
        <f t="shared" si="3"/>
        <v>0</v>
      </c>
    </row>
    <row r="61" spans="1:6" s="6" customFormat="1" ht="15.75">
      <c r="A61" s="53" t="s">
        <v>256</v>
      </c>
      <c r="B61" s="54" t="s">
        <v>257</v>
      </c>
      <c r="C61" s="44">
        <v>24.9</v>
      </c>
      <c r="D61" s="44">
        <v>6.535</v>
      </c>
      <c r="E61" s="45"/>
      <c r="F61" s="45"/>
    </row>
    <row r="62" spans="1:6" ht="15.75">
      <c r="A62" s="37" t="s">
        <v>66</v>
      </c>
      <c r="B62" s="38" t="s">
        <v>67</v>
      </c>
      <c r="C62" s="55">
        <f>SUM(C63:C66)</f>
        <v>1141.5</v>
      </c>
      <c r="D62" s="55">
        <f>SUM(D63:D66)</f>
        <v>284.82837</v>
      </c>
      <c r="E62" s="41">
        <f aca="true" t="shared" si="4" ref="E62:E76">SUM(D62/C62*100)</f>
        <v>24.952113009198424</v>
      </c>
      <c r="F62" s="41">
        <f aca="true" t="shared" si="5" ref="F62:F77">SUM(D62-C62)</f>
        <v>-856.67163</v>
      </c>
    </row>
    <row r="63" spans="1:7" s="6" customFormat="1" ht="15.75" hidden="1">
      <c r="A63" s="42" t="s">
        <v>68</v>
      </c>
      <c r="B63" s="46" t="s">
        <v>69</v>
      </c>
      <c r="C63" s="56"/>
      <c r="D63" s="44"/>
      <c r="E63" s="45" t="e">
        <f t="shared" si="4"/>
        <v>#DIV/0!</v>
      </c>
      <c r="F63" s="45">
        <f t="shared" si="5"/>
        <v>0</v>
      </c>
      <c r="G63" s="57"/>
    </row>
    <row r="64" spans="1:6" ht="15.75">
      <c r="A64" s="42" t="s">
        <v>70</v>
      </c>
      <c r="B64" s="46" t="s">
        <v>71</v>
      </c>
      <c r="C64" s="56">
        <v>120</v>
      </c>
      <c r="D64" s="44">
        <v>91.74835</v>
      </c>
      <c r="E64" s="45">
        <f t="shared" si="4"/>
        <v>76.45695833333333</v>
      </c>
      <c r="F64" s="45">
        <f t="shared" si="5"/>
        <v>-28.251649999999998</v>
      </c>
    </row>
    <row r="65" spans="1:6" ht="15.75">
      <c r="A65" s="42" t="s">
        <v>72</v>
      </c>
      <c r="B65" s="46" t="s">
        <v>73</v>
      </c>
      <c r="C65" s="56">
        <v>971.5</v>
      </c>
      <c r="D65" s="44">
        <v>169.1003</v>
      </c>
      <c r="E65" s="45">
        <f t="shared" si="4"/>
        <v>17.406103962943902</v>
      </c>
      <c r="F65" s="45">
        <f t="shared" si="5"/>
        <v>-802.3996999999999</v>
      </c>
    </row>
    <row r="66" spans="1:6" s="6" customFormat="1" ht="15.75">
      <c r="A66" s="42" t="s">
        <v>74</v>
      </c>
      <c r="B66" s="46" t="s">
        <v>75</v>
      </c>
      <c r="C66" s="56">
        <v>50</v>
      </c>
      <c r="D66" s="44">
        <v>23.97972</v>
      </c>
      <c r="E66" s="45">
        <f t="shared" si="4"/>
        <v>47.95944</v>
      </c>
      <c r="F66" s="45">
        <f t="shared" si="5"/>
        <v>-26.02028</v>
      </c>
    </row>
    <row r="67" spans="1:6" ht="15.75">
      <c r="A67" s="37" t="s">
        <v>76</v>
      </c>
      <c r="B67" s="38" t="s">
        <v>77</v>
      </c>
      <c r="C67" s="39">
        <f>SUM(C68:C70)</f>
        <v>743.5</v>
      </c>
      <c r="D67" s="39">
        <f>SUM(D68:D70)</f>
        <v>475.17062</v>
      </c>
      <c r="E67" s="41">
        <f t="shared" si="4"/>
        <v>63.909969065232005</v>
      </c>
      <c r="F67" s="41">
        <f t="shared" si="5"/>
        <v>-268.32938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4"/>
        <v>#DIV/0!</v>
      </c>
      <c r="F68" s="45">
        <f t="shared" si="5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4"/>
        <v>#DIV/0!</v>
      </c>
      <c r="F69" s="45">
        <f t="shared" si="5"/>
        <v>0</v>
      </c>
    </row>
    <row r="70" spans="1:6" s="6" customFormat="1" ht="15.75">
      <c r="A70" s="42" t="s">
        <v>82</v>
      </c>
      <c r="B70" s="46" t="s">
        <v>83</v>
      </c>
      <c r="C70" s="44">
        <v>743.5</v>
      </c>
      <c r="D70" s="44">
        <v>475.17062</v>
      </c>
      <c r="E70" s="45">
        <f t="shared" si="4"/>
        <v>63.909969065232005</v>
      </c>
      <c r="F70" s="45">
        <f t="shared" si="5"/>
        <v>-268.32938</v>
      </c>
    </row>
    <row r="71" spans="1:6" ht="15.75">
      <c r="A71" s="37" t="s">
        <v>94</v>
      </c>
      <c r="B71" s="38" t="s">
        <v>95</v>
      </c>
      <c r="C71" s="39">
        <f>C72</f>
        <v>4321.4</v>
      </c>
      <c r="D71" s="39">
        <f>SUM(D72)</f>
        <v>1900.70132</v>
      </c>
      <c r="E71" s="41">
        <f t="shared" si="4"/>
        <v>43.983461841070024</v>
      </c>
      <c r="F71" s="41">
        <f t="shared" si="5"/>
        <v>-2420.6986799999995</v>
      </c>
    </row>
    <row r="72" spans="1:6" s="6" customFormat="1" ht="15.75">
      <c r="A72" s="42" t="s">
        <v>96</v>
      </c>
      <c r="B72" s="46" t="s">
        <v>97</v>
      </c>
      <c r="C72" s="44">
        <v>4321.4</v>
      </c>
      <c r="D72" s="44">
        <v>1900.70132</v>
      </c>
      <c r="E72" s="45">
        <f t="shared" si="4"/>
        <v>43.983461841070024</v>
      </c>
      <c r="F72" s="45">
        <f t="shared" si="5"/>
        <v>-2420.6986799999995</v>
      </c>
    </row>
    <row r="73" spans="1:6" ht="15.75">
      <c r="A73" s="60">
        <v>1000</v>
      </c>
      <c r="B73" s="38" t="s">
        <v>98</v>
      </c>
      <c r="C73" s="39">
        <f>SUM(C74:C77)</f>
        <v>135.78</v>
      </c>
      <c r="D73" s="39">
        <f>SUM(D74:D77)</f>
        <v>135.78</v>
      </c>
      <c r="E73" s="41">
        <f t="shared" si="4"/>
        <v>100</v>
      </c>
      <c r="F73" s="41">
        <f t="shared" si="5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4"/>
        <v>#DIV/0!</v>
      </c>
      <c r="F74" s="45">
        <f t="shared" si="5"/>
        <v>0</v>
      </c>
    </row>
    <row r="75" spans="1:6" ht="15" customHeight="1">
      <c r="A75" s="61">
        <v>1003</v>
      </c>
      <c r="B75" s="62" t="s">
        <v>100</v>
      </c>
      <c r="C75" s="44">
        <v>135.78</v>
      </c>
      <c r="D75" s="44">
        <v>135.78</v>
      </c>
      <c r="E75" s="45">
        <f t="shared" si="4"/>
        <v>100</v>
      </c>
      <c r="F75" s="45">
        <f t="shared" si="5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4"/>
        <v>#DIV/0!</v>
      </c>
      <c r="F76" s="45">
        <f t="shared" si="5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5"/>
        <v>0</v>
      </c>
    </row>
    <row r="78" spans="1:6" ht="15.75">
      <c r="A78" s="37" t="s">
        <v>104</v>
      </c>
      <c r="B78" s="38" t="s">
        <v>105</v>
      </c>
      <c r="C78" s="39">
        <f>C79+C80+C81+C82+C83</f>
        <v>15.6</v>
      </c>
      <c r="D78" s="39">
        <f>D79+D80+D81+D82+D83</f>
        <v>0</v>
      </c>
      <c r="E78" s="45">
        <f aca="true" t="shared" si="6" ref="E78:E88">SUM(D78/C78*100)</f>
        <v>0</v>
      </c>
      <c r="F78" s="28">
        <f>F79+F80+F81+F82+F83</f>
        <v>-15.6</v>
      </c>
    </row>
    <row r="79" spans="1:6" ht="15" customHeight="1">
      <c r="A79" s="42" t="s">
        <v>106</v>
      </c>
      <c r="B79" s="46" t="s">
        <v>107</v>
      </c>
      <c r="C79" s="44">
        <v>15.6</v>
      </c>
      <c r="D79" s="44">
        <v>0</v>
      </c>
      <c r="E79" s="45">
        <f t="shared" si="6"/>
        <v>0</v>
      </c>
      <c r="F79" s="45">
        <f>SUM(D79-C79)</f>
        <v>-15.6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6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6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6"/>
        <v>#DIV/0!</v>
      </c>
      <c r="F82" s="45"/>
    </row>
    <row r="83" spans="1:6" s="6" customFormat="1" ht="15" customHeight="1" hidden="1">
      <c r="A83" s="42" t="s">
        <v>114</v>
      </c>
      <c r="B83" s="46" t="s">
        <v>115</v>
      </c>
      <c r="C83" s="44"/>
      <c r="D83" s="44"/>
      <c r="E83" s="45" t="e">
        <f t="shared" si="6"/>
        <v>#DIV/0!</v>
      </c>
      <c r="F83" s="45"/>
    </row>
    <row r="84" spans="1:6" ht="15" customHeight="1">
      <c r="A84" s="60">
        <v>1400</v>
      </c>
      <c r="B84" s="65" t="s">
        <v>124</v>
      </c>
      <c r="C84" s="55">
        <f>C85+C86+C87</f>
        <v>375.3</v>
      </c>
      <c r="D84" s="55">
        <f>SUM(D85:D87)</f>
        <v>375.3</v>
      </c>
      <c r="E84" s="41">
        <f t="shared" si="6"/>
        <v>100</v>
      </c>
      <c r="F84" s="41">
        <f>SUM(D84-C84)</f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6"/>
        <v>#DIV/0!</v>
      </c>
      <c r="F85" s="45">
        <f>SUM(D85-C85)</f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6"/>
        <v>#DIV/0!</v>
      </c>
      <c r="F86" s="45">
        <f>SUM(D86-C86)</f>
        <v>0</v>
      </c>
    </row>
    <row r="87" spans="1:6" s="6" customFormat="1" ht="15" customHeight="1">
      <c r="A87" s="61">
        <v>1403</v>
      </c>
      <c r="B87" s="62" t="s">
        <v>127</v>
      </c>
      <c r="C87" s="56">
        <v>375.3</v>
      </c>
      <c r="D87" s="44">
        <v>375.3</v>
      </c>
      <c r="E87" s="45">
        <f t="shared" si="6"/>
        <v>100</v>
      </c>
      <c r="F87" s="45">
        <f>SUM(D87-C87)</f>
        <v>0</v>
      </c>
    </row>
    <row r="88" spans="1:6" ht="15" customHeight="1">
      <c r="A88" s="60"/>
      <c r="B88" s="66" t="s">
        <v>128</v>
      </c>
      <c r="C88" s="40">
        <f>C47+C55+C57+C62+C67+C71+C73+C78+C84</f>
        <v>7726.331</v>
      </c>
      <c r="D88" s="40">
        <f>D47+D55+D57+D62+D67+D71+D73+D78+D84</f>
        <v>3771.3470200000006</v>
      </c>
      <c r="E88" s="41">
        <f t="shared" si="6"/>
        <v>48.811616018003896</v>
      </c>
      <c r="F88" s="41">
        <f>SUM(D88-C88)</f>
        <v>-3954.9839799999995</v>
      </c>
    </row>
    <row r="89" spans="1:6" s="74" customFormat="1" ht="15.75">
      <c r="A89" s="67"/>
      <c r="B89" s="68"/>
      <c r="C89" s="69"/>
      <c r="D89" s="70"/>
      <c r="E89" s="71"/>
      <c r="F89" s="71"/>
    </row>
    <row r="90" spans="1:4" s="74" customFormat="1" ht="12.75">
      <c r="A90" s="72" t="s">
        <v>129</v>
      </c>
      <c r="B90" s="72"/>
      <c r="C90" s="73"/>
      <c r="D90" s="73"/>
    </row>
    <row r="91" spans="1:6" ht="15.75">
      <c r="A91" s="75" t="s">
        <v>130</v>
      </c>
      <c r="B91" s="75"/>
      <c r="C91" s="74" t="s">
        <v>131</v>
      </c>
      <c r="D91" s="74"/>
      <c r="E91" s="74"/>
      <c r="F91" s="7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34">
      <selection activeCell="C88" sqref="C88:D88"/>
    </sheetView>
  </sheetViews>
  <sheetFormatPr defaultColWidth="9.140625" defaultRowHeight="12.75"/>
  <cols>
    <col min="1" max="1" width="14.7109375" style="67" customWidth="1"/>
    <col min="2" max="2" width="58.140625" style="68" customWidth="1"/>
    <col min="3" max="3" width="13.8515625" style="71" customWidth="1"/>
    <col min="4" max="4" width="15.140625" style="71" customWidth="1"/>
    <col min="5" max="5" width="9.71093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320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5536.8</v>
      </c>
      <c r="D4" s="5">
        <f>D5+D7+D9</f>
        <v>4131.70722</v>
      </c>
      <c r="E4" s="5">
        <f>SUM(D4/C4*100)</f>
        <v>74.62265604681406</v>
      </c>
      <c r="F4" s="5">
        <f>SUM(D4-C4)</f>
        <v>-1405.09278</v>
      </c>
    </row>
    <row r="5" spans="1:6" s="6" customFormat="1" ht="15.75">
      <c r="A5" s="77">
        <v>1010000000</v>
      </c>
      <c r="B5" s="76" t="s">
        <v>6</v>
      </c>
      <c r="C5" s="5">
        <f>C6</f>
        <v>4584</v>
      </c>
      <c r="D5" s="5">
        <f>D6</f>
        <v>3479.35203</v>
      </c>
      <c r="E5" s="5">
        <f aca="true" t="shared" si="0" ref="E5:E42">SUM(D5/C5*100)</f>
        <v>75.90209489528796</v>
      </c>
      <c r="F5" s="5">
        <f aca="true" t="shared" si="1" ref="F5:F42">SUM(D5-C5)</f>
        <v>-1104.64797</v>
      </c>
    </row>
    <row r="6" spans="1:6" ht="15.75">
      <c r="A6" s="7">
        <v>1010200001</v>
      </c>
      <c r="B6" s="8" t="s">
        <v>7</v>
      </c>
      <c r="C6" s="9">
        <v>4584</v>
      </c>
      <c r="D6" s="10">
        <v>3479.35203</v>
      </c>
      <c r="E6" s="9">
        <f>SUM(D6/C6*100)</f>
        <v>75.90209489528796</v>
      </c>
      <c r="F6" s="9">
        <f t="shared" si="1"/>
        <v>-1104.64797</v>
      </c>
    </row>
    <row r="7" spans="1:6" s="6" customFormat="1" ht="15" customHeight="1">
      <c r="A7" s="77">
        <v>1050000000</v>
      </c>
      <c r="B7" s="76" t="s">
        <v>8</v>
      </c>
      <c r="C7" s="5">
        <f>SUM(C8:C8)</f>
        <v>35</v>
      </c>
      <c r="D7" s="5">
        <f>SUM(D8:D8)</f>
        <v>-17.59383</v>
      </c>
      <c r="E7" s="5">
        <f t="shared" si="0"/>
        <v>-50.26808571428572</v>
      </c>
      <c r="F7" s="5">
        <f t="shared" si="1"/>
        <v>-52.59383</v>
      </c>
    </row>
    <row r="8" spans="1:6" ht="15.75" customHeight="1">
      <c r="A8" s="7">
        <v>1050300000</v>
      </c>
      <c r="B8" s="11" t="s">
        <v>9</v>
      </c>
      <c r="C8" s="12">
        <v>35</v>
      </c>
      <c r="D8" s="10">
        <v>-17.59383</v>
      </c>
      <c r="E8" s="9">
        <f t="shared" si="0"/>
        <v>-50.26808571428572</v>
      </c>
      <c r="F8" s="9">
        <f t="shared" si="1"/>
        <v>-52.59383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907.8</v>
      </c>
      <c r="D9" s="5">
        <f>D10+D11</f>
        <v>669.94902</v>
      </c>
      <c r="E9" s="5">
        <f t="shared" si="0"/>
        <v>73.79918704560477</v>
      </c>
      <c r="F9" s="5">
        <f t="shared" si="1"/>
        <v>-237.85097999999994</v>
      </c>
    </row>
    <row r="10" spans="1:6" s="6" customFormat="1" ht="15" customHeight="1">
      <c r="A10" s="7">
        <v>1060100000</v>
      </c>
      <c r="B10" s="11" t="s">
        <v>295</v>
      </c>
      <c r="C10" s="9">
        <v>148</v>
      </c>
      <c r="D10" s="10">
        <v>67.94461</v>
      </c>
      <c r="E10" s="9">
        <f t="shared" si="0"/>
        <v>45.90852027027027</v>
      </c>
      <c r="F10" s="9">
        <f>SUM(D10-C10)</f>
        <v>-80.05539</v>
      </c>
    </row>
    <row r="11" spans="1:6" ht="15" customHeight="1">
      <c r="A11" s="7">
        <v>1060600000</v>
      </c>
      <c r="B11" s="11" t="s">
        <v>10</v>
      </c>
      <c r="C11" s="9">
        <v>759.8</v>
      </c>
      <c r="D11" s="10">
        <v>602.00441</v>
      </c>
      <c r="E11" s="9">
        <f t="shared" si="0"/>
        <v>79.2319570939721</v>
      </c>
      <c r="F11" s="9">
        <f t="shared" si="1"/>
        <v>-157.79558999999995</v>
      </c>
    </row>
    <row r="12" spans="1:6" s="6" customFormat="1" ht="17.25" customHeight="1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310</v>
      </c>
      <c r="D20" s="5">
        <f>D21+D24+D26+D29</f>
        <v>462.68494</v>
      </c>
      <c r="E20" s="5">
        <f t="shared" si="0"/>
        <v>149.2532064516129</v>
      </c>
      <c r="F20" s="5">
        <f t="shared" si="1"/>
        <v>152.68493999999998</v>
      </c>
    </row>
    <row r="21" spans="1:6" s="6" customFormat="1" ht="15" customHeight="1">
      <c r="A21" s="77">
        <v>1110000000</v>
      </c>
      <c r="B21" s="78" t="s">
        <v>138</v>
      </c>
      <c r="C21" s="5">
        <f>C22+C23</f>
        <v>250</v>
      </c>
      <c r="D21" s="5">
        <f>D22+D23</f>
        <v>88.39791</v>
      </c>
      <c r="E21" s="5">
        <f t="shared" si="0"/>
        <v>35.359164</v>
      </c>
      <c r="F21" s="5">
        <f t="shared" si="1"/>
        <v>-161.60209</v>
      </c>
    </row>
    <row r="22" spans="1:6" ht="15" customHeight="1">
      <c r="A22" s="17">
        <v>1110501101</v>
      </c>
      <c r="B22" s="18" t="s">
        <v>17</v>
      </c>
      <c r="C22" s="12">
        <v>250</v>
      </c>
      <c r="D22" s="10">
        <v>88.39791</v>
      </c>
      <c r="E22" s="9">
        <f t="shared" si="0"/>
        <v>35.359164</v>
      </c>
      <c r="F22" s="9">
        <f t="shared" si="1"/>
        <v>-161.60209</v>
      </c>
    </row>
    <row r="23" spans="1:6" ht="1.5" customHeight="1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31.5" customHeight="1">
      <c r="A24" s="77">
        <v>1130000000</v>
      </c>
      <c r="B24" s="78" t="s">
        <v>140</v>
      </c>
      <c r="C24" s="5">
        <f>C25</f>
        <v>0</v>
      </c>
      <c r="D24" s="5">
        <f>D25</f>
        <v>142.9316</v>
      </c>
      <c r="E24" s="5" t="e">
        <f t="shared" si="0"/>
        <v>#DIV/0!</v>
      </c>
      <c r="F24" s="5">
        <f t="shared" si="1"/>
        <v>142.9316</v>
      </c>
    </row>
    <row r="25" spans="1:6" ht="20.25" customHeight="1">
      <c r="A25" s="7">
        <v>1130305005</v>
      </c>
      <c r="B25" s="8" t="s">
        <v>19</v>
      </c>
      <c r="C25" s="9">
        <v>0</v>
      </c>
      <c r="D25" s="10">
        <v>142.9316</v>
      </c>
      <c r="E25" s="9" t="e">
        <f t="shared" si="0"/>
        <v>#DIV/0!</v>
      </c>
      <c r="F25" s="9">
        <f t="shared" si="1"/>
        <v>142.9316</v>
      </c>
    </row>
    <row r="26" spans="1:6" ht="19.5" customHeight="1">
      <c r="A26" s="79">
        <v>1140000000</v>
      </c>
      <c r="B26" s="80" t="s">
        <v>141</v>
      </c>
      <c r="C26" s="5">
        <f>C27+C28</f>
        <v>60</v>
      </c>
      <c r="D26" s="5">
        <f>D27+D28</f>
        <v>134.37046</v>
      </c>
      <c r="E26" s="5">
        <f t="shared" si="0"/>
        <v>223.95076666666668</v>
      </c>
      <c r="F26" s="5">
        <f t="shared" si="1"/>
        <v>74.37046000000001</v>
      </c>
    </row>
    <row r="27" spans="1:6" ht="12.75" customHeight="1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60</v>
      </c>
      <c r="D28" s="10">
        <v>134.37046</v>
      </c>
      <c r="E28" s="9">
        <f t="shared" si="0"/>
        <v>223.95076666666668</v>
      </c>
      <c r="F28" s="9">
        <f t="shared" si="1"/>
        <v>74.37046000000001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96.98497</v>
      </c>
      <c r="E29" s="5">
        <v>0</v>
      </c>
      <c r="F29" s="5">
        <f t="shared" si="1"/>
        <v>96.98497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50.39387</v>
      </c>
      <c r="E30" s="9">
        <v>0</v>
      </c>
      <c r="F30" s="9">
        <f t="shared" si="1"/>
        <v>50.39387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46.5911</v>
      </c>
      <c r="E31" s="9">
        <v>0</v>
      </c>
      <c r="F31" s="9">
        <f t="shared" si="1"/>
        <v>46.5911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5846.8</v>
      </c>
      <c r="D32" s="20">
        <f>D4+D20</f>
        <v>4594.39216</v>
      </c>
      <c r="E32" s="5">
        <f t="shared" si="0"/>
        <v>78.57960183348156</v>
      </c>
      <c r="F32" s="5">
        <f t="shared" si="1"/>
        <v>-1252.4078399999999</v>
      </c>
    </row>
    <row r="33" spans="1:7" s="6" customFormat="1" ht="15.75">
      <c r="A33" s="3">
        <v>2000000000</v>
      </c>
      <c r="B33" s="4" t="s">
        <v>27</v>
      </c>
      <c r="C33" s="187">
        <f>C34+C36+C37+C38+C39+C40</f>
        <v>6187.88</v>
      </c>
      <c r="D33" s="5">
        <f>D34+D36+D37+D38+D39+D40</f>
        <v>2050.7799999999997</v>
      </c>
      <c r="E33" s="5">
        <f t="shared" si="0"/>
        <v>33.14188381158005</v>
      </c>
      <c r="F33" s="5">
        <f t="shared" si="1"/>
        <v>-4137.1</v>
      </c>
      <c r="G33" s="21"/>
    </row>
    <row r="34" spans="1:6" ht="15" customHeight="1">
      <c r="A34" s="17">
        <v>2020100000</v>
      </c>
      <c r="B34" s="18" t="s">
        <v>28</v>
      </c>
      <c r="C34" s="224">
        <v>1296.3</v>
      </c>
      <c r="D34" s="22">
        <v>932.4</v>
      </c>
      <c r="E34" s="9">
        <f t="shared" si="0"/>
        <v>71.92779449201574</v>
      </c>
      <c r="F34" s="9">
        <f t="shared" si="1"/>
        <v>-363.9</v>
      </c>
    </row>
    <row r="35" spans="1:6" ht="15" customHeight="1" hidden="1">
      <c r="A35" s="17">
        <v>2020100310</v>
      </c>
      <c r="B35" s="18" t="s">
        <v>269</v>
      </c>
      <c r="C35" s="224"/>
      <c r="D35" s="22"/>
      <c r="E35" s="9"/>
      <c r="F35" s="9"/>
    </row>
    <row r="36" spans="1:6" ht="15" customHeight="1">
      <c r="A36" s="17">
        <v>2020200000</v>
      </c>
      <c r="B36" s="18" t="s">
        <v>29</v>
      </c>
      <c r="C36" s="224">
        <v>4891.179</v>
      </c>
      <c r="D36" s="10">
        <v>1118.18</v>
      </c>
      <c r="E36" s="9">
        <f t="shared" si="0"/>
        <v>22.86115474408113</v>
      </c>
      <c r="F36" s="9">
        <f t="shared" si="1"/>
        <v>-3772.999</v>
      </c>
    </row>
    <row r="37" spans="1:6" ht="15" customHeight="1">
      <c r="A37" s="17">
        <v>2020300000</v>
      </c>
      <c r="B37" s="18" t="s">
        <v>30</v>
      </c>
      <c r="C37" s="224">
        <v>0.401</v>
      </c>
      <c r="D37" s="23">
        <v>0.2</v>
      </c>
      <c r="E37" s="9">
        <f t="shared" si="0"/>
        <v>49.87531172069826</v>
      </c>
      <c r="F37" s="9">
        <f t="shared" si="1"/>
        <v>-0.201</v>
      </c>
    </row>
    <row r="38" spans="1:6" ht="15" customHeight="1" hidden="1">
      <c r="A38" s="17">
        <v>2020400000</v>
      </c>
      <c r="B38" s="18" t="s">
        <v>31</v>
      </c>
      <c r="C38" s="224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224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22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26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187">
        <f>SUM(C32,C33,C41)</f>
        <v>12034.68</v>
      </c>
      <c r="D42" s="230">
        <f>D32+D33</f>
        <v>6645.17216</v>
      </c>
      <c r="E42" s="5">
        <f t="shared" si="0"/>
        <v>55.21685794719926</v>
      </c>
      <c r="F42" s="5">
        <f t="shared" si="1"/>
        <v>-5389.50784</v>
      </c>
    </row>
    <row r="43" spans="1:6" s="6" customFormat="1" ht="15.75">
      <c r="A43" s="3"/>
      <c r="B43" s="27" t="s">
        <v>36</v>
      </c>
      <c r="C43" s="187">
        <f>C88-C42</f>
        <v>603.8999999999978</v>
      </c>
      <c r="D43" s="187">
        <f>D88-D42</f>
        <v>-1170.8837999999996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1192.461</v>
      </c>
      <c r="D47" s="40">
        <f>D48+D49+D50+D51+D52+D54+D53</f>
        <v>657.37001</v>
      </c>
      <c r="E47" s="41">
        <f>SUM(D47/C47*100)</f>
        <v>55.127170616062074</v>
      </c>
      <c r="F47" s="41">
        <f>SUM(D47-C47)</f>
        <v>-535.09099</v>
      </c>
    </row>
    <row r="48" spans="1:6" s="6" customFormat="1" ht="0.7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4.25" customHeight="1">
      <c r="A49" s="42" t="s">
        <v>42</v>
      </c>
      <c r="B49" s="46" t="s">
        <v>43</v>
      </c>
      <c r="C49" s="44">
        <v>875.401</v>
      </c>
      <c r="D49" s="44">
        <v>541.82815</v>
      </c>
      <c r="E49" s="45">
        <f aca="true" t="shared" si="2" ref="E49:E88">SUM(D49/C49*100)</f>
        <v>61.89485161657344</v>
      </c>
      <c r="F49" s="45">
        <f aca="true" t="shared" si="3" ref="F49:F88">SUM(D49-C49)</f>
        <v>-333.5728499999999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>
      <c r="A52" s="42" t="s">
        <v>48</v>
      </c>
      <c r="B52" s="46" t="s">
        <v>49</v>
      </c>
      <c r="C52" s="44">
        <v>80.06</v>
      </c>
      <c r="D52" s="44">
        <v>80.06</v>
      </c>
      <c r="E52" s="45">
        <f t="shared" si="2"/>
        <v>100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4.25" customHeight="1">
      <c r="A54" s="42" t="s">
        <v>52</v>
      </c>
      <c r="B54" s="46" t="s">
        <v>53</v>
      </c>
      <c r="C54" s="44">
        <v>227</v>
      </c>
      <c r="D54" s="44">
        <v>35.48186</v>
      </c>
      <c r="E54" s="45">
        <f t="shared" si="2"/>
        <v>15.630775330396474</v>
      </c>
      <c r="F54" s="45">
        <f t="shared" si="3"/>
        <v>-191.51814000000002</v>
      </c>
    </row>
    <row r="55" spans="1:6" s="6" customFormat="1" ht="0.75" customHeight="1" hidden="1">
      <c r="A55" s="48" t="s">
        <v>54</v>
      </c>
      <c r="B55" s="49" t="s">
        <v>55</v>
      </c>
      <c r="C55" s="39">
        <f>C56</f>
        <v>0</v>
      </c>
      <c r="D55" s="39">
        <f>D56</f>
        <v>0</v>
      </c>
      <c r="E55" s="41" t="e">
        <f t="shared" si="2"/>
        <v>#DIV/0!</v>
      </c>
      <c r="F55" s="41">
        <f t="shared" si="3"/>
        <v>0</v>
      </c>
    </row>
    <row r="56" spans="1:6" ht="14.25" customHeight="1" hidden="1">
      <c r="A56" s="50" t="s">
        <v>56</v>
      </c>
      <c r="B56" s="51" t="s">
        <v>57</v>
      </c>
      <c r="C56" s="44">
        <v>0</v>
      </c>
      <c r="D56" s="44"/>
      <c r="E56" s="45" t="e">
        <f t="shared" si="2"/>
        <v>#DIV/0!</v>
      </c>
      <c r="F56" s="45">
        <f t="shared" si="3"/>
        <v>0</v>
      </c>
    </row>
    <row r="57" spans="1:6" s="6" customFormat="1" ht="14.25" customHeight="1">
      <c r="A57" s="37" t="s">
        <v>58</v>
      </c>
      <c r="B57" s="38" t="s">
        <v>59</v>
      </c>
      <c r="C57" s="39">
        <f>SUM(C58:C60)</f>
        <v>17</v>
      </c>
      <c r="D57" s="39">
        <f>SUM(D58:D60)</f>
        <v>0</v>
      </c>
      <c r="E57" s="41">
        <f t="shared" si="2"/>
        <v>0</v>
      </c>
      <c r="F57" s="41">
        <f t="shared" si="3"/>
        <v>-17</v>
      </c>
    </row>
    <row r="58" spans="1:6" ht="0.7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4.2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4.25" customHeight="1">
      <c r="A60" s="53" t="s">
        <v>64</v>
      </c>
      <c r="B60" s="54" t="s">
        <v>65</v>
      </c>
      <c r="C60" s="44">
        <v>17</v>
      </c>
      <c r="D60" s="44"/>
      <c r="E60" s="45">
        <f t="shared" si="2"/>
        <v>0</v>
      </c>
      <c r="F60" s="45">
        <f t="shared" si="3"/>
        <v>-17</v>
      </c>
    </row>
    <row r="61" spans="1:6" ht="14.25" customHeight="1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4.25" customHeight="1">
      <c r="A62" s="37" t="s">
        <v>66</v>
      </c>
      <c r="B62" s="38" t="s">
        <v>67</v>
      </c>
      <c r="C62" s="55">
        <f>SUM(C63:C66)</f>
        <v>5251.744699999999</v>
      </c>
      <c r="D62" s="55">
        <f>SUM(D63:D66)</f>
        <v>628.0246999999999</v>
      </c>
      <c r="E62" s="41">
        <f t="shared" si="2"/>
        <v>11.958401176660397</v>
      </c>
      <c r="F62" s="41">
        <f t="shared" si="3"/>
        <v>-4623.719999999999</v>
      </c>
    </row>
    <row r="63" spans="1:6" ht="1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" customHeight="1">
      <c r="A65" s="42" t="s">
        <v>72</v>
      </c>
      <c r="B65" s="46" t="s">
        <v>73</v>
      </c>
      <c r="C65" s="56">
        <v>4795.855</v>
      </c>
      <c r="D65" s="44">
        <v>362.135</v>
      </c>
      <c r="E65" s="45">
        <f t="shared" si="2"/>
        <v>7.550999769592701</v>
      </c>
      <c r="F65" s="45">
        <f t="shared" si="3"/>
        <v>-4433.719999999999</v>
      </c>
    </row>
    <row r="66" spans="1:6" ht="15" customHeight="1">
      <c r="A66" s="42" t="s">
        <v>74</v>
      </c>
      <c r="B66" s="46" t="s">
        <v>75</v>
      </c>
      <c r="C66" s="56">
        <v>455.8897</v>
      </c>
      <c r="D66" s="44">
        <v>265.8897</v>
      </c>
      <c r="E66" s="45">
        <f t="shared" si="2"/>
        <v>58.32325231300466</v>
      </c>
      <c r="F66" s="45">
        <f t="shared" si="3"/>
        <v>-190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1661.3953000000001</v>
      </c>
      <c r="D67" s="39">
        <f>SUM(D68:D70)</f>
        <v>1190.09365</v>
      </c>
      <c r="E67" s="41">
        <f t="shared" si="2"/>
        <v>71.63217868739606</v>
      </c>
      <c r="F67" s="41">
        <f t="shared" si="3"/>
        <v>-471.3016500000001</v>
      </c>
    </row>
    <row r="68" spans="1:6" ht="14.25" customHeight="1">
      <c r="A68" s="42" t="s">
        <v>78</v>
      </c>
      <c r="B68" s="58" t="s">
        <v>79</v>
      </c>
      <c r="C68" s="44">
        <v>46.826</v>
      </c>
      <c r="D68" s="44">
        <v>46.826</v>
      </c>
      <c r="E68" s="45">
        <f t="shared" si="2"/>
        <v>100</v>
      </c>
      <c r="F68" s="45">
        <f t="shared" si="3"/>
        <v>0</v>
      </c>
    </row>
    <row r="69" spans="1:6" ht="1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1614.5693</v>
      </c>
      <c r="D70" s="44">
        <v>1143.26765</v>
      </c>
      <c r="E70" s="45">
        <f t="shared" si="2"/>
        <v>70.80945054510822</v>
      </c>
      <c r="F70" s="45">
        <f t="shared" si="3"/>
        <v>-471.3016500000001</v>
      </c>
    </row>
    <row r="71" spans="1:6" s="6" customFormat="1" ht="15" customHeight="1" hidden="1">
      <c r="A71" s="37" t="s">
        <v>94</v>
      </c>
      <c r="B71" s="38" t="s">
        <v>95</v>
      </c>
      <c r="C71" s="39">
        <f>C72</f>
        <v>0</v>
      </c>
      <c r="D71" s="39">
        <f>SUM(D72)</f>
        <v>0</v>
      </c>
      <c r="E71" s="41" t="e">
        <f t="shared" si="2"/>
        <v>#DIV/0!</v>
      </c>
      <c r="F71" s="41">
        <f t="shared" si="3"/>
        <v>0</v>
      </c>
    </row>
    <row r="72" spans="1:6" ht="15" customHeight="1" hidden="1">
      <c r="A72" s="42" t="s">
        <v>96</v>
      </c>
      <c r="B72" s="46" t="s">
        <v>97</v>
      </c>
      <c r="C72" s="44"/>
      <c r="D72" s="44"/>
      <c r="E72" s="45" t="e">
        <f t="shared" si="2"/>
        <v>#DIV/0!</v>
      </c>
      <c r="F72" s="45">
        <f t="shared" si="3"/>
        <v>0</v>
      </c>
    </row>
    <row r="73" spans="1:6" s="6" customFormat="1" ht="15" customHeight="1">
      <c r="A73" s="60">
        <v>1000</v>
      </c>
      <c r="B73" s="38" t="s">
        <v>98</v>
      </c>
      <c r="C73" s="39">
        <f>SUM(C74:C77)</f>
        <v>1883.679</v>
      </c>
      <c r="D73" s="39">
        <f>SUM(D74:D77)</f>
        <v>712.4</v>
      </c>
      <c r="E73" s="41">
        <f t="shared" si="2"/>
        <v>37.819607268542036</v>
      </c>
      <c r="F73" s="41">
        <f t="shared" si="3"/>
        <v>-1171.279</v>
      </c>
    </row>
    <row r="74" spans="1:6" ht="1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>
      <c r="A75" s="61">
        <v>1003</v>
      </c>
      <c r="B75" s="62" t="s">
        <v>100</v>
      </c>
      <c r="C75" s="44">
        <v>1883.679</v>
      </c>
      <c r="D75" s="44">
        <v>712.4</v>
      </c>
      <c r="E75" s="45">
        <f t="shared" si="2"/>
        <v>37.819607268542036</v>
      </c>
      <c r="F75" s="45">
        <f t="shared" si="3"/>
        <v>-1171.279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21.5</v>
      </c>
      <c r="D78" s="39">
        <f>D79+D80+D81+D82+D83</f>
        <v>12.6</v>
      </c>
      <c r="E78" s="45">
        <f t="shared" si="2"/>
        <v>58.6046511627907</v>
      </c>
      <c r="F78" s="28">
        <f>F79+F80+F81+F82+F83</f>
        <v>-8.9</v>
      </c>
    </row>
    <row r="79" spans="1:6" ht="15" customHeight="1">
      <c r="A79" s="42" t="s">
        <v>106</v>
      </c>
      <c r="B79" s="46" t="s">
        <v>107</v>
      </c>
      <c r="C79" s="44">
        <v>21.5</v>
      </c>
      <c r="D79" s="44">
        <v>12.6</v>
      </c>
      <c r="E79" s="45">
        <f t="shared" si="2"/>
        <v>58.6046511627907</v>
      </c>
      <c r="F79" s="45">
        <f>SUM(D79-C79)</f>
        <v>-8.9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124</v>
      </c>
      <c r="C84" s="55">
        <f>C85+C86+C87</f>
        <v>2610.8</v>
      </c>
      <c r="D84" s="55">
        <f>SUM(D85:D87)</f>
        <v>2273.8</v>
      </c>
      <c r="E84" s="41">
        <f t="shared" si="2"/>
        <v>87.09207905622797</v>
      </c>
      <c r="F84" s="41">
        <f t="shared" si="3"/>
        <v>-337</v>
      </c>
    </row>
    <row r="85" spans="1:6" ht="15" customHeight="1">
      <c r="A85" s="61">
        <v>1401</v>
      </c>
      <c r="B85" s="62" t="s">
        <v>125</v>
      </c>
      <c r="C85" s="56">
        <v>2610.8</v>
      </c>
      <c r="D85" s="44">
        <v>2273.8</v>
      </c>
      <c r="E85" s="45">
        <f t="shared" si="2"/>
        <v>87.09207905622797</v>
      </c>
      <c r="F85" s="45">
        <f t="shared" si="3"/>
        <v>-337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128</v>
      </c>
      <c r="C88" s="40">
        <f>C47+C62+C67+C73+C78+C84+C57</f>
        <v>12638.579999999998</v>
      </c>
      <c r="D88" s="40">
        <f>D47+D62+D67+D73+D78+D84</f>
        <v>5474.2883600000005</v>
      </c>
      <c r="E88" s="41">
        <f t="shared" si="2"/>
        <v>43.314109338232626</v>
      </c>
      <c r="F88" s="41">
        <f t="shared" si="3"/>
        <v>-7164.291639999998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2">
      <selection activeCell="C88" sqref="C88:D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7109375" style="71" customWidth="1"/>
    <col min="4" max="4" width="16.00390625" style="71" customWidth="1"/>
    <col min="5" max="5" width="11.28125" style="71" customWidth="1"/>
    <col min="6" max="6" width="10.421875" style="71" customWidth="1"/>
    <col min="7" max="7" width="15.421875" style="1" bestFit="1" customWidth="1"/>
    <col min="8" max="16384" width="9.140625" style="1" customWidth="1"/>
  </cols>
  <sheetData>
    <row r="1" spans="1:6" ht="15.75">
      <c r="A1" s="270" t="s">
        <v>319</v>
      </c>
      <c r="B1" s="270"/>
      <c r="C1" s="270"/>
      <c r="D1" s="270"/>
      <c r="E1" s="270"/>
      <c r="F1" s="270"/>
    </row>
    <row r="2" spans="1:6" ht="15.75">
      <c r="A2" s="270"/>
      <c r="B2" s="270"/>
      <c r="C2" s="270"/>
      <c r="D2" s="270"/>
      <c r="E2" s="270"/>
      <c r="F2" s="270"/>
    </row>
    <row r="3" spans="1:6" ht="63">
      <c r="A3" s="2" t="s">
        <v>1</v>
      </c>
      <c r="B3" s="2" t="s">
        <v>2</v>
      </c>
      <c r="C3" s="81" t="s">
        <v>145</v>
      </c>
      <c r="D3" s="82" t="s">
        <v>307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2710.5</v>
      </c>
      <c r="D4" s="5">
        <f>D5+D7+D9+D12+D15</f>
        <v>2911.3321699999997</v>
      </c>
      <c r="E4" s="5">
        <f>SUM(D4/C4*100)</f>
        <v>107.40941413023425</v>
      </c>
      <c r="F4" s="5">
        <f>SUM(D4-C4)</f>
        <v>200.83216999999968</v>
      </c>
    </row>
    <row r="5" spans="1:6" s="6" customFormat="1" ht="15.75">
      <c r="A5" s="77">
        <v>1010000000</v>
      </c>
      <c r="B5" s="76" t="s">
        <v>6</v>
      </c>
      <c r="C5" s="5">
        <f>C6</f>
        <v>2098</v>
      </c>
      <c r="D5" s="5">
        <f>D6</f>
        <v>2496.27656</v>
      </c>
      <c r="E5" s="5">
        <f aca="true" t="shared" si="0" ref="E5:E42">SUM(D5/C5*100)</f>
        <v>118.98363012392754</v>
      </c>
      <c r="F5" s="5">
        <f aca="true" t="shared" si="1" ref="F5:F42">SUM(D5-C5)</f>
        <v>398.2765599999998</v>
      </c>
    </row>
    <row r="6" spans="1:6" ht="15.75">
      <c r="A6" s="7">
        <v>1010200001</v>
      </c>
      <c r="B6" s="8" t="s">
        <v>7</v>
      </c>
      <c r="C6" s="9">
        <v>2098</v>
      </c>
      <c r="D6" s="10">
        <v>2496.27656</v>
      </c>
      <c r="E6" s="9">
        <f>SUM(D6/C6*100)</f>
        <v>118.98363012392754</v>
      </c>
      <c r="F6" s="9">
        <f t="shared" si="1"/>
        <v>398.2765599999998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0.95</v>
      </c>
      <c r="E7" s="5">
        <f t="shared" si="0"/>
        <v>31.666666666666664</v>
      </c>
      <c r="F7" s="5">
        <f t="shared" si="1"/>
        <v>-2.05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0.95</v>
      </c>
      <c r="E8" s="9">
        <f t="shared" si="0"/>
        <v>31.666666666666664</v>
      </c>
      <c r="F8" s="9">
        <f t="shared" si="1"/>
        <v>-2.05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599.5</v>
      </c>
      <c r="D9" s="5">
        <f>D10+D11</f>
        <v>399.85561</v>
      </c>
      <c r="E9" s="5">
        <f t="shared" si="0"/>
        <v>66.69818348623853</v>
      </c>
      <c r="F9" s="5">
        <f t="shared" si="1"/>
        <v>-199.64439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38.07368</v>
      </c>
      <c r="E10" s="9">
        <f t="shared" si="0"/>
        <v>41.3844347826087</v>
      </c>
      <c r="F10" s="9">
        <f>SUM(D10-C10)</f>
        <v>-53.92632</v>
      </c>
    </row>
    <row r="11" spans="1:6" ht="15.75" customHeight="1">
      <c r="A11" s="7">
        <v>1060600000</v>
      </c>
      <c r="B11" s="11" t="s">
        <v>10</v>
      </c>
      <c r="C11" s="9">
        <v>507.5</v>
      </c>
      <c r="D11" s="10">
        <v>361.78193</v>
      </c>
      <c r="E11" s="9">
        <f t="shared" si="0"/>
        <v>71.28707980295566</v>
      </c>
      <c r="F11" s="9">
        <f t="shared" si="1"/>
        <v>-145.71807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14.25</v>
      </c>
      <c r="E12" s="5">
        <f t="shared" si="0"/>
        <v>142.5</v>
      </c>
      <c r="F12" s="5">
        <f t="shared" si="1"/>
        <v>4.25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14.25</v>
      </c>
      <c r="E13" s="9">
        <f t="shared" si="0"/>
        <v>142.5</v>
      </c>
      <c r="F13" s="9">
        <f t="shared" si="1"/>
        <v>4.25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1951.9</v>
      </c>
      <c r="D20" s="5">
        <f>D21+D24+D26+D29</f>
        <v>2472.66222</v>
      </c>
      <c r="E20" s="5">
        <f t="shared" si="0"/>
        <v>126.67975920897587</v>
      </c>
      <c r="F20" s="5">
        <f t="shared" si="1"/>
        <v>520.7622200000001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990</v>
      </c>
      <c r="D21" s="5">
        <f>D22+D23</f>
        <v>482.54913</v>
      </c>
      <c r="E21" s="5">
        <f t="shared" si="0"/>
        <v>48.74233636363636</v>
      </c>
      <c r="F21" s="5">
        <f t="shared" si="1"/>
        <v>-507.45087</v>
      </c>
    </row>
    <row r="22" spans="1:6" ht="15.75">
      <c r="A22" s="17">
        <v>1110501101</v>
      </c>
      <c r="B22" s="18" t="s">
        <v>17</v>
      </c>
      <c r="C22" s="12">
        <v>990</v>
      </c>
      <c r="D22" s="10">
        <v>482.54913</v>
      </c>
      <c r="E22" s="9">
        <f t="shared" si="0"/>
        <v>48.74233636363636</v>
      </c>
      <c r="F22" s="9">
        <f t="shared" si="1"/>
        <v>-507.45087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141</v>
      </c>
      <c r="C26" s="5">
        <f>C27+C28</f>
        <v>961.9</v>
      </c>
      <c r="D26" s="5">
        <f>D27+D28</f>
        <v>1853.74789</v>
      </c>
      <c r="E26" s="5">
        <f t="shared" si="0"/>
        <v>192.7173188481131</v>
      </c>
      <c r="F26" s="5">
        <f t="shared" si="1"/>
        <v>891.8478900000001</v>
      </c>
    </row>
    <row r="27" spans="1:6" ht="0.75" customHeight="1" hidden="1">
      <c r="A27" s="17">
        <v>1140200000</v>
      </c>
      <c r="B27" s="19" t="s">
        <v>259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260</v>
      </c>
      <c r="C28" s="9">
        <v>961.9</v>
      </c>
      <c r="D28" s="10">
        <v>1853.74789</v>
      </c>
      <c r="E28" s="9">
        <f t="shared" si="0"/>
        <v>192.7173188481131</v>
      </c>
      <c r="F28" s="9">
        <f t="shared" si="1"/>
        <v>891.8478900000001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136.3652</v>
      </c>
      <c r="E29" s="5" t="e">
        <f t="shared" si="0"/>
        <v>#DIV/0!</v>
      </c>
      <c r="F29" s="5">
        <f t="shared" si="1"/>
        <v>136.3652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136.1532</v>
      </c>
      <c r="E30" s="9" t="e">
        <f t="shared" si="0"/>
        <v>#DIV/0!</v>
      </c>
      <c r="F30" s="9">
        <f t="shared" si="1"/>
        <v>136.1532</v>
      </c>
    </row>
    <row r="31" spans="1:6" ht="15" customHeight="1">
      <c r="A31" s="7">
        <v>1170505005</v>
      </c>
      <c r="B31" s="11" t="s">
        <v>258</v>
      </c>
      <c r="C31" s="9">
        <v>0</v>
      </c>
      <c r="D31" s="10">
        <v>0.212</v>
      </c>
      <c r="E31" s="9" t="e">
        <f t="shared" si="0"/>
        <v>#DIV/0!</v>
      </c>
      <c r="F31" s="9">
        <f t="shared" si="1"/>
        <v>0.212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4662.4</v>
      </c>
      <c r="D32" s="20">
        <f>SUM(D4,D20)</f>
        <v>5383.99439</v>
      </c>
      <c r="E32" s="5">
        <f t="shared" si="0"/>
        <v>115.47688722546327</v>
      </c>
      <c r="F32" s="5">
        <f t="shared" si="1"/>
        <v>721.5943900000002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12780.328</v>
      </c>
      <c r="D33" s="5">
        <f>D34+D36+D37+D38+D39+D40</f>
        <v>9238.163</v>
      </c>
      <c r="E33" s="5">
        <f t="shared" si="0"/>
        <v>72.28424027927922</v>
      </c>
      <c r="F33" s="5">
        <f t="shared" si="1"/>
        <v>-3542.164999999999</v>
      </c>
      <c r="G33" s="21"/>
    </row>
    <row r="34" spans="1:6" ht="14.25" customHeight="1" hidden="1">
      <c r="A34" s="17">
        <v>2020100000</v>
      </c>
      <c r="B34" s="18" t="s">
        <v>28</v>
      </c>
      <c r="C34" s="12">
        <v>0</v>
      </c>
      <c r="D34" s="22">
        <v>0</v>
      </c>
      <c r="E34" s="9" t="e">
        <f t="shared" si="0"/>
        <v>#DIV/0!</v>
      </c>
      <c r="F34" s="9">
        <f t="shared" si="1"/>
        <v>0</v>
      </c>
    </row>
    <row r="35" spans="1:6" ht="15" customHeight="1" hidden="1">
      <c r="A35" s="17">
        <v>2020100310</v>
      </c>
      <c r="B35" s="18" t="s">
        <v>269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11895.42</v>
      </c>
      <c r="D36" s="10">
        <v>9122.261</v>
      </c>
      <c r="E36" s="9">
        <f t="shared" si="0"/>
        <v>76.68717035632201</v>
      </c>
      <c r="F36" s="9">
        <f t="shared" si="1"/>
        <v>-2773.1589999999997</v>
      </c>
    </row>
    <row r="37" spans="1:6" ht="15" customHeight="1">
      <c r="A37" s="17">
        <v>2020300000</v>
      </c>
      <c r="B37" s="18" t="s">
        <v>30</v>
      </c>
      <c r="C37" s="12">
        <v>884.908</v>
      </c>
      <c r="D37" s="23">
        <v>115.902</v>
      </c>
      <c r="E37" s="9">
        <f t="shared" si="0"/>
        <v>13.097632748263097</v>
      </c>
      <c r="F37" s="9">
        <f t="shared" si="1"/>
        <v>-769.006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17442.728</v>
      </c>
      <c r="D42" s="26">
        <f>D32+D33</f>
        <v>14622.15739</v>
      </c>
      <c r="E42" s="5">
        <f t="shared" si="0"/>
        <v>83.82953280014456</v>
      </c>
      <c r="F42" s="5">
        <f t="shared" si="1"/>
        <v>-2820.570609999999</v>
      </c>
    </row>
    <row r="43" spans="1:6" s="6" customFormat="1" ht="15.75">
      <c r="A43" s="3"/>
      <c r="B43" s="27" t="s">
        <v>36</v>
      </c>
      <c r="C43" s="5">
        <f>C88-C42</f>
        <v>1707.3140000000021</v>
      </c>
      <c r="D43" s="5">
        <f>D88-D42</f>
        <v>-2932.148930000001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307</v>
      </c>
      <c r="E45" s="81" t="s">
        <v>3</v>
      </c>
      <c r="F45" s="83" t="s">
        <v>4</v>
      </c>
    </row>
    <row r="46" spans="1:6" ht="15.75">
      <c r="A46" s="176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1048.63</v>
      </c>
      <c r="D47" s="40">
        <f>D48+D49+D50+D51+D52+D54+D53</f>
        <v>570.57126</v>
      </c>
      <c r="E47" s="41">
        <f>SUM(D47/C47*100)</f>
        <v>54.4111135481533</v>
      </c>
      <c r="F47" s="41">
        <f>SUM(D47-C47)</f>
        <v>-478.05874000000006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1028.63</v>
      </c>
      <c r="D49" s="44">
        <v>570.57126</v>
      </c>
      <c r="E49" s="45">
        <f aca="true" t="shared" si="2" ref="E49:E88">SUM(D49/C49*100)</f>
        <v>55.46904717925785</v>
      </c>
      <c r="F49" s="45">
        <f aca="true" t="shared" si="3" ref="F49:F88">SUM(D49-C49)</f>
        <v>-458.05874000000006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63.85113</v>
      </c>
      <c r="E55" s="41">
        <f t="shared" si="2"/>
        <v>55.14200217627856</v>
      </c>
      <c r="F55" s="41">
        <f t="shared" si="3"/>
        <v>-51.94287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63.85113</v>
      </c>
      <c r="E56" s="45">
        <f t="shared" si="2"/>
        <v>55.14200217627856</v>
      </c>
      <c r="F56" s="45">
        <f t="shared" si="3"/>
        <v>-51.94287</v>
      </c>
    </row>
    <row r="57" spans="1:6" s="6" customFormat="1" ht="15.75">
      <c r="A57" s="37" t="s">
        <v>58</v>
      </c>
      <c r="B57" s="38" t="s">
        <v>59</v>
      </c>
      <c r="C57" s="39">
        <f>SUM(C58:C60)</f>
        <v>93.9</v>
      </c>
      <c r="D57" s="39">
        <f>SUM(D58:D60)</f>
        <v>1.683</v>
      </c>
      <c r="E57" s="41">
        <f t="shared" si="2"/>
        <v>1.7923322683706069</v>
      </c>
      <c r="F57" s="41">
        <f t="shared" si="3"/>
        <v>-92.217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7">
        <v>93.9</v>
      </c>
      <c r="D60" s="44">
        <v>1.683</v>
      </c>
      <c r="E60" s="45">
        <f t="shared" si="2"/>
        <v>1.7923322683706069</v>
      </c>
      <c r="F60" s="45">
        <f t="shared" si="3"/>
        <v>-92.217</v>
      </c>
    </row>
    <row r="61" spans="1:6" ht="15.75" hidden="1">
      <c r="A61" s="53" t="s">
        <v>256</v>
      </c>
      <c r="B61" s="54" t="s">
        <v>257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4090.051</v>
      </c>
      <c r="D62" s="55">
        <f>SUM(D63:D66)</f>
        <v>660.51373</v>
      </c>
      <c r="E62" s="41">
        <f t="shared" si="2"/>
        <v>16.14927857867787</v>
      </c>
      <c r="F62" s="41">
        <f t="shared" si="3"/>
        <v>-3429.53727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280</v>
      </c>
      <c r="D64" s="44">
        <v>39.071</v>
      </c>
      <c r="E64" s="45">
        <f t="shared" si="2"/>
        <v>13.95392857142857</v>
      </c>
      <c r="F64" s="45">
        <f t="shared" si="3"/>
        <v>-240.929</v>
      </c>
      <c r="G64" s="57"/>
    </row>
    <row r="65" spans="1:6" ht="15.75">
      <c r="A65" s="42" t="s">
        <v>72</v>
      </c>
      <c r="B65" s="46" t="s">
        <v>73</v>
      </c>
      <c r="C65" s="56">
        <v>3757.651</v>
      </c>
      <c r="D65" s="44">
        <v>589.42517</v>
      </c>
      <c r="E65" s="45">
        <f t="shared" si="2"/>
        <v>15.686000908546324</v>
      </c>
      <c r="F65" s="45">
        <f t="shared" si="3"/>
        <v>-3168.22583</v>
      </c>
    </row>
    <row r="66" spans="1:6" ht="15.75">
      <c r="A66" s="42" t="s">
        <v>74</v>
      </c>
      <c r="B66" s="46" t="s">
        <v>75</v>
      </c>
      <c r="C66" s="56">
        <v>52.4</v>
      </c>
      <c r="D66" s="44">
        <v>32.01756</v>
      </c>
      <c r="E66" s="45">
        <f t="shared" si="2"/>
        <v>61.10221374045802</v>
      </c>
      <c r="F66" s="45">
        <f t="shared" si="3"/>
        <v>-20.382439999999995</v>
      </c>
    </row>
    <row r="67" spans="1:6" s="6" customFormat="1" ht="15.75">
      <c r="A67" s="37" t="s">
        <v>76</v>
      </c>
      <c r="B67" s="38" t="s">
        <v>77</v>
      </c>
      <c r="C67" s="39">
        <f>SUM(C68:C70)</f>
        <v>9849.647</v>
      </c>
      <c r="D67" s="39">
        <f>SUM(D68:D70)</f>
        <v>8412.666799999999</v>
      </c>
      <c r="E67" s="41">
        <f t="shared" si="2"/>
        <v>85.41084568817541</v>
      </c>
      <c r="F67" s="41">
        <f t="shared" si="3"/>
        <v>-1436.9802000000018</v>
      </c>
    </row>
    <row r="68" spans="1:6" ht="15.75">
      <c r="A68" s="42" t="s">
        <v>78</v>
      </c>
      <c r="B68" s="58" t="s">
        <v>79</v>
      </c>
      <c r="C68" s="44">
        <v>250</v>
      </c>
      <c r="D68" s="44">
        <v>0</v>
      </c>
      <c r="E68" s="45">
        <f t="shared" si="2"/>
        <v>0</v>
      </c>
      <c r="F68" s="45">
        <f t="shared" si="3"/>
        <v>-250</v>
      </c>
    </row>
    <row r="69" spans="1:6" ht="15.75">
      <c r="A69" s="42" t="s">
        <v>80</v>
      </c>
      <c r="B69" s="58" t="s">
        <v>81</v>
      </c>
      <c r="C69" s="44">
        <v>9069.867</v>
      </c>
      <c r="D69" s="44">
        <v>7992.387</v>
      </c>
      <c r="E69" s="45">
        <f t="shared" si="2"/>
        <v>88.12022271109377</v>
      </c>
      <c r="F69" s="45">
        <f t="shared" si="3"/>
        <v>-1077.4800000000005</v>
      </c>
    </row>
    <row r="70" spans="1:6" ht="15.75">
      <c r="A70" s="42" t="s">
        <v>82</v>
      </c>
      <c r="B70" s="46" t="s">
        <v>83</v>
      </c>
      <c r="C70" s="44">
        <v>529.78</v>
      </c>
      <c r="D70" s="44">
        <v>420.2798</v>
      </c>
      <c r="E70" s="45">
        <f t="shared" si="2"/>
        <v>79.33100532296426</v>
      </c>
      <c r="F70" s="45">
        <f t="shared" si="3"/>
        <v>-109.50019999999995</v>
      </c>
    </row>
    <row r="71" spans="1:6" s="6" customFormat="1" ht="15.75">
      <c r="A71" s="37" t="s">
        <v>94</v>
      </c>
      <c r="B71" s="38" t="s">
        <v>95</v>
      </c>
      <c r="C71" s="39">
        <f>C72</f>
        <v>1384.3</v>
      </c>
      <c r="D71" s="39">
        <f>SUM(D72)</f>
        <v>1102.12254</v>
      </c>
      <c r="E71" s="41">
        <f t="shared" si="2"/>
        <v>79.61587372679332</v>
      </c>
      <c r="F71" s="41">
        <f t="shared" si="3"/>
        <v>-282.1774599999999</v>
      </c>
    </row>
    <row r="72" spans="1:6" ht="15.75">
      <c r="A72" s="42" t="s">
        <v>96</v>
      </c>
      <c r="B72" s="46" t="s">
        <v>271</v>
      </c>
      <c r="C72" s="44">
        <v>1384.3</v>
      </c>
      <c r="D72" s="44">
        <v>1102.12254</v>
      </c>
      <c r="E72" s="45">
        <f t="shared" si="2"/>
        <v>79.61587372679332</v>
      </c>
      <c r="F72" s="45">
        <f t="shared" si="3"/>
        <v>-282.1774599999999</v>
      </c>
    </row>
    <row r="73" spans="1:6" s="6" customFormat="1" ht="15.75">
      <c r="A73" s="60">
        <v>1000</v>
      </c>
      <c r="B73" s="38" t="s">
        <v>98</v>
      </c>
      <c r="C73" s="39">
        <f>SUM(C74:C77)</f>
        <v>2338.02</v>
      </c>
      <c r="D73" s="39">
        <f>SUM(D74:D77)</f>
        <v>663.9</v>
      </c>
      <c r="E73" s="41">
        <f t="shared" si="2"/>
        <v>28.395822105884466</v>
      </c>
      <c r="F73" s="41">
        <f t="shared" si="3"/>
        <v>-1674.12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1569.12</v>
      </c>
      <c r="D75" s="44">
        <v>663.9</v>
      </c>
      <c r="E75" s="45">
        <f t="shared" si="2"/>
        <v>42.31033955338024</v>
      </c>
      <c r="F75" s="45">
        <f t="shared" si="3"/>
        <v>-905.2199999999999</v>
      </c>
    </row>
    <row r="76" spans="1:6" ht="15" customHeight="1">
      <c r="A76" s="61">
        <v>1004</v>
      </c>
      <c r="B76" s="62" t="s">
        <v>101</v>
      </c>
      <c r="C76" s="44">
        <v>768.9</v>
      </c>
      <c r="D76" s="63">
        <v>0</v>
      </c>
      <c r="E76" s="45">
        <f t="shared" si="2"/>
        <v>0</v>
      </c>
      <c r="F76" s="45">
        <f t="shared" si="3"/>
        <v>-768.9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34</v>
      </c>
      <c r="D78" s="39">
        <f>D79+D80+D81+D82+D83</f>
        <v>19</v>
      </c>
      <c r="E78" s="45">
        <f t="shared" si="2"/>
        <v>55.88235294117647</v>
      </c>
      <c r="F78" s="28">
        <f>F79+F80+F81+F82+F83</f>
        <v>-15</v>
      </c>
    </row>
    <row r="79" spans="1:6" ht="15.75" customHeight="1">
      <c r="A79" s="42" t="s">
        <v>106</v>
      </c>
      <c r="B79" s="46" t="s">
        <v>107</v>
      </c>
      <c r="C79" s="44">
        <v>34</v>
      </c>
      <c r="D79" s="44">
        <v>19</v>
      </c>
      <c r="E79" s="45">
        <f t="shared" si="2"/>
        <v>55.88235294117647</v>
      </c>
      <c r="F79" s="45">
        <f>SUM(D79-C79)</f>
        <v>-15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195.7</v>
      </c>
      <c r="D84" s="55">
        <f>SUM(D85:D87)</f>
        <v>195.7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195.7</v>
      </c>
      <c r="D87" s="44">
        <v>195.7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19150.042</v>
      </c>
      <c r="D88" s="40">
        <f>D47+D55+D57+D62+D67+D71+D73+D78+D84</f>
        <v>11690.00846</v>
      </c>
      <c r="E88" s="41">
        <f t="shared" si="2"/>
        <v>61.04429671746933</v>
      </c>
      <c r="F88" s="41">
        <f t="shared" si="3"/>
        <v>-7460.033540000002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2012-10-08T06:02:06Z</cp:lastPrinted>
  <dcterms:created xsi:type="dcterms:W3CDTF">1996-10-08T23:32:33Z</dcterms:created>
  <dcterms:modified xsi:type="dcterms:W3CDTF">2012-10-09T10:36:00Z</dcterms:modified>
  <cp:category/>
  <cp:version/>
  <cp:contentType/>
  <cp:contentStatus/>
</cp:coreProperties>
</file>