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38" activeTab="17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Чум" sheetId="13" r:id="rId13"/>
    <sheet name="Хор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<sst xmlns="http://schemas.openxmlformats.org/spreadsheetml/2006/main" count="2541" uniqueCount="326">
  <si>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</si>
  <si>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</si>
  <si>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</si>
  <si>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</si>
  <si>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</si>
  <si>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</si>
  <si>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</si>
  <si>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</si>
  <si>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</si>
  <si>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</si>
  <si>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</si>
  <si>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</si>
  <si>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</si>
  <si>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</si>
  <si>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</si>
  <si>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</si>
  <si>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</si>
  <si>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</si>
  <si>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</si>
  <si>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</si>
  <si>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</si>
  <si>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</si>
  <si>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</si>
  <si>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</si>
  <si>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</si>
  <si>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</si>
  <si>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</si>
  <si>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</si>
  <si>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</si>
  <si>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</si>
  <si>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</si>
  <si>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</si>
  <si>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</si>
  <si>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</si>
  <si>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</si>
  <si>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</si>
  <si>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</si>
  <si>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</si>
  <si>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</si>
  <si>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</si>
  <si>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</si>
  <si>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</si>
  <si>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</si>
  <si>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</si>
  <si>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</si>
  <si>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</si>
  <si>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</si>
  <si>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</si>
  <si>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</si>
  <si>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</si>
  <si>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</si>
  <si>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</si>
  <si>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</si>
  <si>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</si>
  <si>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</si>
  <si>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</si>
  <si>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</si>
  <si>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</si>
  <si>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</si>
  <si>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</si>
  <si>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</si>
  <si>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</si>
  <si>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</si>
  <si>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</si>
  <si>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</si>
  <si>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</si>
  <si>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</si>
  <si>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</si>
  <si>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</si>
  <si>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</si>
  <si>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</si>
  <si>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</si>
  <si>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</si>
  <si>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</si>
  <si>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</si>
  <si>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</si>
  <si>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</si>
  <si>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</si>
  <si>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</si>
  <si>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</si>
  <si>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</si>
  <si>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</si>
  <si>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</si>
  <si>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</si>
  <si>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</si>
  <si>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</si>
  <si>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</si>
  <si>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</si>
  <si>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</si>
  <si>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</si>
  <si>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</si>
  <si>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</si>
  <si>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</si>
  <si>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</si>
  <si>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</si>
  <si>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</si>
  <si>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</si>
  <si>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</si>
  <si>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</si>
  <si>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</si>
  <si>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</si>
  <si>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</si>
  <si>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</si>
  <si>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</si>
  <si>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</si>
  <si>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</si>
  <si>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</si>
  <si>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</si>
  <si>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</si>
  <si>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</si>
  <si>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</si>
  <si>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</si>
  <si>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</si>
  <si>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</si>
  <si>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</si>
  <si>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</si>
  <si>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</si>
  <si>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</si>
  <si>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</si>
  <si>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</si>
  <si>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</si>
  <si>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</si>
  <si>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</si>
  <si>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</si>
  <si>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</si>
  <si>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</si>
  <si>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</si>
  <si>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</si>
  <si>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</si>
  <si>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</si>
  <si>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</si>
  <si>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</si>
  <si>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</si>
  <si>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</si>
  <si>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</si>
  <si>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</si>
  <si>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</si>
  <si>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</si>
  <si>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</si>
  <si>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</si>
  <si>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</si>
  <si>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</si>
  <si>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</si>
  <si>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</si>
  <si>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</si>
  <si>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</si>
  <si>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</si>
  <si>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</si>
  <si>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</si>
  <si>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</si>
  <si>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</si>
  <si>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</si>
  <si>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</si>
  <si>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</si>
  <si>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</si>
  <si>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</si>
  <si>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</si>
  <si>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</si>
  <si>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</si>
  <si>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</si>
  <si>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</si>
  <si>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</si>
  <si>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</si>
  <si>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</si>
  <si>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</si>
  <si>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</si>
  <si>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</si>
  <si>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</si>
  <si>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</si>
  <si>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</si>
  <si>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</si>
  <si>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</si>
  <si>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</si>
  <si>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</si>
  <si>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</si>
  <si>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</si>
  <si>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</si>
  <si>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</si>
  <si>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</si>
  <si>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</si>
  <si>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</si>
  <si>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</si>
  <si>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</si>
  <si>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</si>
  <si>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</si>
  <si>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</si>
  <si>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</si>
  <si>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</si>
  <si>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</si>
  <si>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</si>
  <si>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</si>
  <si>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</si>
  <si>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</si>
  <si>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</si>
  <si>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</si>
  <si>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</si>
  <si>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</si>
  <si>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</si>
  <si>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</si>
  <si>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</si>
  <si>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</si>
  <si>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</si>
  <si>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</si>
  <si>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</si>
  <si>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</si>
  <si>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</si>
  <si>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</si>
  <si>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</si>
  <si>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</si>
  <si>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</si>
  <si>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</si>
  <si>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</si>
  <si>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</si>
  <si>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</si>
  <si>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</si>
  <si>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</si>
  <si>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</si>
  <si>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</si>
  <si>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</si>
  <si>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</si>
  <si>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</si>
  <si>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</si>
  <si>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</si>
  <si>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</si>
  <si>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</si>
  <si>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</si>
  <si>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</si>
  <si>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</si>
  <si>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</si>
  <si>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</si>
  <si>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</si>
  <si>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</si>
  <si>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</si>
  <si>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</si>
  <si>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</si>
  <si>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</si>
  <si>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</si>
  <si>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</si>
  <si>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</si>
  <si>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</si>
  <si>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</si>
  <si>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</si>
  <si>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</si>
  <si>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</si>
  <si>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</si>
  <si>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</si>
  <si>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</si>
  <si>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</si>
  <si>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</si>
  <si>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</si>
  <si>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</si>
  <si>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</si>
  <si>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</si>
  <si>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</si>
  <si>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</si>
  <si>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</si>
  <si>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</si>
  <si>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</si>
  <si>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</si>
  <si>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</si>
  <si>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</si>
  <si>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</si>
  <si>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</si>
  <si>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</si>
  <si>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</si>
  <si>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</si>
  <si>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</si>
  <si>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</si>
  <si>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</si>
  <si>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</si>
  <si>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</si>
  <si>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</si>
  <si>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</si>
  <si>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</si>
  <si>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</si>
  <si>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</si>
  <si>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</si>
  <si>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</si>
  <si>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</si>
  <si>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</si>
  <si>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</si>
  <si>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</si>
  <si>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</si>
  <si>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</si>
  <si>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</si>
  <si>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</si>
  <si>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</si>
  <si>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</si>
  <si>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</si>
  <si>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</si>
  <si>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</si>
  <si>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</si>
  <si>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</si>
  <si>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</si>
  <si>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</si>
  <si>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</si>
  <si>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</si>
  <si>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</si>
  <si>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</si>
  <si>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</si>
  <si>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</si>
  <si>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</si>
  <si>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</si>
  <si>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</si>
  <si>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исполнено на 01.07.2012 г.</t>
  </si>
  <si>
    <t>Д. в. за взыскания  (штрафы) за нарушения законодательства РФ о об адм. Правонар., предусмотренные ст. 20.25 КоАП</t>
  </si>
  <si>
    <t>об исполнении бюджетов поселений  Моргаушского района  на 1 сентября 2012 г.</t>
  </si>
  <si>
    <t>Анализ исполнения консолидированного бюджета Моргаушского района на 01.09.2012</t>
  </si>
  <si>
    <t>исполнено на 01.09.2012 г.</t>
  </si>
  <si>
    <t xml:space="preserve">                     Анализ исполнения бюджета Ярославского сельского поселения на 01.09.2012г.</t>
  </si>
  <si>
    <t xml:space="preserve">                     Анализ исполнения бюджета Ярабайкасинского сельского поселения на 01.09.2012г.</t>
  </si>
  <si>
    <t xml:space="preserve">                     Анализ исполнения бюджета Юськасинского сельского поселения на 01.09.2012г.</t>
  </si>
  <si>
    <t xml:space="preserve">                     Анализ исполнения бюджета Юнгинского сельского поселения на 01.09.2012г.</t>
  </si>
  <si>
    <t xml:space="preserve">                     Анализ исполнения бюджета Шатьмапосинского сельского поселения на 01.09.2012г.</t>
  </si>
  <si>
    <t xml:space="preserve">                     Анализ исполнения бюджета Чуманкасинского сельского поселения на 01.09.2012г.</t>
  </si>
  <si>
    <t xml:space="preserve">                     Анализ исполнения бюджета Хорнойского сельского поселения на 01.09.2012г.</t>
  </si>
  <si>
    <t xml:space="preserve">                     Анализ исполнения бюджета Тораевского сельского поселения на 01.09.2012г.</t>
  </si>
  <si>
    <t xml:space="preserve">                     Анализ исполнения бюджета Сятракасинского сельского поселения на 01.09.2012г.</t>
  </si>
  <si>
    <t xml:space="preserve">                     Анализ исполнения бюджета Орининского сельского поселения на 01.09.2012г.</t>
  </si>
  <si>
    <t xml:space="preserve">                     Анализ исполнения бюджета Москакасинского сельского поселения на 01.09.2012г.</t>
  </si>
  <si>
    <t xml:space="preserve">                     Анализ исполнения бюджета Моргаушского сельского поселения на 01.09.2012г.</t>
  </si>
  <si>
    <t xml:space="preserve">                     Анализ исполнения бюджета Кадикасинского сельского поселения на 01.09.2012г.</t>
  </si>
  <si>
    <t xml:space="preserve">                     Анализ исполнения бюджета Ильинского сельского поселения на 01.09.2012г.</t>
  </si>
  <si>
    <t xml:space="preserve">                     Анализ исполнения бюджета Большесундырского сельского поселения на 01.09.2012г.</t>
  </si>
  <si>
    <t xml:space="preserve">                     Анализ исполнения бюджета Александровского сельского поселения на 01.09.2012г.</t>
  </si>
  <si>
    <t xml:space="preserve">                          Моргаушского района на 01.09.2012 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</si>
</sst>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  <numFmt numFmtId="208" formatCode="0.00000000"/>
  </numFmts>
  <fonts count="65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sz val="8"/>
      <color indexed="8"/>
      <name val="TimesET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 Cyr"/>
      <family val="0"/>
    </font>
    <font>
      <sz val="8"/>
      <color theme="1"/>
      <name val="TimesET"/>
      <family val="0"/>
    </font>
    <font>
      <b/>
      <sz val="8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59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60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182" fontId="14" fillId="34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91" fontId="5" fillId="0" borderId="0" xfId="0" applyNumberFormat="1" applyFont="1" applyAlignment="1">
      <alignment horizontal="center" vertical="center" wrapText="1"/>
    </xf>
    <xf numFmtId="182" fontId="17" fillId="0" borderId="0" xfId="0" applyNumberFormat="1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182" fontId="2" fillId="0" borderId="10" xfId="61" applyNumberFormat="1" applyFont="1" applyBorder="1" applyAlignment="1">
      <alignment horizontal="right" vertical="center"/>
      <protection/>
    </xf>
    <xf numFmtId="186" fontId="14" fillId="0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186" fontId="11" fillId="35" borderId="10" xfId="0" applyNumberFormat="1" applyFont="1" applyFill="1" applyBorder="1" applyAlignment="1">
      <alignment vertical="center" wrapText="1"/>
    </xf>
    <xf numFmtId="183" fontId="3" fillId="0" borderId="10" xfId="59" applyNumberFormat="1" applyFont="1" applyFill="1" applyBorder="1" applyAlignment="1">
      <alignment horizontal="right" vertical="center"/>
      <protection/>
    </xf>
    <xf numFmtId="182" fontId="14" fillId="0" borderId="0" xfId="0" applyNumberFormat="1" applyFont="1" applyFill="1" applyAlignment="1">
      <alignment/>
    </xf>
    <xf numFmtId="181" fontId="62" fillId="35" borderId="10" xfId="0" applyNumberFormat="1" applyFont="1" applyFill="1" applyBorder="1" applyAlignment="1" applyProtection="1">
      <alignment vertical="center" wrapText="1"/>
      <protection locked="0"/>
    </xf>
    <xf numFmtId="181" fontId="62" fillId="34" borderId="10" xfId="0" applyNumberFormat="1" applyFont="1" applyFill="1" applyBorder="1" applyAlignment="1" applyProtection="1">
      <alignment vertical="center" wrapText="1"/>
      <protection locked="0"/>
    </xf>
    <xf numFmtId="183" fontId="3" fillId="36" borderId="10" xfId="59" applyNumberFormat="1" applyFont="1" applyFill="1" applyBorder="1" applyAlignment="1">
      <alignment horizontal="right" vertical="center"/>
      <protection/>
    </xf>
    <xf numFmtId="182" fontId="2" fillId="34" borderId="10" xfId="68" applyNumberFormat="1" applyFont="1" applyFill="1" applyBorder="1" applyAlignment="1">
      <alignment horizontal="right" vertical="center"/>
    </xf>
    <xf numFmtId="194" fontId="2" fillId="0" borderId="10" xfId="68" applyNumberFormat="1" applyFont="1" applyBorder="1" applyAlignment="1">
      <alignment horizontal="right" vertical="center"/>
    </xf>
    <xf numFmtId="186" fontId="59" fillId="0" borderId="0" xfId="0" applyNumberFormat="1" applyFont="1" applyFill="1" applyAlignment="1">
      <alignment/>
    </xf>
    <xf numFmtId="186" fontId="59" fillId="36" borderId="0" xfId="0" applyNumberFormat="1" applyFont="1" applyFill="1" applyAlignment="1">
      <alignment/>
    </xf>
    <xf numFmtId="186" fontId="60" fillId="34" borderId="0" xfId="0" applyNumberFormat="1" applyFont="1" applyFill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181" fontId="11" fillId="37" borderId="10" xfId="0" applyNumberFormat="1" applyFont="1" applyFill="1" applyBorder="1" applyAlignment="1">
      <alignment vertical="center" wrapText="1"/>
    </xf>
    <xf numFmtId="186" fontId="11" fillId="34" borderId="0" xfId="0" applyNumberFormat="1" applyFont="1" applyFill="1" applyAlignment="1">
      <alignment/>
    </xf>
    <xf numFmtId="188" fontId="61" fillId="34" borderId="0" xfId="0" applyNumberFormat="1" applyFont="1" applyFill="1" applyAlignment="1">
      <alignment/>
    </xf>
    <xf numFmtId="0" fontId="63" fillId="34" borderId="10" xfId="60" applyFont="1" applyFill="1" applyBorder="1" applyAlignment="1">
      <alignment vertical="center" wrapText="1"/>
      <protection/>
    </xf>
    <xf numFmtId="181" fontId="62" fillId="35" borderId="10" xfId="0" applyNumberFormat="1" applyFont="1" applyFill="1" applyBorder="1" applyAlignment="1">
      <alignment/>
    </xf>
    <xf numFmtId="188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 applyProtection="1">
      <alignment vertical="center" wrapText="1"/>
      <protection locked="0"/>
    </xf>
    <xf numFmtId="182" fontId="11" fillId="34" borderId="0" xfId="0" applyNumberFormat="1" applyFont="1" applyFill="1" applyBorder="1" applyAlignment="1">
      <alignment/>
    </xf>
    <xf numFmtId="182" fontId="11" fillId="35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1" fontId="64" fillId="0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181" fontId="16" fillId="36" borderId="10" xfId="0" applyNumberFormat="1" applyFont="1" applyFill="1" applyBorder="1" applyAlignment="1">
      <alignment vertical="center" wrapText="1"/>
    </xf>
    <xf numFmtId="181" fontId="64" fillId="0" borderId="10" xfId="0" applyNumberFormat="1" applyFont="1" applyFill="1" applyBorder="1" applyAlignment="1">
      <alignment vertical="center" wrapText="1"/>
    </xf>
    <xf numFmtId="181" fontId="11" fillId="36" borderId="10" xfId="0" applyNumberFormat="1" applyFont="1" applyFill="1" applyBorder="1" applyAlignment="1">
      <alignment vertical="center" wrapText="1"/>
    </xf>
    <xf numFmtId="2" fontId="2" fillId="0" borderId="10" xfId="61" applyNumberFormat="1" applyFont="1" applyBorder="1" applyAlignment="1">
      <alignment horizontal="right" vertical="center"/>
      <protection/>
    </xf>
    <xf numFmtId="182" fontId="18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2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190" fontId="2" fillId="0" borderId="10" xfId="61" applyNumberFormat="1" applyFont="1" applyBorder="1" applyAlignment="1">
      <alignment horizontal="right" vertical="center"/>
      <protection/>
    </xf>
    <xf numFmtId="191" fontId="2" fillId="0" borderId="10" xfId="61" applyNumberFormat="1" applyFont="1" applyBorder="1" applyAlignment="1">
      <alignment horizontal="right" vertical="center"/>
      <protection/>
    </xf>
    <xf numFmtId="188" fontId="2" fillId="0" borderId="10" xfId="42" applyNumberFormat="1" applyFont="1" applyBorder="1" applyAlignment="1">
      <alignment horizontal="right" vertical="center"/>
    </xf>
    <xf numFmtId="188" fontId="2" fillId="0" borderId="10" xfId="61" applyNumberFormat="1" applyFont="1" applyBorder="1" applyAlignment="1">
      <alignment horizontal="righ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70" zoomScaleNormal="70" zoomScaleSheetLayoutView="70" zoomScalePageLayoutView="0" workbookViewId="0" topLeftCell="A1">
      <selection activeCell="F39" sqref="F39:F40"/>
    </sheetView>
  </sheetViews>
  <sheetFormatPr defaultColWidth="9.140625" defaultRowHeight="12.75"/>
  <cols>
    <col min="1" max="1" width="41.28125" style="170" customWidth="1"/>
    <col min="2" max="2" width="11.140625" style="171" customWidth="1"/>
    <col min="3" max="3" width="14.7109375" style="156" customWidth="1"/>
    <col min="4" max="4" width="13.28125" style="156" customWidth="1"/>
    <col min="5" max="5" width="12.00390625" style="156" customWidth="1"/>
    <col min="6" max="6" width="13.8515625" style="156" customWidth="1"/>
    <col min="7" max="7" width="11.8515625" style="156" customWidth="1"/>
    <col min="8" max="8" width="11.00390625" style="156" customWidth="1"/>
    <col min="9" max="9" width="13.28125" style="156" customWidth="1"/>
    <col min="10" max="10" width="14.7109375" style="156" customWidth="1"/>
    <col min="11" max="11" width="11.8515625" style="156" customWidth="1"/>
    <col min="12" max="12" width="19.140625" style="156" customWidth="1"/>
    <col min="13" max="16384" width="9.140625" style="156" customWidth="1"/>
  </cols>
  <sheetData>
    <row r="1" spans="1:11" ht="26.25" customHeight="1">
      <c r="A1" s="231" t="s">
        <v>307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3.25" customHeight="1">
      <c r="A2" s="232" t="s">
        <v>214</v>
      </c>
      <c r="B2" s="233" t="s">
        <v>215</v>
      </c>
      <c r="C2" s="234" t="s">
        <v>216</v>
      </c>
      <c r="D2" s="234"/>
      <c r="E2" s="234"/>
      <c r="F2" s="234" t="s">
        <v>217</v>
      </c>
      <c r="G2" s="234"/>
      <c r="H2" s="234"/>
      <c r="I2" s="234" t="s">
        <v>218</v>
      </c>
      <c r="J2" s="234"/>
      <c r="K2" s="234"/>
    </row>
    <row r="3" spans="1:11" ht="24" customHeight="1">
      <c r="A3" s="232"/>
      <c r="B3" s="233"/>
      <c r="C3" s="159" t="s">
        <v>291</v>
      </c>
      <c r="D3" s="159" t="s">
        <v>219</v>
      </c>
      <c r="E3" s="159" t="s">
        <v>220</v>
      </c>
      <c r="F3" s="159" t="s">
        <v>291</v>
      </c>
      <c r="G3" s="159" t="s">
        <v>219</v>
      </c>
      <c r="H3" s="159" t="s">
        <v>220</v>
      </c>
      <c r="I3" s="159" t="s">
        <v>291</v>
      </c>
      <c r="J3" s="159" t="s">
        <v>219</v>
      </c>
      <c r="K3" s="159" t="s">
        <v>220</v>
      </c>
    </row>
    <row r="4" spans="1:11" s="162" customFormat="1" ht="30.75" customHeight="1">
      <c r="A4" s="160" t="s">
        <v>5</v>
      </c>
      <c r="B4" s="157"/>
      <c r="C4" s="161">
        <f>SUM(C5:C11)</f>
        <v>118344.4</v>
      </c>
      <c r="D4" s="161">
        <f>SUM(D5:D11)</f>
        <v>79653.17574</v>
      </c>
      <c r="E4" s="161">
        <f>D4/C4*100</f>
        <v>67.30624832269208</v>
      </c>
      <c r="F4" s="161">
        <f>SUM(F5:F11)</f>
        <v>99008.3</v>
      </c>
      <c r="G4" s="161">
        <f>SUM(G5:G11)</f>
        <v>66494.25979999999</v>
      </c>
      <c r="H4" s="161">
        <f>G4/F4*100</f>
        <v>67.16028837986309</v>
      </c>
      <c r="I4" s="161">
        <f>I5+I6+I7+I8+I9+I10+I11</f>
        <v>19336.1</v>
      </c>
      <c r="J4" s="161">
        <f>J5+J6+J7+J8+J9+J10+J11</f>
        <v>13158.91594</v>
      </c>
      <c r="K4" s="161">
        <f>J4/I4*100</f>
        <v>68.05361960271203</v>
      </c>
    </row>
    <row r="5" spans="1:11" ht="19.5" customHeight="1">
      <c r="A5" s="163" t="s">
        <v>221</v>
      </c>
      <c r="B5" s="158">
        <v>10102</v>
      </c>
      <c r="C5" s="164">
        <f aca="true" t="shared" si="0" ref="C5:D21">F5+I5</f>
        <v>100540.7</v>
      </c>
      <c r="D5" s="164">
        <f t="shared" si="0"/>
        <v>67559.52632</v>
      </c>
      <c r="E5" s="161">
        <f aca="true" t="shared" si="1" ref="E5:E10">D5/C5*100</f>
        <v>67.19619648560236</v>
      </c>
      <c r="F5" s="164">
        <f>район!C5</f>
        <v>88138.3</v>
      </c>
      <c r="G5" s="164">
        <f>район!D5</f>
        <v>58581.91377</v>
      </c>
      <c r="H5" s="165">
        <f aca="true" t="shared" si="2" ref="H5:H38">G5/F5*100</f>
        <v>66.46589935362947</v>
      </c>
      <c r="I5" s="164">
        <f>Справка!I30</f>
        <v>12402.4</v>
      </c>
      <c r="J5" s="164">
        <f>Справка!J30</f>
        <v>8977.612550000002</v>
      </c>
      <c r="K5" s="165">
        <f aca="true" t="shared" si="3" ref="K5:K10">J5/I5*100</f>
        <v>72.38609099851642</v>
      </c>
    </row>
    <row r="6" spans="1:11" ht="19.5" customHeight="1">
      <c r="A6" s="163" t="s">
        <v>222</v>
      </c>
      <c r="B6" s="158">
        <v>10500</v>
      </c>
      <c r="C6" s="164">
        <f t="shared" si="0"/>
        <v>9650</v>
      </c>
      <c r="D6" s="164">
        <f t="shared" si="0"/>
        <v>7371.20564</v>
      </c>
      <c r="E6" s="161">
        <f t="shared" si="1"/>
        <v>76.38555067357512</v>
      </c>
      <c r="F6" s="164">
        <f>район!C7</f>
        <v>9300</v>
      </c>
      <c r="G6" s="164">
        <f>район!D7</f>
        <v>7115.45142</v>
      </c>
      <c r="H6" s="165">
        <f t="shared" si="2"/>
        <v>76.51023032258065</v>
      </c>
      <c r="I6" s="164">
        <f>Справка!L30</f>
        <v>350</v>
      </c>
      <c r="J6" s="164">
        <f>Справка!M30</f>
        <v>255.75422</v>
      </c>
      <c r="K6" s="165">
        <f t="shared" si="3"/>
        <v>73.07263428571429</v>
      </c>
    </row>
    <row r="7" spans="1:11" ht="19.5" customHeight="1">
      <c r="A7" s="163" t="s">
        <v>223</v>
      </c>
      <c r="B7" s="158">
        <v>10601</v>
      </c>
      <c r="C7" s="164">
        <f t="shared" si="0"/>
        <v>1503</v>
      </c>
      <c r="D7" s="164">
        <f t="shared" si="0"/>
        <v>448.3149599999999</v>
      </c>
      <c r="E7" s="161">
        <f t="shared" si="1"/>
        <v>29.828007984031927</v>
      </c>
      <c r="F7" s="164"/>
      <c r="G7" s="164"/>
      <c r="H7" s="165">
        <v>0</v>
      </c>
      <c r="I7" s="164">
        <f>Справка!O30</f>
        <v>1503</v>
      </c>
      <c r="J7" s="164">
        <f>Справка!P30</f>
        <v>448.3149599999999</v>
      </c>
      <c r="K7" s="165">
        <f t="shared" si="3"/>
        <v>29.828007984031927</v>
      </c>
    </row>
    <row r="8" spans="1:11" ht="19.5" customHeight="1">
      <c r="A8" s="163" t="s">
        <v>224</v>
      </c>
      <c r="B8" s="158">
        <v>10606</v>
      </c>
      <c r="C8" s="164">
        <f t="shared" si="0"/>
        <v>4930.7</v>
      </c>
      <c r="D8" s="164">
        <f t="shared" si="0"/>
        <v>3336.34075</v>
      </c>
      <c r="E8" s="161">
        <f t="shared" si="1"/>
        <v>67.66464700752428</v>
      </c>
      <c r="F8" s="164"/>
      <c r="G8" s="164"/>
      <c r="H8" s="165">
        <v>0</v>
      </c>
      <c r="I8" s="164">
        <f>Справка!R30</f>
        <v>4930.7</v>
      </c>
      <c r="J8" s="164">
        <f>Справка!S30</f>
        <v>3336.34075</v>
      </c>
      <c r="K8" s="165">
        <f t="shared" si="3"/>
        <v>67.66464700752428</v>
      </c>
    </row>
    <row r="9" spans="1:11" ht="33.75" customHeight="1">
      <c r="A9" s="163" t="s">
        <v>225</v>
      </c>
      <c r="B9" s="158">
        <v>10701</v>
      </c>
      <c r="C9" s="164">
        <f t="shared" si="0"/>
        <v>70</v>
      </c>
      <c r="D9" s="164">
        <f t="shared" si="0"/>
        <v>129.64</v>
      </c>
      <c r="E9" s="161">
        <f t="shared" si="1"/>
        <v>185.2</v>
      </c>
      <c r="F9" s="164">
        <f>район!C14</f>
        <v>70</v>
      </c>
      <c r="G9" s="164">
        <f>район!D14</f>
        <v>129.64</v>
      </c>
      <c r="H9" s="165">
        <f t="shared" si="2"/>
        <v>185.2</v>
      </c>
      <c r="I9" s="164">
        <f>Справка!R31</f>
        <v>0</v>
      </c>
      <c r="J9" s="164">
        <f>Справка!S31</f>
        <v>0</v>
      </c>
      <c r="K9" s="165">
        <v>0</v>
      </c>
    </row>
    <row r="10" spans="1:11" ht="19.5" customHeight="1">
      <c r="A10" s="163" t="s">
        <v>226</v>
      </c>
      <c r="B10" s="158">
        <v>10800</v>
      </c>
      <c r="C10" s="164">
        <f t="shared" si="0"/>
        <v>1650</v>
      </c>
      <c r="D10" s="164">
        <f t="shared" si="0"/>
        <v>805.05232</v>
      </c>
      <c r="E10" s="161">
        <f t="shared" si="1"/>
        <v>48.791049696969694</v>
      </c>
      <c r="F10" s="164">
        <f>район!C16</f>
        <v>1500</v>
      </c>
      <c r="G10" s="164">
        <f>район!D16</f>
        <v>665.84232</v>
      </c>
      <c r="H10" s="165">
        <f t="shared" si="2"/>
        <v>44.389488</v>
      </c>
      <c r="I10" s="164">
        <f>Справка!U30</f>
        <v>150</v>
      </c>
      <c r="J10" s="164">
        <f>Справка!V30</f>
        <v>139.20999999999998</v>
      </c>
      <c r="K10" s="165">
        <f t="shared" si="3"/>
        <v>92.80666666666664</v>
      </c>
    </row>
    <row r="11" spans="1:11" ht="19.5" customHeight="1">
      <c r="A11" s="163" t="s">
        <v>227</v>
      </c>
      <c r="B11" s="158">
        <v>10900</v>
      </c>
      <c r="C11" s="164">
        <f t="shared" si="0"/>
        <v>0</v>
      </c>
      <c r="D11" s="164">
        <f t="shared" si="0"/>
        <v>3.09575</v>
      </c>
      <c r="E11" s="161"/>
      <c r="F11" s="164">
        <f>район!C20</f>
        <v>0</v>
      </c>
      <c r="G11" s="164">
        <f>район!D20</f>
        <v>1.41229</v>
      </c>
      <c r="H11" s="165" t="e">
        <f t="shared" si="2"/>
        <v>#DIV/0!</v>
      </c>
      <c r="I11" s="164">
        <f>Справка!X30</f>
        <v>0</v>
      </c>
      <c r="J11" s="164">
        <f>Справка!Y30</f>
        <v>1.68346</v>
      </c>
      <c r="K11" s="165"/>
    </row>
    <row r="12" spans="1:11" s="162" customFormat="1" ht="27" customHeight="1">
      <c r="A12" s="160" t="s">
        <v>16</v>
      </c>
      <c r="B12" s="157"/>
      <c r="C12" s="161">
        <f>SUM(C13:C20)</f>
        <v>15387.541150000001</v>
      </c>
      <c r="D12" s="161">
        <f>D13+D14+D15+D16+D18+D19</f>
        <v>10619.295170000001</v>
      </c>
      <c r="E12" s="161">
        <f aca="true" t="shared" si="4" ref="E12:E37">D12/C12*100</f>
        <v>69.01229420920184</v>
      </c>
      <c r="F12" s="161">
        <f>F13+F14+F15+F16+F18+F19+F17</f>
        <v>10581.8</v>
      </c>
      <c r="G12" s="161">
        <f>G13+G14+G15+G16+G18+G19+G17</f>
        <v>6158.78383</v>
      </c>
      <c r="H12" s="161">
        <f t="shared" si="2"/>
        <v>58.2016654066416</v>
      </c>
      <c r="I12" s="166">
        <f>I13+I14+I15+I16+I19+I20</f>
        <v>5482.184</v>
      </c>
      <c r="J12" s="166">
        <f>J13+J14+J15+J16+J18+J19+J20</f>
        <v>4460.511340000001</v>
      </c>
      <c r="K12" s="161">
        <f>J12/I12*100</f>
        <v>81.36376560874281</v>
      </c>
    </row>
    <row r="13" spans="1:11" ht="52.5" customHeight="1">
      <c r="A13" s="163" t="s">
        <v>228</v>
      </c>
      <c r="B13" s="158">
        <v>11100</v>
      </c>
      <c r="C13" s="164">
        <f aca="true" t="shared" si="5" ref="C13:C21">F13+I13</f>
        <v>7050</v>
      </c>
      <c r="D13" s="164">
        <f t="shared" si="0"/>
        <v>2904.5163700000003</v>
      </c>
      <c r="E13" s="164">
        <f t="shared" si="4"/>
        <v>41.198813758865256</v>
      </c>
      <c r="F13" s="164">
        <f>район!C26</f>
        <v>3750</v>
      </c>
      <c r="G13" s="164">
        <f>район!D26</f>
        <v>1559.31361</v>
      </c>
      <c r="H13" s="164">
        <f t="shared" si="2"/>
        <v>41.58169626666666</v>
      </c>
      <c r="I13" s="164">
        <f>Справка!AA30+Справка!AG30</f>
        <v>3300</v>
      </c>
      <c r="J13" s="164">
        <f>Справка!AB30+Справка!AH30</f>
        <v>1345.2027600000001</v>
      </c>
      <c r="K13" s="165">
        <f>J13/I13*100</f>
        <v>40.763720000000006</v>
      </c>
    </row>
    <row r="14" spans="1:11" ht="33" customHeight="1">
      <c r="A14" s="163" t="s">
        <v>229</v>
      </c>
      <c r="B14" s="158">
        <v>11200</v>
      </c>
      <c r="C14" s="164">
        <f t="shared" si="5"/>
        <v>670</v>
      </c>
      <c r="D14" s="164">
        <f t="shared" si="0"/>
        <v>365.23153</v>
      </c>
      <c r="E14" s="164">
        <f t="shared" si="4"/>
        <v>54.51216865671642</v>
      </c>
      <c r="F14" s="164">
        <f>район!C31</f>
        <v>670</v>
      </c>
      <c r="G14" s="164">
        <f>район!D31</f>
        <v>365.23153</v>
      </c>
      <c r="H14" s="164">
        <f t="shared" si="2"/>
        <v>54.51216865671642</v>
      </c>
      <c r="I14" s="164">
        <f>Справка!AA31+Справка!AG31</f>
        <v>0</v>
      </c>
      <c r="J14" s="164">
        <f>Справка!AB31+Справка!AH31</f>
        <v>0</v>
      </c>
      <c r="K14" s="165" t="e">
        <f>J14/I14*100</f>
        <v>#DIV/0!</v>
      </c>
    </row>
    <row r="15" spans="1:11" ht="33" customHeight="1">
      <c r="A15" s="163" t="s">
        <v>230</v>
      </c>
      <c r="B15" s="158">
        <v>11300</v>
      </c>
      <c r="C15" s="164">
        <f t="shared" si="5"/>
        <v>100.284</v>
      </c>
      <c r="D15" s="164">
        <f>G15+J15</f>
        <v>316.95411</v>
      </c>
      <c r="E15" s="164">
        <f>D15/C15*100</f>
        <v>316.0565095129831</v>
      </c>
      <c r="F15" s="164">
        <f>район!C33</f>
        <v>0</v>
      </c>
      <c r="G15" s="164">
        <f>район!D33</f>
        <v>71.99501</v>
      </c>
      <c r="H15" s="164" t="e">
        <f t="shared" si="2"/>
        <v>#DIV/0!</v>
      </c>
      <c r="I15" s="164">
        <f>Справка!AM30</f>
        <v>100.284</v>
      </c>
      <c r="J15" s="164">
        <f>Справка!AN30</f>
        <v>244.9591</v>
      </c>
      <c r="K15" s="165">
        <f>J15/I15*100</f>
        <v>244.26538630289974</v>
      </c>
    </row>
    <row r="16" spans="1:11" ht="33" customHeight="1">
      <c r="A16" s="163" t="s">
        <v>231</v>
      </c>
      <c r="B16" s="158">
        <v>11400</v>
      </c>
      <c r="C16" s="164">
        <f t="shared" si="5"/>
        <v>5938.700000000001</v>
      </c>
      <c r="D16" s="164">
        <f t="shared" si="0"/>
        <v>4573.6129</v>
      </c>
      <c r="E16" s="164">
        <f t="shared" si="4"/>
        <v>77.01370501961708</v>
      </c>
      <c r="F16" s="164">
        <f>район!C35</f>
        <v>3856.8</v>
      </c>
      <c r="G16" s="164">
        <f>район!D35</f>
        <v>2462.11943</v>
      </c>
      <c r="H16" s="164">
        <f t="shared" si="2"/>
        <v>63.83840048745074</v>
      </c>
      <c r="I16" s="164">
        <f>Справка!AP30</f>
        <v>2081.9</v>
      </c>
      <c r="J16" s="164">
        <f>Справка!AQ30</f>
        <v>2111.4934700000003</v>
      </c>
      <c r="K16" s="165">
        <f>J16/I16*100</f>
        <v>101.42146452759499</v>
      </c>
    </row>
    <row r="17" spans="1:11" ht="23.25" customHeight="1">
      <c r="A17" s="163" t="s">
        <v>290</v>
      </c>
      <c r="B17" s="158">
        <v>11500</v>
      </c>
      <c r="C17" s="164">
        <f t="shared" si="5"/>
        <v>10</v>
      </c>
      <c r="D17" s="164">
        <f t="shared" si="0"/>
        <v>0</v>
      </c>
      <c r="E17" s="164">
        <f t="shared" si="4"/>
        <v>0</v>
      </c>
      <c r="F17" s="164">
        <f>район!C38</f>
        <v>10</v>
      </c>
      <c r="G17" s="164">
        <f>район!D38</f>
        <v>0</v>
      </c>
      <c r="H17" s="164">
        <f t="shared" si="2"/>
        <v>0</v>
      </c>
      <c r="I17" s="164"/>
      <c r="J17" s="164"/>
      <c r="K17" s="165"/>
    </row>
    <row r="18" spans="1:11" ht="22.5" customHeight="1">
      <c r="A18" s="163" t="s">
        <v>232</v>
      </c>
      <c r="B18" s="158">
        <v>11600</v>
      </c>
      <c r="C18" s="164">
        <f t="shared" si="5"/>
        <v>2290</v>
      </c>
      <c r="D18" s="164">
        <f t="shared" si="0"/>
        <v>1673.8018700000002</v>
      </c>
      <c r="E18" s="164">
        <f t="shared" si="4"/>
        <v>73.09178471615722</v>
      </c>
      <c r="F18" s="164">
        <f>район!C40</f>
        <v>2290</v>
      </c>
      <c r="G18" s="164">
        <f>район!D40</f>
        <v>1665.8018700000002</v>
      </c>
      <c r="H18" s="164">
        <f t="shared" si="2"/>
        <v>72.74243973799128</v>
      </c>
      <c r="I18" s="164">
        <f>Справка!AY30</f>
        <v>0</v>
      </c>
      <c r="J18" s="164">
        <f>Справка!AZ30</f>
        <v>8</v>
      </c>
      <c r="K18" s="165">
        <v>0</v>
      </c>
    </row>
    <row r="19" spans="1:11" ht="33.75" customHeight="1">
      <c r="A19" s="163" t="s">
        <v>233</v>
      </c>
      <c r="B19" s="158">
        <v>11700</v>
      </c>
      <c r="C19" s="164">
        <f t="shared" si="5"/>
        <v>5</v>
      </c>
      <c r="D19" s="164">
        <f>G19+J19</f>
        <v>785.1783900000001</v>
      </c>
      <c r="E19" s="164">
        <f>D19/C19*100</f>
        <v>15703.567800000003</v>
      </c>
      <c r="F19" s="164">
        <f>район!C53</f>
        <v>5</v>
      </c>
      <c r="G19" s="164">
        <f>район!D53</f>
        <v>34.32238</v>
      </c>
      <c r="H19" s="164">
        <f>G19/F19*100</f>
        <v>686.4476000000001</v>
      </c>
      <c r="I19" s="164">
        <f>Справка!BB30</f>
        <v>0</v>
      </c>
      <c r="J19" s="164">
        <f>Справка!BC30</f>
        <v>750.8560100000002</v>
      </c>
      <c r="K19" s="165">
        <v>0</v>
      </c>
    </row>
    <row r="20" spans="1:11" ht="19.5" customHeight="1">
      <c r="A20" s="163" t="s">
        <v>234</v>
      </c>
      <c r="B20" s="158">
        <v>11900</v>
      </c>
      <c r="C20" s="229">
        <f t="shared" si="5"/>
        <v>-676.44285</v>
      </c>
      <c r="D20" s="164">
        <f>G20+J20</f>
        <v>-676.44285</v>
      </c>
      <c r="E20" s="165"/>
      <c r="F20" s="165">
        <f>район!C64</f>
        <v>-676.44285</v>
      </c>
      <c r="G20" s="165">
        <f>район!D64</f>
        <v>-676.44285</v>
      </c>
      <c r="H20" s="165"/>
      <c r="I20" s="165">
        <f>'[1]Справка'!AY30</f>
        <v>0</v>
      </c>
      <c r="J20" s="165">
        <f>'[1]Справка'!AZ30</f>
        <v>0</v>
      </c>
      <c r="K20" s="165">
        <v>0</v>
      </c>
    </row>
    <row r="21" spans="1:11" ht="18" customHeight="1" hidden="1">
      <c r="A21" s="160" t="s">
        <v>235</v>
      </c>
      <c r="B21" s="157">
        <v>30000</v>
      </c>
      <c r="C21" s="161">
        <f t="shared" si="5"/>
        <v>0</v>
      </c>
      <c r="D21" s="161">
        <f t="shared" si="0"/>
        <v>0</v>
      </c>
      <c r="E21" s="161"/>
      <c r="F21" s="161">
        <f>'[2]район'!C48</f>
        <v>0</v>
      </c>
      <c r="G21" s="161">
        <f>'[2]район'!D48</f>
        <v>0</v>
      </c>
      <c r="H21" s="161"/>
      <c r="I21" s="161">
        <v>0</v>
      </c>
      <c r="J21" s="161">
        <v>0</v>
      </c>
      <c r="K21" s="161"/>
    </row>
    <row r="22" spans="1:11" ht="36.75" customHeight="1">
      <c r="A22" s="160" t="s">
        <v>26</v>
      </c>
      <c r="B22" s="157">
        <v>10000</v>
      </c>
      <c r="C22" s="166">
        <f>SUM(C4,C12,C21)</f>
        <v>133731.94115</v>
      </c>
      <c r="D22" s="166">
        <f>SUM(D4,D12,D21)</f>
        <v>90272.47091</v>
      </c>
      <c r="E22" s="161">
        <f t="shared" si="4"/>
        <v>67.502550350889</v>
      </c>
      <c r="F22" s="166">
        <f>SUM(F4,F12,F21)</f>
        <v>109590.1</v>
      </c>
      <c r="G22" s="166">
        <f>SUM(G4,G12,G21)</f>
        <v>72653.04362999999</v>
      </c>
      <c r="H22" s="161">
        <f t="shared" si="2"/>
        <v>66.29526173440847</v>
      </c>
      <c r="I22" s="166">
        <f>I4+I12</f>
        <v>24818.284</v>
      </c>
      <c r="J22" s="166">
        <f>J4+J12</f>
        <v>17619.427280000004</v>
      </c>
      <c r="K22" s="161">
        <f>J22/I22*100</f>
        <v>70.993737036775</v>
      </c>
    </row>
    <row r="23" spans="1:11" ht="33" customHeight="1">
      <c r="A23" s="160" t="s">
        <v>236</v>
      </c>
      <c r="B23" s="157">
        <v>20000</v>
      </c>
      <c r="C23" s="166">
        <v>330965.13840000005</v>
      </c>
      <c r="D23" s="166">
        <v>196920.13355</v>
      </c>
      <c r="E23" s="166">
        <f t="shared" si="4"/>
        <v>59.49875400834663</v>
      </c>
      <c r="F23" s="166">
        <f>район!C57</f>
        <v>335255.69555</v>
      </c>
      <c r="G23" s="166">
        <f>район!D57</f>
        <v>200432.28355</v>
      </c>
      <c r="H23" s="161">
        <f t="shared" si="2"/>
        <v>59.78490036423783</v>
      </c>
      <c r="I23" s="166">
        <f>Справка!BK30</f>
        <v>89735.45999999999</v>
      </c>
      <c r="J23" s="166">
        <f>Справка!BL30</f>
        <v>38515.066999999995</v>
      </c>
      <c r="K23" s="161">
        <f aca="true" t="shared" si="6" ref="K23:K38">J23/I23*100</f>
        <v>42.92067706567727</v>
      </c>
    </row>
    <row r="24" spans="1:12" ht="29.25" customHeight="1">
      <c r="A24" s="157" t="s">
        <v>237</v>
      </c>
      <c r="B24" s="157"/>
      <c r="C24" s="166">
        <f>C23+C22</f>
        <v>464697.07955</v>
      </c>
      <c r="D24" s="166">
        <f>D23+D22</f>
        <v>287192.60446</v>
      </c>
      <c r="E24" s="166">
        <f t="shared" si="4"/>
        <v>61.80211090160272</v>
      </c>
      <c r="F24" s="166">
        <f>F23+F22</f>
        <v>444845.79555000004</v>
      </c>
      <c r="G24" s="166">
        <f>G23+G22</f>
        <v>273085.32717999996</v>
      </c>
      <c r="H24" s="161">
        <f t="shared" si="2"/>
        <v>61.38876210853286</v>
      </c>
      <c r="I24" s="166">
        <f>I23+I22</f>
        <v>114553.74399999999</v>
      </c>
      <c r="J24" s="166">
        <f>J23+J22</f>
        <v>56134.49428</v>
      </c>
      <c r="K24" s="161">
        <f t="shared" si="6"/>
        <v>49.00275828610194</v>
      </c>
      <c r="L24" s="192"/>
    </row>
    <row r="25" spans="1:12" ht="29.25" customHeight="1">
      <c r="A25" s="157" t="s">
        <v>238</v>
      </c>
      <c r="B25" s="157"/>
      <c r="C25" s="166">
        <f>C26+C27+C28+C29+C30+C31+C32+C33+C34+C38+C35+C36+C37</f>
        <v>478292.5504</v>
      </c>
      <c r="D25" s="166">
        <f>D26+D27+D28+D29+D30+D31+D32+D33+D34+D38+D35+D36+D37</f>
        <v>275146.43458</v>
      </c>
      <c r="E25" s="166">
        <f t="shared" si="4"/>
        <v>57.526807463317745</v>
      </c>
      <c r="F25" s="166">
        <f>SUM(F26:F38)</f>
        <v>451127.7024</v>
      </c>
      <c r="G25" s="166">
        <f>SUM(G26:G38)</f>
        <v>268455.30546</v>
      </c>
      <c r="H25" s="161">
        <f t="shared" si="2"/>
        <v>59.507608163235695</v>
      </c>
      <c r="I25" s="161">
        <f>I26+I27+I28+I29+I30+I31+I32+I33+I34+I35+I36+I37+I38</f>
        <v>121867.30799999999</v>
      </c>
      <c r="J25" s="161">
        <f>J26+J27+J28+J29+J30+J31+J32+J33+J34+J35+J36+J37+J38</f>
        <v>48718.34612000001</v>
      </c>
      <c r="K25" s="161">
        <f t="shared" si="6"/>
        <v>39.97655065950912</v>
      </c>
      <c r="L25" s="192"/>
    </row>
    <row r="26" spans="1:11" ht="30.75" customHeight="1">
      <c r="A26" s="163" t="s">
        <v>239</v>
      </c>
      <c r="B26" s="168" t="s">
        <v>38</v>
      </c>
      <c r="C26" s="164">
        <v>37834.15804</v>
      </c>
      <c r="D26" s="164">
        <v>21765.68411</v>
      </c>
      <c r="E26" s="164">
        <f t="shared" si="4"/>
        <v>57.52918853642341</v>
      </c>
      <c r="F26" s="164">
        <f>район!C71</f>
        <v>24444.928</v>
      </c>
      <c r="G26" s="164">
        <f>район!D71</f>
        <v>14537.475960000002</v>
      </c>
      <c r="H26" s="165">
        <f t="shared" si="2"/>
        <v>59.47031613265542</v>
      </c>
      <c r="I26" s="165">
        <f>Справка!CL30</f>
        <v>13392.430040000003</v>
      </c>
      <c r="J26" s="165">
        <f>Справка!CM30</f>
        <v>7229.808150000001</v>
      </c>
      <c r="K26" s="161">
        <f t="shared" si="6"/>
        <v>53.984289097693875</v>
      </c>
    </row>
    <row r="27" spans="1:11" ht="30.75" customHeight="1">
      <c r="A27" s="163" t="s">
        <v>240</v>
      </c>
      <c r="B27" s="168" t="s">
        <v>54</v>
      </c>
      <c r="C27" s="164">
        <f>I27</f>
        <v>1496.3000000000002</v>
      </c>
      <c r="D27" s="164">
        <v>740.80285</v>
      </c>
      <c r="E27" s="164">
        <f t="shared" si="4"/>
        <v>49.50897881440887</v>
      </c>
      <c r="F27" s="164">
        <f>район!C79</f>
        <v>1496.3</v>
      </c>
      <c r="G27" s="164">
        <f>район!D79</f>
        <v>1496.3</v>
      </c>
      <c r="H27" s="165">
        <f t="shared" si="2"/>
        <v>100</v>
      </c>
      <c r="I27" s="165">
        <f>Справка!DA30</f>
        <v>1496.3000000000002</v>
      </c>
      <c r="J27" s="165">
        <f>Справка!DB30</f>
        <v>740.80285</v>
      </c>
      <c r="K27" s="161">
        <f t="shared" si="6"/>
        <v>49.50897881440887</v>
      </c>
    </row>
    <row r="28" spans="1:11" ht="33" customHeight="1">
      <c r="A28" s="163" t="s">
        <v>241</v>
      </c>
      <c r="B28" s="168" t="s">
        <v>58</v>
      </c>
      <c r="C28" s="164">
        <f>F28+I28</f>
        <v>2682.432</v>
      </c>
      <c r="D28" s="164">
        <f>G28+J28</f>
        <v>1107.6991600000001</v>
      </c>
      <c r="E28" s="164">
        <f t="shared" si="4"/>
        <v>41.29458491398851</v>
      </c>
      <c r="F28" s="164">
        <f>район!C81</f>
        <v>1753.9</v>
      </c>
      <c r="G28" s="164">
        <f>район!D81</f>
        <v>981.4916800000001</v>
      </c>
      <c r="H28" s="165">
        <f t="shared" si="2"/>
        <v>55.96052682593079</v>
      </c>
      <c r="I28" s="165">
        <f>Справка!DD30</f>
        <v>928.5319999999999</v>
      </c>
      <c r="J28" s="165">
        <f>Справка!DE30</f>
        <v>126.20748000000006</v>
      </c>
      <c r="K28" s="161">
        <f t="shared" si="6"/>
        <v>13.592151912912001</v>
      </c>
    </row>
    <row r="29" spans="1:11" ht="30" customHeight="1">
      <c r="A29" s="163" t="s">
        <v>242</v>
      </c>
      <c r="B29" s="168" t="s">
        <v>66</v>
      </c>
      <c r="C29" s="164">
        <v>61530.51206</v>
      </c>
      <c r="D29" s="164">
        <v>20733.88553</v>
      </c>
      <c r="E29" s="164">
        <f t="shared" si="4"/>
        <v>33.696916921123375</v>
      </c>
      <c r="F29" s="164">
        <f>район!C85</f>
        <v>49379.5424</v>
      </c>
      <c r="G29" s="164">
        <f>район!D85</f>
        <v>17881.57972</v>
      </c>
      <c r="H29" s="165">
        <f t="shared" si="2"/>
        <v>36.2125261816926</v>
      </c>
      <c r="I29" s="165">
        <f>Справка!DG30</f>
        <v>23781.86966</v>
      </c>
      <c r="J29" s="165">
        <f>Справка!DH30</f>
        <v>3871.5568100000005</v>
      </c>
      <c r="K29" s="161">
        <f t="shared" si="6"/>
        <v>16.27944676070519</v>
      </c>
    </row>
    <row r="30" spans="1:11" ht="30" customHeight="1">
      <c r="A30" s="163" t="s">
        <v>243</v>
      </c>
      <c r="B30" s="168" t="s">
        <v>76</v>
      </c>
      <c r="C30" s="164">
        <v>23005.3763</v>
      </c>
      <c r="D30" s="164">
        <v>11470.79496</v>
      </c>
      <c r="E30" s="164">
        <f t="shared" si="4"/>
        <v>49.861366362435895</v>
      </c>
      <c r="F30" s="164">
        <f>район!C90</f>
        <v>13537.8</v>
      </c>
      <c r="G30" s="164">
        <f>район!D90</f>
        <v>7264.166</v>
      </c>
      <c r="H30" s="165">
        <f t="shared" si="2"/>
        <v>53.65839353513865</v>
      </c>
      <c r="I30" s="165">
        <f>Справка!DJ30</f>
        <v>23005.376300000004</v>
      </c>
      <c r="J30" s="165">
        <f>Справка!DK30</f>
        <v>11470.79496</v>
      </c>
      <c r="K30" s="161">
        <f t="shared" si="6"/>
        <v>49.86136636243589</v>
      </c>
    </row>
    <row r="31" spans="1:11" ht="30" customHeight="1">
      <c r="A31" s="163" t="s">
        <v>244</v>
      </c>
      <c r="B31" s="168" t="s">
        <v>84</v>
      </c>
      <c r="C31" s="164">
        <f>F31</f>
        <v>61.5</v>
      </c>
      <c r="D31" s="164">
        <f>G31</f>
        <v>60.5</v>
      </c>
      <c r="E31" s="164">
        <f t="shared" si="4"/>
        <v>98.3739837398374</v>
      </c>
      <c r="F31" s="164">
        <f>район!C94</f>
        <v>61.5</v>
      </c>
      <c r="G31" s="164">
        <f>район!D94</f>
        <v>60.5</v>
      </c>
      <c r="H31" s="165">
        <f t="shared" si="2"/>
        <v>98.3739837398374</v>
      </c>
      <c r="I31" s="164"/>
      <c r="J31" s="164"/>
      <c r="K31" s="165">
        <v>0</v>
      </c>
    </row>
    <row r="32" spans="1:11" ht="30" customHeight="1">
      <c r="A32" s="163" t="s">
        <v>245</v>
      </c>
      <c r="B32" s="168" t="s">
        <v>88</v>
      </c>
      <c r="C32" s="164">
        <f>F32</f>
        <v>281569.45700000005</v>
      </c>
      <c r="D32" s="164">
        <f>G32</f>
        <v>188747.60288</v>
      </c>
      <c r="E32" s="164">
        <f t="shared" si="4"/>
        <v>67.03411829216972</v>
      </c>
      <c r="F32" s="164">
        <f>район!C96</f>
        <v>281569.45700000005</v>
      </c>
      <c r="G32" s="164">
        <f>район!D96</f>
        <v>188747.60288</v>
      </c>
      <c r="H32" s="165">
        <f t="shared" si="2"/>
        <v>67.03411829216972</v>
      </c>
      <c r="I32" s="164"/>
      <c r="J32" s="164"/>
      <c r="K32" s="165">
        <v>0</v>
      </c>
    </row>
    <row r="33" spans="1:12" ht="30" customHeight="1">
      <c r="A33" s="163" t="s">
        <v>246</v>
      </c>
      <c r="B33" s="168" t="s">
        <v>94</v>
      </c>
      <c r="C33" s="164">
        <v>48878.115</v>
      </c>
      <c r="D33" s="164">
        <f>G33+J33</f>
        <v>19345.89038</v>
      </c>
      <c r="E33" s="164">
        <f t="shared" si="4"/>
        <v>39.5798618256862</v>
      </c>
      <c r="F33" s="164">
        <f>район!C101</f>
        <v>21942.475</v>
      </c>
      <c r="G33" s="164">
        <f>район!D101</f>
        <v>3343.41451</v>
      </c>
      <c r="H33" s="165">
        <f t="shared" si="2"/>
        <v>15.2371804456881</v>
      </c>
      <c r="I33" s="165">
        <f>Справка!DM30</f>
        <v>43908.63999999999</v>
      </c>
      <c r="J33" s="165">
        <f>Справка!DN30</f>
        <v>16002.47587</v>
      </c>
      <c r="K33" s="165">
        <f t="shared" si="6"/>
        <v>36.44493628133325</v>
      </c>
      <c r="L33" s="169"/>
    </row>
    <row r="34" spans="1:11" ht="30" customHeight="1">
      <c r="A34" s="163" t="s">
        <v>247</v>
      </c>
      <c r="B34" s="168" t="s">
        <v>248</v>
      </c>
      <c r="C34" s="164">
        <v>16288.66</v>
      </c>
      <c r="D34" s="164">
        <v>7946.67961</v>
      </c>
      <c r="E34" s="164">
        <f t="shared" si="4"/>
        <v>48.786576734980045</v>
      </c>
      <c r="F34" s="164">
        <f>район!C103</f>
        <v>16288.66</v>
      </c>
      <c r="G34" s="164">
        <f>район!D103</f>
        <v>7946.67961</v>
      </c>
      <c r="H34" s="165">
        <f t="shared" si="2"/>
        <v>48.786576734980045</v>
      </c>
      <c r="I34" s="165">
        <f>Справка!DP30</f>
        <v>10171.06</v>
      </c>
      <c r="J34" s="165">
        <f>Справка!DQ30</f>
        <v>5678.65</v>
      </c>
      <c r="K34" s="165">
        <f t="shared" si="6"/>
        <v>55.83144726311712</v>
      </c>
    </row>
    <row r="35" spans="1:11" ht="30" customHeight="1">
      <c r="A35" s="163" t="s">
        <v>249</v>
      </c>
      <c r="B35" s="168" t="s">
        <v>104</v>
      </c>
      <c r="C35" s="164">
        <v>4464.54</v>
      </c>
      <c r="D35" s="164">
        <v>3118.6228</v>
      </c>
      <c r="E35" s="164">
        <f t="shared" si="4"/>
        <v>69.85317188332952</v>
      </c>
      <c r="F35" s="164">
        <f>район!C108</f>
        <v>4248.44</v>
      </c>
      <c r="G35" s="164">
        <f>район!D108</f>
        <v>3032.7228</v>
      </c>
      <c r="H35" s="165">
        <f t="shared" si="2"/>
        <v>71.38438579808118</v>
      </c>
      <c r="I35" s="165">
        <f>Справка!DS30</f>
        <v>216.10000000000002</v>
      </c>
      <c r="J35" s="165">
        <f>Справка!DT30</f>
        <v>85.9</v>
      </c>
      <c r="K35" s="165">
        <f t="shared" si="6"/>
        <v>39.75011568718186</v>
      </c>
    </row>
    <row r="36" spans="1:11" ht="30" customHeight="1">
      <c r="A36" s="163" t="s">
        <v>250</v>
      </c>
      <c r="B36" s="168" t="s">
        <v>116</v>
      </c>
      <c r="C36" s="164">
        <f>F36</f>
        <v>150</v>
      </c>
      <c r="D36" s="164">
        <f>G36</f>
        <v>108.2723</v>
      </c>
      <c r="E36" s="164">
        <f t="shared" si="4"/>
        <v>72.18153333333333</v>
      </c>
      <c r="F36" s="164">
        <f>район!C114</f>
        <v>150</v>
      </c>
      <c r="G36" s="164">
        <f>район!D114</f>
        <v>108.2723</v>
      </c>
      <c r="H36" s="165">
        <f t="shared" si="2"/>
        <v>72.18153333333333</v>
      </c>
      <c r="I36" s="165"/>
      <c r="J36" s="165"/>
      <c r="K36" s="165">
        <v>0</v>
      </c>
    </row>
    <row r="37" spans="1:11" ht="34.5" customHeight="1">
      <c r="A37" s="163" t="s">
        <v>251</v>
      </c>
      <c r="B37" s="168" t="s">
        <v>120</v>
      </c>
      <c r="C37" s="164">
        <f>F37</f>
        <v>331.5</v>
      </c>
      <c r="D37" s="164">
        <f>G37</f>
        <v>0</v>
      </c>
      <c r="E37" s="164">
        <f t="shared" si="4"/>
        <v>0</v>
      </c>
      <c r="F37" s="164">
        <f>район!C116</f>
        <v>331.5</v>
      </c>
      <c r="G37" s="164">
        <f>район!D116</f>
        <v>0</v>
      </c>
      <c r="H37" s="165">
        <v>0</v>
      </c>
      <c r="I37" s="165"/>
      <c r="J37" s="165"/>
      <c r="K37" s="165">
        <v>0</v>
      </c>
    </row>
    <row r="38" spans="1:11" ht="30" customHeight="1">
      <c r="A38" s="163" t="s">
        <v>252</v>
      </c>
      <c r="B38" s="168" t="s">
        <v>253</v>
      </c>
      <c r="C38" s="229"/>
      <c r="D38" s="229"/>
      <c r="E38" s="164">
        <v>0</v>
      </c>
      <c r="F38" s="164">
        <f>район!C118</f>
        <v>35923.2</v>
      </c>
      <c r="G38" s="164">
        <f>район!D118</f>
        <v>23055.1</v>
      </c>
      <c r="H38" s="165">
        <f t="shared" si="2"/>
        <v>64.17885934437912</v>
      </c>
      <c r="I38" s="165">
        <f>Справка!DV30</f>
        <v>4967</v>
      </c>
      <c r="J38" s="165">
        <f>Справка!DW30</f>
        <v>3512.15</v>
      </c>
      <c r="K38" s="165">
        <f t="shared" si="6"/>
        <v>70.70968391383128</v>
      </c>
    </row>
    <row r="39" spans="3:11" ht="15.75"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7" ht="15.75">
      <c r="A40" s="170" t="s">
        <v>129</v>
      </c>
      <c r="C40" s="172"/>
      <c r="D40" s="172"/>
      <c r="E40" s="169"/>
      <c r="F40" s="169"/>
      <c r="G40" s="172"/>
    </row>
    <row r="41" spans="1:7" ht="15.75">
      <c r="A41" s="170" t="s">
        <v>254</v>
      </c>
      <c r="C41" s="173"/>
      <c r="D41" s="230" t="s">
        <v>255</v>
      </c>
      <c r="E41" s="230"/>
      <c r="F41" s="179"/>
      <c r="G41" s="169"/>
    </row>
    <row r="42" spans="3:7" ht="15.75">
      <c r="C42" s="172"/>
      <c r="D42" s="172"/>
      <c r="F42" s="169"/>
      <c r="G42" s="169"/>
    </row>
    <row r="43" spans="3:10" ht="15.75">
      <c r="C43" s="179"/>
      <c r="D43" s="169"/>
      <c r="F43" s="169"/>
      <c r="G43" s="169"/>
      <c r="I43" s="169"/>
      <c r="J43" s="169"/>
    </row>
    <row r="44" spans="3:7" ht="15.75">
      <c r="C44" s="167"/>
      <c r="F44" s="169"/>
      <c r="G44" s="169"/>
    </row>
    <row r="45" ht="15.75">
      <c r="C45" s="191"/>
    </row>
    <row r="47" ht="15.75">
      <c r="C47" s="191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0">
      <selection activeCell="C88" sqref="C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6.14062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318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6.75" customHeight="1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1122.9</v>
      </c>
      <c r="D4" s="5">
        <f>D5+D7+D9+D12</f>
        <v>713.9073999999999</v>
      </c>
      <c r="E4" s="5">
        <f>SUM(D4/C4*100)</f>
        <v>63.57711283284352</v>
      </c>
      <c r="F4" s="5">
        <f>SUM(D4-C4)</f>
        <v>-408.99260000000015</v>
      </c>
    </row>
    <row r="5" spans="1:6" s="6" customFormat="1" ht="15.75">
      <c r="A5" s="77">
        <v>1010000000</v>
      </c>
      <c r="B5" s="76" t="s">
        <v>6</v>
      </c>
      <c r="C5" s="5">
        <f>C6</f>
        <v>632.4</v>
      </c>
      <c r="D5" s="5">
        <f>D6</f>
        <v>398.68692</v>
      </c>
      <c r="E5" s="5">
        <f aca="true" t="shared" si="0" ref="E5:E42">SUM(D5/C5*100)</f>
        <v>63.043472485768504</v>
      </c>
      <c r="F5" s="5">
        <f aca="true" t="shared" si="1" ref="F5:F42">SUM(D5-C5)</f>
        <v>-233.71308</v>
      </c>
    </row>
    <row r="6" spans="1:6" ht="15.75">
      <c r="A6" s="7">
        <v>1010200001</v>
      </c>
      <c r="B6" s="8" t="s">
        <v>7</v>
      </c>
      <c r="C6" s="9">
        <v>632.4</v>
      </c>
      <c r="D6" s="10">
        <v>398.68692</v>
      </c>
      <c r="E6" s="9">
        <f>SUM(D6/C6*100)</f>
        <v>63.043472485768504</v>
      </c>
      <c r="F6" s="9">
        <f t="shared" si="1"/>
        <v>-233.71308</v>
      </c>
    </row>
    <row r="7" spans="1:6" s="6" customFormat="1" ht="15.75">
      <c r="A7" s="77">
        <v>1050000000</v>
      </c>
      <c r="B7" s="76" t="s">
        <v>8</v>
      </c>
      <c r="C7" s="5">
        <f>SUM(C8:C8)</f>
        <v>73</v>
      </c>
      <c r="D7" s="5">
        <f>SUM(D8:D8)</f>
        <v>79.12031</v>
      </c>
      <c r="E7" s="5">
        <f t="shared" si="0"/>
        <v>108.38398630136987</v>
      </c>
      <c r="F7" s="5">
        <f t="shared" si="1"/>
        <v>6.1203100000000035</v>
      </c>
    </row>
    <row r="8" spans="1:6" ht="15.75" customHeight="1">
      <c r="A8" s="7">
        <v>1050300000</v>
      </c>
      <c r="B8" s="11" t="s">
        <v>9</v>
      </c>
      <c r="C8" s="12">
        <v>73</v>
      </c>
      <c r="D8" s="10">
        <v>79.12031</v>
      </c>
      <c r="E8" s="9">
        <f t="shared" si="0"/>
        <v>108.38398630136987</v>
      </c>
      <c r="F8" s="9">
        <f t="shared" si="1"/>
        <v>6.1203100000000035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407.5</v>
      </c>
      <c r="D9" s="5">
        <f>D10+D11</f>
        <v>227.23017</v>
      </c>
      <c r="E9" s="5">
        <f t="shared" si="0"/>
        <v>55.76200490797546</v>
      </c>
      <c r="F9" s="5">
        <f t="shared" si="1"/>
        <v>-180.26983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23.33227</v>
      </c>
      <c r="E10" s="9">
        <f t="shared" si="0"/>
        <v>20.83238392857143</v>
      </c>
      <c r="F10" s="9">
        <f>SUM(D10-C10)</f>
        <v>-88.66773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203.8979</v>
      </c>
      <c r="E11" s="9">
        <f t="shared" si="0"/>
        <v>69.00098138747884</v>
      </c>
      <c r="F11" s="9">
        <f t="shared" si="1"/>
        <v>-91.60210000000001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8.87</v>
      </c>
      <c r="E12" s="5">
        <f t="shared" si="0"/>
        <v>88.69999999999999</v>
      </c>
      <c r="F12" s="5">
        <f t="shared" si="1"/>
        <v>-1.1300000000000008</v>
      </c>
    </row>
    <row r="13" spans="1:6" ht="15.75">
      <c r="A13" s="7">
        <v>1080400001</v>
      </c>
      <c r="B13" s="8" t="s">
        <v>14</v>
      </c>
      <c r="C13" s="9">
        <v>10</v>
      </c>
      <c r="D13" s="9">
        <v>8.87</v>
      </c>
      <c r="E13" s="9">
        <f t="shared" si="0"/>
        <v>88.69999999999999</v>
      </c>
      <c r="F13" s="9">
        <f t="shared" si="1"/>
        <v>-1.1300000000000008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395.284</v>
      </c>
      <c r="D20" s="5">
        <f>D21+D24+D26+D29</f>
        <v>546.48877</v>
      </c>
      <c r="E20" s="5">
        <f t="shared" si="0"/>
        <v>138.25218577023105</v>
      </c>
      <c r="F20" s="5">
        <f t="shared" si="1"/>
        <v>151.20477000000005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195</v>
      </c>
      <c r="D21" s="5">
        <f>D22+D23</f>
        <v>83.20272</v>
      </c>
      <c r="E21" s="5">
        <f t="shared" si="0"/>
        <v>42.66806153846154</v>
      </c>
      <c r="F21" s="5">
        <f t="shared" si="1"/>
        <v>-111.79728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83.20272</v>
      </c>
      <c r="E22" s="9">
        <f t="shared" si="0"/>
        <v>42.66806153846154</v>
      </c>
      <c r="F22" s="9">
        <f t="shared" si="1"/>
        <v>-111.79728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7">
        <v>1130000000</v>
      </c>
      <c r="B24" s="78" t="s">
        <v>140</v>
      </c>
      <c r="C24" s="5">
        <f>C25</f>
        <v>100.284</v>
      </c>
      <c r="D24" s="5">
        <f>D25</f>
        <v>102.0275</v>
      </c>
      <c r="E24" s="5">
        <f t="shared" si="0"/>
        <v>101.73856248254955</v>
      </c>
      <c r="F24" s="5">
        <f t="shared" si="1"/>
        <v>1.7434999999999974</v>
      </c>
    </row>
    <row r="25" spans="1:6" ht="15" customHeight="1">
      <c r="A25" s="7">
        <v>1130305005</v>
      </c>
      <c r="B25" s="8" t="s">
        <v>19</v>
      </c>
      <c r="C25" s="9">
        <v>100.284</v>
      </c>
      <c r="D25" s="10">
        <v>102.0275</v>
      </c>
      <c r="E25" s="9">
        <f t="shared" si="0"/>
        <v>101.73856248254955</v>
      </c>
      <c r="F25" s="9">
        <f t="shared" si="1"/>
        <v>1.7434999999999974</v>
      </c>
    </row>
    <row r="26" spans="1:6" ht="15" customHeight="1">
      <c r="A26" s="79">
        <v>1140000000</v>
      </c>
      <c r="B26" s="80" t="s">
        <v>141</v>
      </c>
      <c r="C26" s="5">
        <f>C27+C28</f>
        <v>100</v>
      </c>
      <c r="D26" s="5">
        <f>D27+D28</f>
        <v>55.7865</v>
      </c>
      <c r="E26" s="5">
        <f t="shared" si="0"/>
        <v>55.7865</v>
      </c>
      <c r="F26" s="5">
        <f t="shared" si="1"/>
        <v>-44.2135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55.7865</v>
      </c>
      <c r="E28" s="9">
        <f t="shared" si="0"/>
        <v>55.7865</v>
      </c>
      <c r="F28" s="9">
        <f t="shared" si="1"/>
        <v>-44.2135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305.47205</v>
      </c>
      <c r="E29" s="5" t="e">
        <f t="shared" si="0"/>
        <v>#DIV/0!</v>
      </c>
      <c r="F29" s="5">
        <f t="shared" si="1"/>
        <v>305.47205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305.47205</v>
      </c>
      <c r="E30" s="9" t="e">
        <f t="shared" si="0"/>
        <v>#DIV/0!</v>
      </c>
      <c r="F30" s="9">
        <f t="shared" si="1"/>
        <v>305.47205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1518.1840000000002</v>
      </c>
      <c r="D32" s="20">
        <f>SUM(D4,D20)</f>
        <v>1260.39617</v>
      </c>
      <c r="E32" s="5">
        <f t="shared" si="0"/>
        <v>83.01998769582606</v>
      </c>
      <c r="F32" s="5">
        <f t="shared" si="1"/>
        <v>-257.7878300000002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3324.001</v>
      </c>
      <c r="D33" s="5">
        <f>D34+D36+D37+D38+D39+D40</f>
        <v>1483.269</v>
      </c>
      <c r="E33" s="5">
        <f t="shared" si="0"/>
        <v>44.62300101594433</v>
      </c>
      <c r="F33" s="5">
        <f t="shared" si="1"/>
        <v>-1840.7320000000002</v>
      </c>
      <c r="G33" s="21"/>
    </row>
    <row r="34" spans="1:6" ht="15.75">
      <c r="A34" s="17">
        <v>2020100000</v>
      </c>
      <c r="B34" s="18" t="s">
        <v>28</v>
      </c>
      <c r="C34" s="13">
        <v>2342.3</v>
      </c>
      <c r="D34" s="22">
        <v>1347.96</v>
      </c>
      <c r="E34" s="9">
        <f t="shared" si="0"/>
        <v>57.54856337787644</v>
      </c>
      <c r="F34" s="9">
        <f t="shared" si="1"/>
        <v>-994.3400000000001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865.7</v>
      </c>
      <c r="D36" s="10">
        <v>19.411</v>
      </c>
      <c r="E36" s="9">
        <f t="shared" si="0"/>
        <v>2.242231719995379</v>
      </c>
      <c r="F36" s="9">
        <f t="shared" si="1"/>
        <v>-846.289</v>
      </c>
    </row>
    <row r="37" spans="1:6" ht="15" customHeight="1">
      <c r="A37" s="17">
        <v>2020300000</v>
      </c>
      <c r="B37" s="18" t="s">
        <v>30</v>
      </c>
      <c r="C37" s="12">
        <v>116.001</v>
      </c>
      <c r="D37" s="23">
        <v>115.898</v>
      </c>
      <c r="E37" s="9">
        <f t="shared" si="0"/>
        <v>99.91120766200291</v>
      </c>
      <c r="F37" s="9">
        <f t="shared" si="1"/>
        <v>-0.10300000000000864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4842.185</v>
      </c>
      <c r="D42" s="206">
        <f>D32+D33</f>
        <v>2743.66517</v>
      </c>
      <c r="E42" s="5">
        <f t="shared" si="0"/>
        <v>56.66171717933123</v>
      </c>
      <c r="F42" s="5">
        <f t="shared" si="1"/>
        <v>-2098.51983</v>
      </c>
    </row>
    <row r="43" spans="1:6" s="6" customFormat="1" ht="15.75">
      <c r="A43" s="3"/>
      <c r="B43" s="27" t="s">
        <v>36</v>
      </c>
      <c r="C43" s="5">
        <f>C88-C42</f>
        <v>166.21000000000004</v>
      </c>
      <c r="D43" s="5">
        <f>D88-D42</f>
        <v>-467.22567000000026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5.25" customHeight="1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719.434</v>
      </c>
      <c r="D47" s="40">
        <f>D48+D49+D50+D51+D52+D54+D53</f>
        <v>483.62435</v>
      </c>
      <c r="E47" s="41">
        <f>SUM(D47/C47*100)</f>
        <v>67.22289327443518</v>
      </c>
      <c r="F47" s="41">
        <f>SUM(D47-C47)</f>
        <v>-235.80964999999998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706.117</v>
      </c>
      <c r="D49" s="44">
        <v>483.62435</v>
      </c>
      <c r="E49" s="45">
        <f aca="true" t="shared" si="2" ref="E49:E88">SUM(D49/C49*100)</f>
        <v>68.49068213907894</v>
      </c>
      <c r="F49" s="45">
        <f aca="true" t="shared" si="3" ref="F49:F88">SUM(D49-C49)</f>
        <v>-222.49264999999997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13.317</v>
      </c>
      <c r="D53" s="47">
        <v>0</v>
      </c>
      <c r="E53" s="45">
        <f t="shared" si="2"/>
        <v>0</v>
      </c>
      <c r="F53" s="45">
        <f t="shared" si="3"/>
        <v>-13.317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53.43102</v>
      </c>
      <c r="E55" s="41">
        <f t="shared" si="2"/>
        <v>46.14316803979481</v>
      </c>
      <c r="F55" s="41">
        <f t="shared" si="3"/>
        <v>-62.36298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53.43102</v>
      </c>
      <c r="E56" s="45">
        <f t="shared" si="2"/>
        <v>46.14316803979481</v>
      </c>
      <c r="F56" s="45">
        <f t="shared" si="3"/>
        <v>-62.36298</v>
      </c>
    </row>
    <row r="57" spans="1:6" s="6" customFormat="1" ht="15.75">
      <c r="A57" s="37" t="s">
        <v>58</v>
      </c>
      <c r="B57" s="38" t="s">
        <v>59</v>
      </c>
      <c r="C57" s="39">
        <f>C61+C60+C59+C58</f>
        <v>91.683</v>
      </c>
      <c r="D57" s="39">
        <f>D61+D60+D59+D58</f>
        <v>3.9829999999999997</v>
      </c>
      <c r="E57" s="41">
        <f t="shared" si="2"/>
        <v>4.344316830819235</v>
      </c>
      <c r="F57" s="41">
        <f t="shared" si="3"/>
        <v>-87.7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ht="15.75">
      <c r="A61" s="53" t="s">
        <v>256</v>
      </c>
      <c r="B61" s="54" t="s">
        <v>257</v>
      </c>
      <c r="C61" s="44">
        <v>90</v>
      </c>
      <c r="D61" s="44">
        <v>2.3</v>
      </c>
      <c r="E61" s="45">
        <f>SUM(D61/C61*100)</f>
        <v>2.5555555555555554</v>
      </c>
      <c r="F61" s="45">
        <f>SUM(D61-C61)</f>
        <v>-87.7</v>
      </c>
    </row>
    <row r="62" spans="1:6" s="6" customFormat="1" ht="15.75">
      <c r="A62" s="37" t="s">
        <v>66</v>
      </c>
      <c r="B62" s="38" t="s">
        <v>67</v>
      </c>
      <c r="C62" s="55">
        <f>SUM(C63:C66)</f>
        <v>1035.7</v>
      </c>
      <c r="D62" s="55">
        <f>SUM(D63:D66)</f>
        <v>148.74461000000002</v>
      </c>
      <c r="E62" s="41">
        <f t="shared" si="2"/>
        <v>14.36174664478131</v>
      </c>
      <c r="F62" s="41">
        <f t="shared" si="3"/>
        <v>-886.9553900000001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895.7</v>
      </c>
      <c r="D65" s="44">
        <v>78.552</v>
      </c>
      <c r="E65" s="45">
        <f t="shared" si="2"/>
        <v>8.769900636373785</v>
      </c>
      <c r="F65" s="45">
        <f t="shared" si="3"/>
        <v>-817.148</v>
      </c>
    </row>
    <row r="66" spans="1:6" ht="15.75">
      <c r="A66" s="42" t="s">
        <v>74</v>
      </c>
      <c r="B66" s="46" t="s">
        <v>75</v>
      </c>
      <c r="C66" s="56">
        <v>140</v>
      </c>
      <c r="D66" s="44">
        <v>70.19261</v>
      </c>
      <c r="E66" s="45">
        <f t="shared" si="2"/>
        <v>50.13757857142858</v>
      </c>
      <c r="F66" s="45">
        <f t="shared" si="3"/>
        <v>-69.80739</v>
      </c>
    </row>
    <row r="67" spans="1:6" s="6" customFormat="1" ht="15.75">
      <c r="A67" s="37" t="s">
        <v>76</v>
      </c>
      <c r="B67" s="38" t="s">
        <v>77</v>
      </c>
      <c r="C67" s="39">
        <f>SUM(C68:C70)</f>
        <v>624.784</v>
      </c>
      <c r="D67" s="39">
        <f>SUM(D68:D70)</f>
        <v>234.36379</v>
      </c>
      <c r="E67" s="41">
        <f t="shared" si="2"/>
        <v>37.51117026044201</v>
      </c>
      <c r="F67" s="41">
        <f t="shared" si="3"/>
        <v>-390.42021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624.784</v>
      </c>
      <c r="D70" s="44">
        <v>234.36379</v>
      </c>
      <c r="E70" s="45">
        <f t="shared" si="2"/>
        <v>37.51117026044201</v>
      </c>
      <c r="F70" s="45">
        <f t="shared" si="3"/>
        <v>-390.42021</v>
      </c>
    </row>
    <row r="71" spans="1:6" s="6" customFormat="1" ht="15.75">
      <c r="A71" s="37" t="s">
        <v>94</v>
      </c>
      <c r="B71" s="38" t="s">
        <v>95</v>
      </c>
      <c r="C71" s="39">
        <f>C72</f>
        <v>1927.2</v>
      </c>
      <c r="D71" s="39">
        <f>SUM(D72)</f>
        <v>1249.94273</v>
      </c>
      <c r="E71" s="41">
        <f t="shared" si="2"/>
        <v>64.85796647986716</v>
      </c>
      <c r="F71" s="41">
        <f t="shared" si="3"/>
        <v>-677.2572700000001</v>
      </c>
    </row>
    <row r="72" spans="1:6" ht="15.75" customHeight="1">
      <c r="A72" s="42" t="s">
        <v>96</v>
      </c>
      <c r="B72" s="46" t="s">
        <v>271</v>
      </c>
      <c r="C72" s="44">
        <v>1927.2</v>
      </c>
      <c r="D72" s="44">
        <v>1249.94273</v>
      </c>
      <c r="E72" s="45">
        <f t="shared" si="2"/>
        <v>64.85796647986716</v>
      </c>
      <c r="F72" s="45">
        <f t="shared" si="3"/>
        <v>-677.2572700000001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292.1</v>
      </c>
      <c r="D73" s="39">
        <f>SUM(D74:D77)</f>
        <v>0</v>
      </c>
      <c r="E73" s="41">
        <f t="shared" si="2"/>
        <v>0</v>
      </c>
      <c r="F73" s="41">
        <f t="shared" si="3"/>
        <v>-292.1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292.1</v>
      </c>
      <c r="D75" s="44">
        <v>0</v>
      </c>
      <c r="E75" s="45">
        <f t="shared" si="2"/>
        <v>0</v>
      </c>
      <c r="F75" s="45">
        <f t="shared" si="3"/>
        <v>-292.1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8</v>
      </c>
      <c r="E78" s="45">
        <f t="shared" si="2"/>
        <v>61.53846153846154</v>
      </c>
      <c r="F78" s="28">
        <f>F79+F80+F81+F82+F83</f>
        <v>-5</v>
      </c>
    </row>
    <row r="79" spans="1:6" ht="15" customHeight="1">
      <c r="A79" s="42" t="s">
        <v>106</v>
      </c>
      <c r="B79" s="46" t="s">
        <v>107</v>
      </c>
      <c r="C79" s="44">
        <v>13</v>
      </c>
      <c r="D79" s="44">
        <v>8</v>
      </c>
      <c r="E79" s="45">
        <f t="shared" si="2"/>
        <v>61.53846153846154</v>
      </c>
      <c r="F79" s="45">
        <f>SUM(D79-C79)</f>
        <v>-5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188.7</v>
      </c>
      <c r="D84" s="55">
        <f>SUM(D85:D87)</f>
        <v>94.35</v>
      </c>
      <c r="E84" s="41">
        <f t="shared" si="2"/>
        <v>50</v>
      </c>
      <c r="F84" s="41">
        <f t="shared" si="3"/>
        <v>-94.35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188.7</v>
      </c>
      <c r="D87" s="44">
        <v>94.35</v>
      </c>
      <c r="E87" s="45">
        <f t="shared" si="2"/>
        <v>50</v>
      </c>
      <c r="F87" s="45">
        <f t="shared" si="3"/>
        <v>-94.35</v>
      </c>
    </row>
    <row r="88" spans="1:6" s="6" customFormat="1" ht="15" customHeight="1">
      <c r="A88" s="60"/>
      <c r="B88" s="66" t="s">
        <v>128</v>
      </c>
      <c r="C88" s="40">
        <f>C47+C55+C57+C62+C67+C71+C73+C78+C84</f>
        <v>5008.395</v>
      </c>
      <c r="D88" s="207">
        <f>D47+D55+D57+D62+D67+D71+D73+D78+D84</f>
        <v>2276.4395</v>
      </c>
      <c r="E88" s="41">
        <f t="shared" si="2"/>
        <v>45.4524752939814</v>
      </c>
      <c r="F88" s="41">
        <f t="shared" si="3"/>
        <v>-2731.9555000000005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4">
      <selection activeCell="C88" sqref="C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4.57421875" style="71" customWidth="1"/>
    <col min="4" max="4" width="16.42187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317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612.01684</v>
      </c>
      <c r="E4" s="5">
        <f>SUM(D4/C4*100)</f>
        <v>60.26160299330445</v>
      </c>
      <c r="F4" s="5">
        <f>SUM(D4-C4)</f>
        <v>-403.58316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313.0797</v>
      </c>
      <c r="E5" s="5">
        <f aca="true" t="shared" si="0" ref="E5:E42">SUM(D5/C5*100)</f>
        <v>64.2610221674877</v>
      </c>
      <c r="F5" s="5">
        <f aca="true" t="shared" si="1" ref="F5:F42">SUM(D5-C5)</f>
        <v>-174.1203</v>
      </c>
    </row>
    <row r="6" spans="1:6" ht="15.75">
      <c r="A6" s="7">
        <v>1010200001</v>
      </c>
      <c r="B6" s="8" t="s">
        <v>7</v>
      </c>
      <c r="C6" s="9">
        <v>487.2</v>
      </c>
      <c r="D6" s="10">
        <v>313.0797</v>
      </c>
      <c r="E6" s="9">
        <f>SUM(D6/C6*100)</f>
        <v>64.2610221674877</v>
      </c>
      <c r="F6" s="9">
        <f t="shared" si="1"/>
        <v>-174.1203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22.54194</v>
      </c>
      <c r="E7" s="5">
        <f t="shared" si="0"/>
        <v>80.50692857142857</v>
      </c>
      <c r="F7" s="5">
        <f t="shared" si="1"/>
        <v>-5.45806</v>
      </c>
    </row>
    <row r="8" spans="1:6" ht="15.75" customHeight="1">
      <c r="A8" s="7">
        <v>1050300000</v>
      </c>
      <c r="B8" s="11" t="s">
        <v>267</v>
      </c>
      <c r="C8" s="12">
        <v>28</v>
      </c>
      <c r="D8" s="10">
        <v>22.54194</v>
      </c>
      <c r="E8" s="9">
        <f t="shared" si="0"/>
        <v>80.50692857142857</v>
      </c>
      <c r="F8" s="9">
        <f t="shared" si="1"/>
        <v>-5.45806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490.4</v>
      </c>
      <c r="D9" s="5">
        <f>D10+D11</f>
        <v>270.25205</v>
      </c>
      <c r="E9" s="5">
        <f t="shared" si="0"/>
        <v>55.10849306688418</v>
      </c>
      <c r="F9" s="5">
        <f t="shared" si="1"/>
        <v>-220.14794999999998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24.74194</v>
      </c>
      <c r="E10" s="9">
        <f t="shared" si="0"/>
        <v>26.893413043478258</v>
      </c>
      <c r="F10" s="9">
        <f>SUM(D10-C10)</f>
        <v>-67.25806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245.51011</v>
      </c>
      <c r="E11" s="9">
        <f t="shared" si="0"/>
        <v>61.624023594377505</v>
      </c>
      <c r="F11" s="9">
        <f t="shared" si="1"/>
        <v>-152.88988999999998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5.95</v>
      </c>
      <c r="E12" s="5">
        <f t="shared" si="0"/>
        <v>59.5</v>
      </c>
      <c r="F12" s="5">
        <f t="shared" si="1"/>
        <v>-4.05</v>
      </c>
    </row>
    <row r="13" spans="1:6" ht="14.25" customHeight="1">
      <c r="A13" s="7">
        <v>1080400001</v>
      </c>
      <c r="B13" s="8" t="s">
        <v>265</v>
      </c>
      <c r="C13" s="9">
        <v>10</v>
      </c>
      <c r="D13" s="10">
        <v>5.95</v>
      </c>
      <c r="E13" s="9">
        <f t="shared" si="0"/>
        <v>59.5</v>
      </c>
      <c r="F13" s="9">
        <f t="shared" si="1"/>
        <v>-4.05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0.19315</v>
      </c>
      <c r="E15" s="5" t="e">
        <f t="shared" si="0"/>
        <v>#DIV/0!</v>
      </c>
      <c r="F15" s="5">
        <f t="shared" si="1"/>
        <v>0.19315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0.19315</v>
      </c>
      <c r="E19" s="9" t="e">
        <f t="shared" si="0"/>
        <v>#DIV/0!</v>
      </c>
      <c r="F19" s="9">
        <f t="shared" si="1"/>
        <v>0.19315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9.018260000000001</v>
      </c>
      <c r="E20" s="5">
        <f t="shared" si="0"/>
        <v>5.566827160493828</v>
      </c>
      <c r="F20" s="5">
        <f t="shared" si="1"/>
        <v>-152.98174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72</v>
      </c>
      <c r="D21" s="5">
        <f>D22+D23</f>
        <v>8.778410000000001</v>
      </c>
      <c r="E21" s="5">
        <f t="shared" si="0"/>
        <v>12.192236111111113</v>
      </c>
      <c r="F21" s="5">
        <f t="shared" si="1"/>
        <v>-63.22159</v>
      </c>
    </row>
    <row r="22" spans="1:6" ht="15.75">
      <c r="A22" s="17">
        <v>1110501101</v>
      </c>
      <c r="B22" s="18" t="s">
        <v>263</v>
      </c>
      <c r="C22" s="12">
        <v>57</v>
      </c>
      <c r="D22" s="10">
        <v>4.82705</v>
      </c>
      <c r="E22" s="9">
        <f t="shared" si="0"/>
        <v>8.468508771929823</v>
      </c>
      <c r="F22" s="9">
        <f t="shared" si="1"/>
        <v>-52.17295</v>
      </c>
    </row>
    <row r="23" spans="1:6" ht="15" customHeight="1">
      <c r="A23" s="7">
        <v>1110503505</v>
      </c>
      <c r="B23" s="11" t="s">
        <v>262</v>
      </c>
      <c r="C23" s="12">
        <v>15</v>
      </c>
      <c r="D23" s="10">
        <v>3.95136</v>
      </c>
      <c r="E23" s="9">
        <f t="shared" si="0"/>
        <v>26.342399999999998</v>
      </c>
      <c r="F23" s="9">
        <f t="shared" si="1"/>
        <v>-11.048639999999999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0.23985</v>
      </c>
      <c r="E29" s="5" t="e">
        <f t="shared" si="0"/>
        <v>#DIV/0!</v>
      </c>
      <c r="F29" s="5">
        <f t="shared" si="1"/>
        <v>0.23985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0.23985</v>
      </c>
      <c r="E30" s="9" t="e">
        <f t="shared" si="0"/>
        <v>#DIV/0!</v>
      </c>
      <c r="F30" s="9">
        <f t="shared" si="1"/>
        <v>0.23985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621.0351</v>
      </c>
      <c r="E32" s="5">
        <f t="shared" si="0"/>
        <v>52.73735563858697</v>
      </c>
      <c r="F32" s="5">
        <f t="shared" si="1"/>
        <v>-556.5648999999999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5023.724999999999</v>
      </c>
      <c r="D33" s="5">
        <f>D34+D36+D37+D38+D39+D40</f>
        <v>3380.175</v>
      </c>
      <c r="E33" s="5">
        <f t="shared" si="0"/>
        <v>67.28423629876238</v>
      </c>
      <c r="F33" s="5">
        <f t="shared" si="1"/>
        <v>-1643.5499999999993</v>
      </c>
      <c r="G33" s="21"/>
    </row>
    <row r="34" spans="1:6" ht="15.75">
      <c r="A34" s="17">
        <v>2020100000</v>
      </c>
      <c r="B34" s="18" t="s">
        <v>28</v>
      </c>
      <c r="C34" s="13">
        <v>3108.5</v>
      </c>
      <c r="D34" s="22">
        <v>2084.88</v>
      </c>
      <c r="E34" s="9">
        <f t="shared" si="0"/>
        <v>67.07029113720444</v>
      </c>
      <c r="F34" s="9">
        <f t="shared" si="1"/>
        <v>-1023.6199999999999</v>
      </c>
    </row>
    <row r="35" spans="1:6" ht="16.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1799.2</v>
      </c>
      <c r="D36" s="10">
        <v>1179.391</v>
      </c>
      <c r="E36" s="9">
        <f t="shared" si="0"/>
        <v>65.55085593597154</v>
      </c>
      <c r="F36" s="9">
        <f t="shared" si="1"/>
        <v>-619.809</v>
      </c>
    </row>
    <row r="37" spans="1:6" ht="15" customHeight="1">
      <c r="A37" s="17">
        <v>2020300000</v>
      </c>
      <c r="B37" s="18" t="s">
        <v>30</v>
      </c>
      <c r="C37" s="12">
        <v>116.025</v>
      </c>
      <c r="D37" s="23">
        <v>115.904</v>
      </c>
      <c r="E37" s="9">
        <f t="shared" si="0"/>
        <v>99.89571213100625</v>
      </c>
      <c r="F37" s="9">
        <f t="shared" si="1"/>
        <v>-0.12100000000000932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6201.324999999999</v>
      </c>
      <c r="D42" s="197">
        <f>SUM(D32,D33,D41)</f>
        <v>4001.2101000000002</v>
      </c>
      <c r="E42" s="5">
        <f t="shared" si="0"/>
        <v>64.52185782877048</v>
      </c>
      <c r="F42" s="5">
        <f t="shared" si="1"/>
        <v>-2200.1148999999987</v>
      </c>
    </row>
    <row r="43" spans="1:6" s="6" customFormat="1" ht="15.75">
      <c r="A43" s="3"/>
      <c r="B43" s="27" t="s">
        <v>36</v>
      </c>
      <c r="C43" s="5">
        <f>C88-C42</f>
        <v>324.40000000000146</v>
      </c>
      <c r="D43" s="5">
        <f>D88-D42</f>
        <v>-842.1018900000004</v>
      </c>
      <c r="E43" s="28"/>
      <c r="F43" s="28"/>
    </row>
    <row r="44" spans="1:6" ht="15.75">
      <c r="A44" s="29"/>
      <c r="B44" s="30"/>
      <c r="C44" s="31"/>
      <c r="D44" s="31"/>
      <c r="E44" s="32"/>
      <c r="F44" s="18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784.541</v>
      </c>
      <c r="D47" s="40">
        <f>D48+D49+D50+D51+D52+D54+D53</f>
        <v>389.86463</v>
      </c>
      <c r="E47" s="41">
        <f>SUM(D47/C47*100)</f>
        <v>49.69334043727478</v>
      </c>
      <c r="F47" s="41">
        <f>SUM(D47-C47)</f>
        <v>-394.6763700000001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764.541</v>
      </c>
      <c r="D49" s="44">
        <v>389.86463</v>
      </c>
      <c r="E49" s="45">
        <f aca="true" t="shared" si="2" ref="E49:E88">SUM(D49/C49*100)</f>
        <v>50.99329270765073</v>
      </c>
      <c r="F49" s="45">
        <f aca="true" t="shared" si="3" ref="F49:F88">SUM(D49-C49)</f>
        <v>-374.6763700000001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55.95156</v>
      </c>
      <c r="E55" s="41">
        <f t="shared" si="2"/>
        <v>48.32408622953085</v>
      </c>
      <c r="F55" s="41">
        <f t="shared" si="3"/>
        <v>-59.832440000000005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55.95156</v>
      </c>
      <c r="E56" s="45">
        <f t="shared" si="2"/>
        <v>48.32408622953085</v>
      </c>
      <c r="F56" s="45">
        <f t="shared" si="3"/>
        <v>-59.832440000000005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1.683</v>
      </c>
      <c r="E57" s="41">
        <f t="shared" si="2"/>
        <v>2.0179856115107913</v>
      </c>
      <c r="F57" s="41">
        <f t="shared" si="3"/>
        <v>-81.717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>
        <v>1.683</v>
      </c>
      <c r="E60" s="45">
        <f t="shared" si="2"/>
        <v>2.0179856115107913</v>
      </c>
      <c r="F60" s="45">
        <f t="shared" si="3"/>
        <v>-81.717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1408.9</v>
      </c>
      <c r="D62" s="55">
        <f>SUM(D63:D66)</f>
        <v>78.47635</v>
      </c>
      <c r="E62" s="41">
        <f t="shared" si="2"/>
        <v>5.570044005962097</v>
      </c>
      <c r="F62" s="41">
        <f t="shared" si="3"/>
        <v>-1330.4236500000002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>
        <v>0</v>
      </c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1112.5</v>
      </c>
      <c r="D65" s="44">
        <v>69.92335</v>
      </c>
      <c r="E65" s="45">
        <f t="shared" si="2"/>
        <v>6.285244943820224</v>
      </c>
      <c r="F65" s="45">
        <f t="shared" si="3"/>
        <v>-1042.57665</v>
      </c>
    </row>
    <row r="66" spans="1:6" ht="15.75">
      <c r="A66" s="42" t="s">
        <v>74</v>
      </c>
      <c r="B66" s="46" t="s">
        <v>75</v>
      </c>
      <c r="C66" s="56">
        <v>96.4</v>
      </c>
      <c r="D66" s="44">
        <v>8.553</v>
      </c>
      <c r="E66" s="45">
        <f t="shared" si="2"/>
        <v>8.87240663900415</v>
      </c>
      <c r="F66" s="45">
        <f t="shared" si="3"/>
        <v>-87.84700000000001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748.5</v>
      </c>
      <c r="D67" s="39">
        <f>SUM(D68:D70)</f>
        <v>83.29981</v>
      </c>
      <c r="E67" s="41">
        <f t="shared" si="2"/>
        <v>11.128899131596526</v>
      </c>
      <c r="F67" s="41">
        <f t="shared" si="3"/>
        <v>-665.20019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748.5</v>
      </c>
      <c r="D70" s="44">
        <v>83.29981</v>
      </c>
      <c r="E70" s="45">
        <f t="shared" si="2"/>
        <v>11.128899131596526</v>
      </c>
      <c r="F70" s="45">
        <f t="shared" si="3"/>
        <v>-665.20019</v>
      </c>
    </row>
    <row r="71" spans="1:6" s="6" customFormat="1" ht="15.75">
      <c r="A71" s="37" t="s">
        <v>94</v>
      </c>
      <c r="B71" s="38" t="s">
        <v>95</v>
      </c>
      <c r="C71" s="39">
        <f>C72</f>
        <v>1756.1</v>
      </c>
      <c r="D71" s="39">
        <f>SUM(D72)</f>
        <v>1171.53286</v>
      </c>
      <c r="E71" s="41">
        <f t="shared" si="2"/>
        <v>66.71219520528444</v>
      </c>
      <c r="F71" s="41">
        <f t="shared" si="3"/>
        <v>-584.5671399999999</v>
      </c>
    </row>
    <row r="72" spans="1:6" ht="15.75">
      <c r="A72" s="42" t="s">
        <v>96</v>
      </c>
      <c r="B72" s="46" t="s">
        <v>271</v>
      </c>
      <c r="C72" s="44">
        <v>1756.1</v>
      </c>
      <c r="D72" s="44">
        <v>1171.53286</v>
      </c>
      <c r="E72" s="45">
        <f t="shared" si="2"/>
        <v>66.71219520528444</v>
      </c>
      <c r="F72" s="45">
        <f t="shared" si="3"/>
        <v>-584.5671399999999</v>
      </c>
    </row>
    <row r="73" spans="1:6" s="6" customFormat="1" ht="15.75">
      <c r="A73" s="60">
        <v>1000</v>
      </c>
      <c r="B73" s="38" t="s">
        <v>98</v>
      </c>
      <c r="C73" s="39">
        <f>SUM(C74:C77)</f>
        <v>1131.2</v>
      </c>
      <c r="D73" s="39">
        <f>SUM(D74:D77)</f>
        <v>1131.2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1131.2</v>
      </c>
      <c r="D75" s="44">
        <v>1131.2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15</v>
      </c>
      <c r="D78" s="39">
        <f>D79+D80+D81+D82+D83</f>
        <v>5.95</v>
      </c>
      <c r="E78" s="45">
        <f t="shared" si="2"/>
        <v>39.666666666666664</v>
      </c>
      <c r="F78" s="28">
        <f>F79+F80+F81+F82+F83</f>
        <v>-9.05</v>
      </c>
    </row>
    <row r="79" spans="1:6" ht="15.75" customHeight="1">
      <c r="A79" s="42" t="s">
        <v>106</v>
      </c>
      <c r="B79" s="46" t="s">
        <v>107</v>
      </c>
      <c r="C79" s="44">
        <v>15</v>
      </c>
      <c r="D79" s="44">
        <v>5.95</v>
      </c>
      <c r="E79" s="45">
        <f t="shared" si="2"/>
        <v>39.666666666666664</v>
      </c>
      <c r="F79" s="45">
        <f>SUM(D79-C79)</f>
        <v>-9.05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6.5" customHeight="1">
      <c r="A84" s="60">
        <v>1400</v>
      </c>
      <c r="B84" s="65" t="s">
        <v>124</v>
      </c>
      <c r="C84" s="55">
        <f>C85+C86+C87</f>
        <v>482.3</v>
      </c>
      <c r="D84" s="55">
        <f>SUM(D85:D87)</f>
        <v>241.15</v>
      </c>
      <c r="E84" s="41">
        <f t="shared" si="2"/>
        <v>50</v>
      </c>
      <c r="F84" s="41">
        <f t="shared" si="3"/>
        <v>-241.15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482.3</v>
      </c>
      <c r="D87" s="44">
        <v>241.15</v>
      </c>
      <c r="E87" s="45">
        <f t="shared" si="2"/>
        <v>50</v>
      </c>
      <c r="F87" s="45">
        <f t="shared" si="3"/>
        <v>-241.15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6525.725</v>
      </c>
      <c r="D88" s="207">
        <f>D47+D55+D57+D62+D67+D71+D73+D78+D84</f>
        <v>3159.10821</v>
      </c>
      <c r="E88" s="41">
        <f t="shared" si="2"/>
        <v>48.410072597297614</v>
      </c>
      <c r="F88" s="41">
        <f t="shared" si="3"/>
        <v>-3366.6167900000005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2">
      <selection activeCell="C66" sqref="C6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6.140625" style="71" customWidth="1"/>
    <col min="5" max="5" width="10.2812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316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D5+D7+D9+D12+D15</f>
        <v>541.9517900000001</v>
      </c>
      <c r="E4" s="5">
        <f>SUM(D4/C4*100)</f>
        <v>79.85144983055844</v>
      </c>
      <c r="F4" s="5">
        <f>SUM(D4-C4)</f>
        <v>-136.74820999999997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233.2995</v>
      </c>
      <c r="E5" s="5">
        <f aca="true" t="shared" si="0" ref="E5:E42">SUM(D5/C5*100)</f>
        <v>76.54183070866142</v>
      </c>
      <c r="F5" s="5">
        <f aca="true" t="shared" si="1" ref="F5:F42">SUM(D5-C5)</f>
        <v>-71.50050000000002</v>
      </c>
    </row>
    <row r="6" spans="1:6" ht="15.75">
      <c r="A6" s="7">
        <v>1010200001</v>
      </c>
      <c r="B6" s="8" t="s">
        <v>7</v>
      </c>
      <c r="C6" s="9">
        <v>304.8</v>
      </c>
      <c r="D6" s="10">
        <v>233.2995</v>
      </c>
      <c r="E6" s="9">
        <f>SUM(D6/C6*100)</f>
        <v>76.54183070866142</v>
      </c>
      <c r="F6" s="9">
        <f t="shared" si="1"/>
        <v>-71.50050000000002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63.00076</v>
      </c>
      <c r="E7" s="5">
        <f t="shared" si="0"/>
        <v>2100.0253333333335</v>
      </c>
      <c r="F7" s="5">
        <f t="shared" si="1"/>
        <v>60.00076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63.00076</v>
      </c>
      <c r="E8" s="9">
        <f t="shared" si="0"/>
        <v>2100.0253333333335</v>
      </c>
      <c r="F8" s="9">
        <f t="shared" si="1"/>
        <v>60.00076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360.9</v>
      </c>
      <c r="D9" s="5">
        <f>D10+D11</f>
        <v>242.37153</v>
      </c>
      <c r="E9" s="5">
        <f t="shared" si="0"/>
        <v>67.15753117206982</v>
      </c>
      <c r="F9" s="5">
        <f t="shared" si="1"/>
        <v>-118.52846999999997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25.48488</v>
      </c>
      <c r="E10" s="9">
        <f t="shared" si="0"/>
        <v>28.96009090909091</v>
      </c>
      <c r="F10" s="9">
        <f>SUM(D10-C10)</f>
        <v>-62.515119999999996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216.88665</v>
      </c>
      <c r="E11" s="9">
        <f t="shared" si="0"/>
        <v>79.47477097838038</v>
      </c>
      <c r="F11" s="9">
        <f t="shared" si="1"/>
        <v>-56.013349999999974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3.2</v>
      </c>
      <c r="E12" s="5">
        <f t="shared" si="0"/>
        <v>32</v>
      </c>
      <c r="F12" s="5">
        <f t="shared" si="1"/>
        <v>-6.8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3.2</v>
      </c>
      <c r="E13" s="9">
        <f t="shared" si="0"/>
        <v>32</v>
      </c>
      <c r="F13" s="9">
        <f t="shared" si="1"/>
        <v>-6.8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0.08</v>
      </c>
      <c r="E15" s="5" t="e">
        <f t="shared" si="0"/>
        <v>#DIV/0!</v>
      </c>
      <c r="F15" s="5">
        <f t="shared" si="1"/>
        <v>0.08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135</v>
      </c>
      <c r="C17" s="5"/>
      <c r="D17" s="10">
        <v>0.08</v>
      </c>
      <c r="E17" s="9" t="e">
        <f t="shared" si="0"/>
        <v>#DIV/0!</v>
      </c>
      <c r="F17" s="9">
        <f t="shared" si="1"/>
        <v>0.08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140.8</v>
      </c>
      <c r="D20" s="5">
        <f>D21+D24+D26+D29</f>
        <v>30.356890000000003</v>
      </c>
      <c r="E20" s="5">
        <f t="shared" si="0"/>
        <v>21.56029119318182</v>
      </c>
      <c r="F20" s="5">
        <f t="shared" si="1"/>
        <v>-110.44311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90.8</v>
      </c>
      <c r="D21" s="5">
        <f>D22+D23</f>
        <v>25.257140000000003</v>
      </c>
      <c r="E21" s="5">
        <f t="shared" si="0"/>
        <v>27.816233480176216</v>
      </c>
      <c r="F21" s="5">
        <f t="shared" si="1"/>
        <v>-65.54285999999999</v>
      </c>
    </row>
    <row r="22" spans="1:6" ht="15.75">
      <c r="A22" s="17">
        <v>1110501101</v>
      </c>
      <c r="B22" s="18" t="s">
        <v>17</v>
      </c>
      <c r="C22" s="12">
        <v>80</v>
      </c>
      <c r="D22" s="10">
        <v>21.45369</v>
      </c>
      <c r="E22" s="9">
        <f t="shared" si="0"/>
        <v>26.8171125</v>
      </c>
      <c r="F22" s="9">
        <f t="shared" si="1"/>
        <v>-58.54631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3.80345</v>
      </c>
      <c r="E23" s="9">
        <f t="shared" si="0"/>
        <v>35.21712962962963</v>
      </c>
      <c r="F23" s="9">
        <f t="shared" si="1"/>
        <v>-6.996550000000001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4.8598</v>
      </c>
      <c r="E26" s="5">
        <f t="shared" si="0"/>
        <v>9.7196</v>
      </c>
      <c r="F26" s="5">
        <f t="shared" si="1"/>
        <v>-45.1402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4.8598</v>
      </c>
      <c r="E28" s="9">
        <f t="shared" si="0"/>
        <v>9.7196</v>
      </c>
      <c r="F28" s="9">
        <f t="shared" si="1"/>
        <v>-45.1402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0.23995</v>
      </c>
      <c r="E29" s="5" t="e">
        <f t="shared" si="0"/>
        <v>#DIV/0!</v>
      </c>
      <c r="F29" s="5">
        <f t="shared" si="1"/>
        <v>0.23995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0.23995</v>
      </c>
      <c r="E30" s="9" t="e">
        <f t="shared" si="0"/>
        <v>#DIV/0!</v>
      </c>
      <c r="F30" s="9">
        <f t="shared" si="1"/>
        <v>0.23995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572.3086800000001</v>
      </c>
      <c r="E32" s="5">
        <f t="shared" si="0"/>
        <v>69.83632458816352</v>
      </c>
      <c r="F32" s="5">
        <f t="shared" si="1"/>
        <v>-247.1913199999999</v>
      </c>
    </row>
    <row r="33" spans="1:7" s="6" customFormat="1" ht="15.75">
      <c r="A33" s="3">
        <v>2000000000</v>
      </c>
      <c r="B33" s="4" t="s">
        <v>27</v>
      </c>
      <c r="C33" s="5">
        <f>C34+C35+C36+C37</f>
        <v>3714.854</v>
      </c>
      <c r="D33" s="5">
        <f>D34+D35+D36+D37</f>
        <v>2444.5359999999996</v>
      </c>
      <c r="E33" s="5">
        <f t="shared" si="0"/>
        <v>65.80436270173739</v>
      </c>
      <c r="F33" s="5">
        <f t="shared" si="1"/>
        <v>-1270.3180000000002</v>
      </c>
      <c r="G33" s="21"/>
    </row>
    <row r="34" spans="1:6" ht="15.75">
      <c r="A34" s="17">
        <v>2020100000</v>
      </c>
      <c r="B34" s="18" t="s">
        <v>28</v>
      </c>
      <c r="C34" s="13">
        <v>2207.2</v>
      </c>
      <c r="D34" s="22">
        <v>1480.84</v>
      </c>
      <c r="E34" s="9">
        <f t="shared" si="0"/>
        <v>67.09133744110186</v>
      </c>
      <c r="F34" s="9">
        <f t="shared" si="1"/>
        <v>-726.3599999999999</v>
      </c>
    </row>
    <row r="35" spans="1:6" ht="15.75">
      <c r="A35" s="17">
        <v>2020100310</v>
      </c>
      <c r="B35" s="18" t="s">
        <v>269</v>
      </c>
      <c r="C35" s="13">
        <v>466.5</v>
      </c>
      <c r="D35" s="22">
        <v>355</v>
      </c>
      <c r="E35" s="9"/>
      <c r="F35" s="9"/>
    </row>
    <row r="36" spans="1:6" ht="15.75">
      <c r="A36" s="17">
        <v>2020200000</v>
      </c>
      <c r="B36" s="18" t="s">
        <v>29</v>
      </c>
      <c r="C36" s="12">
        <v>925.2</v>
      </c>
      <c r="D36" s="10">
        <v>492.828</v>
      </c>
      <c r="E36" s="9">
        <f t="shared" si="0"/>
        <v>53.267185473411146</v>
      </c>
      <c r="F36" s="9">
        <f t="shared" si="1"/>
        <v>-432.37200000000007</v>
      </c>
    </row>
    <row r="37" spans="1:6" ht="17.25" customHeight="1">
      <c r="A37" s="17">
        <v>2020300000</v>
      </c>
      <c r="B37" s="18" t="s">
        <v>30</v>
      </c>
      <c r="C37" s="12">
        <v>115.954</v>
      </c>
      <c r="D37" s="23">
        <v>115.868</v>
      </c>
      <c r="E37" s="9">
        <f t="shared" si="0"/>
        <v>99.92583265777809</v>
      </c>
      <c r="F37" s="9">
        <f t="shared" si="1"/>
        <v>-0.08599999999999852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298</v>
      </c>
      <c r="C40" s="12"/>
      <c r="D40" s="24"/>
      <c r="E40" s="9"/>
      <c r="F40" s="9"/>
    </row>
    <row r="41" spans="1:6" s="6" customFormat="1" ht="18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4534.353999999999</v>
      </c>
      <c r="D42" s="206">
        <f>D32+D33</f>
        <v>3016.8446799999997</v>
      </c>
      <c r="E42" s="5">
        <f t="shared" si="0"/>
        <v>66.5330646879357</v>
      </c>
      <c r="F42" s="5">
        <f t="shared" si="1"/>
        <v>-1517.5093199999997</v>
      </c>
    </row>
    <row r="43" spans="1:6" s="6" customFormat="1" ht="15.75">
      <c r="A43" s="3"/>
      <c r="B43" s="27" t="s">
        <v>36</v>
      </c>
      <c r="C43" s="5">
        <f>C88-C42</f>
        <v>157</v>
      </c>
      <c r="D43" s="5">
        <f>D88-D42</f>
        <v>-431.65423999999985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736.57</v>
      </c>
      <c r="D47" s="40">
        <f>D48+D49+D50+D51+D52+D54+D53</f>
        <v>316.52297</v>
      </c>
      <c r="E47" s="41">
        <f>SUM(D47/C47*100)</f>
        <v>42.9725579374669</v>
      </c>
      <c r="F47" s="41">
        <f>SUM(D47-C47)</f>
        <v>-420.04703000000006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731.57</v>
      </c>
      <c r="D49" s="44">
        <v>316.52297</v>
      </c>
      <c r="E49" s="45">
        <f aca="true" t="shared" si="2" ref="E49:E88">SUM(D49/C49*100)</f>
        <v>43.26625886791421</v>
      </c>
      <c r="F49" s="45">
        <f aca="true" t="shared" si="3" ref="F49:F88">SUM(D49-C49)</f>
        <v>-415.04703000000006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57.15855</v>
      </c>
      <c r="E55" s="41">
        <f t="shared" si="2"/>
        <v>49.366535963518274</v>
      </c>
      <c r="F55" s="41">
        <f t="shared" si="3"/>
        <v>-58.62545000000001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57.15855</v>
      </c>
      <c r="E56" s="45">
        <f t="shared" si="2"/>
        <v>49.366535963518274</v>
      </c>
      <c r="F56" s="45">
        <f t="shared" si="3"/>
        <v>-58.62545000000001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33</v>
      </c>
      <c r="D57" s="39">
        <f>SUM(D58:D60)</f>
        <v>0</v>
      </c>
      <c r="E57" s="41">
        <f t="shared" si="2"/>
        <v>0</v>
      </c>
      <c r="F57" s="41">
        <f t="shared" si="3"/>
        <v>-33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33</v>
      </c>
      <c r="D60" s="44">
        <v>0</v>
      </c>
      <c r="E60" s="45">
        <f t="shared" si="2"/>
        <v>0</v>
      </c>
      <c r="F60" s="45">
        <f t="shared" si="3"/>
        <v>-33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899.5999999999999</v>
      </c>
      <c r="D62" s="55">
        <f>SUM(D63:D66)</f>
        <v>192.747</v>
      </c>
      <c r="E62" s="41">
        <f t="shared" si="2"/>
        <v>21.425855935971548</v>
      </c>
      <c r="F62" s="41">
        <f t="shared" si="3"/>
        <v>-706.8529999999998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6.5" customHeight="1">
      <c r="A64" s="42" t="s">
        <v>70</v>
      </c>
      <c r="B64" s="46" t="s">
        <v>71</v>
      </c>
      <c r="C64" s="56">
        <v>17</v>
      </c>
      <c r="D64" s="44">
        <v>17</v>
      </c>
      <c r="E64" s="45">
        <f t="shared" si="2"/>
        <v>100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783.8</v>
      </c>
      <c r="D65" s="44">
        <v>134.247</v>
      </c>
      <c r="E65" s="45">
        <f t="shared" si="2"/>
        <v>17.12771115080378</v>
      </c>
      <c r="F65" s="45">
        <f t="shared" si="3"/>
        <v>-649.5529999999999</v>
      </c>
    </row>
    <row r="66" spans="1:6" ht="15.75">
      <c r="A66" s="42" t="s">
        <v>74</v>
      </c>
      <c r="B66" s="46" t="s">
        <v>75</v>
      </c>
      <c r="C66" s="56">
        <v>98.8</v>
      </c>
      <c r="D66" s="44">
        <v>41.5</v>
      </c>
      <c r="E66" s="45">
        <f t="shared" si="2"/>
        <v>42.00404858299595</v>
      </c>
      <c r="F66" s="45">
        <f t="shared" si="3"/>
        <v>-57.3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270.2</v>
      </c>
      <c r="D67" s="39">
        <f>SUM(D68:D70)</f>
        <v>123.33692</v>
      </c>
      <c r="E67" s="41">
        <f t="shared" si="2"/>
        <v>45.646528497409335</v>
      </c>
      <c r="F67" s="41">
        <f t="shared" si="3"/>
        <v>-146.86307999999997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270.2</v>
      </c>
      <c r="D70" s="44">
        <v>123.33692</v>
      </c>
      <c r="E70" s="45">
        <f t="shared" si="2"/>
        <v>45.646528497409335</v>
      </c>
      <c r="F70" s="45">
        <f t="shared" si="3"/>
        <v>-146.86307999999997</v>
      </c>
    </row>
    <row r="71" spans="1:6" s="6" customFormat="1" ht="15.75">
      <c r="A71" s="37" t="s">
        <v>94</v>
      </c>
      <c r="B71" s="38" t="s">
        <v>95</v>
      </c>
      <c r="C71" s="39">
        <f>C72</f>
        <v>2170.7</v>
      </c>
      <c r="D71" s="39">
        <f>SUM(D72)</f>
        <v>1441.925</v>
      </c>
      <c r="E71" s="41">
        <f t="shared" si="2"/>
        <v>66.42672870502602</v>
      </c>
      <c r="F71" s="41">
        <f t="shared" si="3"/>
        <v>-728.7749999999999</v>
      </c>
    </row>
    <row r="72" spans="1:6" ht="16.5" customHeight="1">
      <c r="A72" s="42" t="s">
        <v>96</v>
      </c>
      <c r="B72" s="46" t="s">
        <v>271</v>
      </c>
      <c r="C72" s="44">
        <v>2170.7</v>
      </c>
      <c r="D72" s="44">
        <v>1441.925</v>
      </c>
      <c r="E72" s="45">
        <f t="shared" si="2"/>
        <v>66.42672870502602</v>
      </c>
      <c r="F72" s="45">
        <f t="shared" si="3"/>
        <v>-728.7749999999999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453.5</v>
      </c>
      <c r="D73" s="39">
        <f>SUM(D74:D77)</f>
        <v>453.5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453.5</v>
      </c>
      <c r="D75" s="44">
        <v>453.5</v>
      </c>
      <c r="E75" s="45">
        <f t="shared" si="2"/>
        <v>100</v>
      </c>
      <c r="F75" s="45">
        <f t="shared" si="3"/>
        <v>0</v>
      </c>
    </row>
    <row r="76" spans="1:6" ht="0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6.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106</v>
      </c>
      <c r="B79" s="46" t="s">
        <v>107</v>
      </c>
      <c r="C79" s="44">
        <v>12</v>
      </c>
      <c r="D79" s="44">
        <v>0</v>
      </c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</f>
        <v>4691.353999999999</v>
      </c>
      <c r="D88" s="207">
        <f>D47+D55+D57+D62+D67+D71+D78+D73</f>
        <v>2585.19044</v>
      </c>
      <c r="E88" s="41">
        <f t="shared" si="2"/>
        <v>55.10542244307294</v>
      </c>
      <c r="F88" s="41">
        <f t="shared" si="3"/>
        <v>-2106.1635599999995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5">
      <selection activeCell="C53" sqref="C5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6.140625" style="71" customWidth="1"/>
    <col min="5" max="5" width="10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314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341.8228</v>
      </c>
      <c r="E4" s="5">
        <f>SUM(D4/C4*100)</f>
        <v>56.96097317113814</v>
      </c>
      <c r="F4" s="5">
        <f>SUM(D4-C4)</f>
        <v>-258.27720000000005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111.08974</v>
      </c>
      <c r="E5" s="5">
        <f aca="true" t="shared" si="0" ref="E5:E42">SUM(D5/C5*100)</f>
        <v>47.47424786324787</v>
      </c>
      <c r="F5" s="5">
        <f aca="true" t="shared" si="1" ref="F5:F42">SUM(D5-C5)</f>
        <v>-122.91026</v>
      </c>
    </row>
    <row r="6" spans="1:6" ht="15.75">
      <c r="A6" s="7">
        <v>1010200001</v>
      </c>
      <c r="B6" s="8" t="s">
        <v>7</v>
      </c>
      <c r="C6" s="9">
        <v>234</v>
      </c>
      <c r="D6" s="10">
        <v>111.08974</v>
      </c>
      <c r="E6" s="9">
        <f>SUM(D6/C6*100)</f>
        <v>47.47424786324787</v>
      </c>
      <c r="F6" s="9">
        <f t="shared" si="1"/>
        <v>-122.91026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41.87561</v>
      </c>
      <c r="E7" s="5">
        <f t="shared" si="0"/>
        <v>91.0339347826087</v>
      </c>
      <c r="F7" s="5">
        <f t="shared" si="1"/>
        <v>-4.124389999999998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41.87561</v>
      </c>
      <c r="E8" s="9">
        <f t="shared" si="0"/>
        <v>91.0339347826087</v>
      </c>
      <c r="F8" s="9">
        <f t="shared" si="1"/>
        <v>-4.124389999999998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310.1</v>
      </c>
      <c r="D9" s="5">
        <f>D10+D11</f>
        <v>180.01713999999998</v>
      </c>
      <c r="E9" s="5">
        <f t="shared" si="0"/>
        <v>58.051318929377615</v>
      </c>
      <c r="F9" s="5">
        <f t="shared" si="1"/>
        <v>-130.08286000000004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28.52361</v>
      </c>
      <c r="E10" s="9">
        <f t="shared" si="0"/>
        <v>42.57255223880597</v>
      </c>
      <c r="F10" s="9">
        <f>SUM(D10-C10)</f>
        <v>-38.476389999999995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151.49353</v>
      </c>
      <c r="E11" s="9">
        <f t="shared" si="0"/>
        <v>62.31737145207733</v>
      </c>
      <c r="F11" s="9">
        <f t="shared" si="1"/>
        <v>-91.60647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7.43</v>
      </c>
      <c r="E12" s="5">
        <f t="shared" si="0"/>
        <v>74.3</v>
      </c>
      <c r="F12" s="5">
        <f t="shared" si="1"/>
        <v>-2.5700000000000003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7.43</v>
      </c>
      <c r="E13" s="9">
        <f t="shared" si="0"/>
        <v>74.3</v>
      </c>
      <c r="F13" s="9">
        <f t="shared" si="1"/>
        <v>-2.5700000000000003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1.41031</v>
      </c>
      <c r="E15" s="5" t="e">
        <f t="shared" si="0"/>
        <v>#DIV/0!</v>
      </c>
      <c r="F15" s="5">
        <f t="shared" si="1"/>
        <v>1.41031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135</v>
      </c>
      <c r="C17" s="5"/>
      <c r="D17" s="10">
        <v>1.41031</v>
      </c>
      <c r="E17" s="9" t="e">
        <f t="shared" si="0"/>
        <v>#DIV/0!</v>
      </c>
      <c r="F17" s="9">
        <f t="shared" si="1"/>
        <v>1.41031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67.92657</v>
      </c>
      <c r="E20" s="5">
        <f t="shared" si="0"/>
        <v>45.28438</v>
      </c>
      <c r="F20" s="5">
        <f t="shared" si="1"/>
        <v>-82.07343</v>
      </c>
    </row>
    <row r="21" spans="1:6" s="6" customFormat="1" ht="15.75" customHeight="1">
      <c r="A21" s="77">
        <v>1110000000</v>
      </c>
      <c r="B21" s="78" t="s">
        <v>138</v>
      </c>
      <c r="C21" s="5">
        <f>C22+C23</f>
        <v>60</v>
      </c>
      <c r="D21" s="5">
        <f>D22+D23</f>
        <v>13.98956</v>
      </c>
      <c r="E21" s="5">
        <f t="shared" si="0"/>
        <v>23.315933333333337</v>
      </c>
      <c r="F21" s="5">
        <f t="shared" si="1"/>
        <v>-46.01044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13.98956</v>
      </c>
      <c r="E22" s="9">
        <f t="shared" si="0"/>
        <v>23.315933333333337</v>
      </c>
      <c r="F22" s="9">
        <f t="shared" si="1"/>
        <v>-46.01044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53.93701</v>
      </c>
      <c r="E29" s="9" t="e">
        <f t="shared" si="0"/>
        <v>#DIV/0!</v>
      </c>
      <c r="F29" s="5">
        <f t="shared" si="1"/>
        <v>53.93701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53.93701</v>
      </c>
      <c r="E30" s="9" t="e">
        <f t="shared" si="0"/>
        <v>#DIV/0!</v>
      </c>
      <c r="F30" s="9">
        <f t="shared" si="1"/>
        <v>53.93701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409.74937</v>
      </c>
      <c r="E32" s="5">
        <f t="shared" si="0"/>
        <v>54.625965871217176</v>
      </c>
      <c r="F32" s="5">
        <f t="shared" si="1"/>
        <v>-340.35063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3780.446</v>
      </c>
      <c r="D33" s="5">
        <f>D34+D36+D37+D38+D39+D40</f>
        <v>2671.216</v>
      </c>
      <c r="E33" s="5">
        <f t="shared" si="0"/>
        <v>70.6587529619521</v>
      </c>
      <c r="F33" s="5">
        <f t="shared" si="1"/>
        <v>-1109.23</v>
      </c>
      <c r="G33" s="21"/>
    </row>
    <row r="34" spans="1:6" ht="15.75">
      <c r="A34" s="17">
        <v>2020100000</v>
      </c>
      <c r="B34" s="18" t="s">
        <v>28</v>
      </c>
      <c r="C34" s="13">
        <v>2137.8</v>
      </c>
      <c r="D34" s="22">
        <v>1435.26</v>
      </c>
      <c r="E34" s="9">
        <f t="shared" si="0"/>
        <v>67.13724389559358</v>
      </c>
      <c r="F34" s="9">
        <f t="shared" si="1"/>
        <v>-702.5400000000002</v>
      </c>
    </row>
    <row r="35" spans="1:6" ht="0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1526.7</v>
      </c>
      <c r="D36" s="10">
        <v>1120.09</v>
      </c>
      <c r="E36" s="9">
        <f t="shared" si="0"/>
        <v>73.36673871749524</v>
      </c>
      <c r="F36" s="9">
        <f t="shared" si="1"/>
        <v>-406.6100000000001</v>
      </c>
    </row>
    <row r="37" spans="1:6" ht="15" customHeight="1">
      <c r="A37" s="17">
        <v>2020300000</v>
      </c>
      <c r="B37" s="18" t="s">
        <v>30</v>
      </c>
      <c r="C37" s="12">
        <v>115.946</v>
      </c>
      <c r="D37" s="23">
        <v>115.866</v>
      </c>
      <c r="E37" s="9">
        <f t="shared" si="0"/>
        <v>99.93100236316906</v>
      </c>
      <c r="F37" s="9">
        <f t="shared" si="1"/>
        <v>-0.0799999999999983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4530.546</v>
      </c>
      <c r="D42" s="206">
        <f>D32+D33</f>
        <v>3080.96537</v>
      </c>
      <c r="E42" s="5">
        <f t="shared" si="0"/>
        <v>68.00428403110794</v>
      </c>
      <c r="F42" s="5">
        <f t="shared" si="1"/>
        <v>-1449.5806300000004</v>
      </c>
    </row>
    <row r="43" spans="1:6" s="6" customFormat="1" ht="15.75">
      <c r="A43" s="3"/>
      <c r="B43" s="27" t="s">
        <v>36</v>
      </c>
      <c r="C43" s="5">
        <f>C88-C42</f>
        <v>442.58999999999924</v>
      </c>
      <c r="D43" s="5">
        <f>D88-D42</f>
        <v>-135.57293999999956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746.869</v>
      </c>
      <c r="D47" s="40">
        <f>D48+D49+D50+D51+D52+D54+D53</f>
        <v>332.33831</v>
      </c>
      <c r="E47" s="41">
        <f>SUM(D47/C47*100)</f>
        <v>44.49753705134367</v>
      </c>
      <c r="F47" s="41">
        <f>SUM(D47-C47)</f>
        <v>-414.53069000000005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683.552</v>
      </c>
      <c r="D49" s="44">
        <v>277.33831</v>
      </c>
      <c r="E49" s="45">
        <f aca="true" t="shared" si="2" ref="E49:E88">SUM(D49/C49*100)</f>
        <v>40.57311075090117</v>
      </c>
      <c r="F49" s="45">
        <f aca="true" t="shared" si="3" ref="F49:F88">SUM(D49-C49)</f>
        <v>-406.21369000000004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>
      <c r="A52" s="42" t="s">
        <v>48</v>
      </c>
      <c r="B52" s="46" t="s">
        <v>49</v>
      </c>
      <c r="C52" s="44">
        <v>55</v>
      </c>
      <c r="D52" s="44">
        <v>55</v>
      </c>
      <c r="E52" s="45">
        <f t="shared" si="2"/>
        <v>100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50.27802</v>
      </c>
      <c r="E55" s="41">
        <f t="shared" si="2"/>
        <v>43.42397913355904</v>
      </c>
      <c r="F55" s="41">
        <f t="shared" si="3"/>
        <v>-65.50598000000001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50.27802</v>
      </c>
      <c r="E56" s="45">
        <f t="shared" si="2"/>
        <v>43.42397913355904</v>
      </c>
      <c r="F56" s="45">
        <f t="shared" si="3"/>
        <v>-65.50598000000001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73.483</v>
      </c>
      <c r="D57" s="39">
        <f>SUM(D58:D60)</f>
        <v>1.683</v>
      </c>
      <c r="E57" s="41">
        <f t="shared" si="2"/>
        <v>2.290325653552522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205">
        <v>73.483</v>
      </c>
      <c r="D60" s="44">
        <v>1.683</v>
      </c>
      <c r="E60" s="45">
        <f t="shared" si="2"/>
        <v>2.290325653552522</v>
      </c>
      <c r="F60" s="45">
        <f t="shared" si="3"/>
        <v>-71.8</v>
      </c>
    </row>
    <row r="61" spans="1:6" ht="0.7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1143.3999999999999</v>
      </c>
      <c r="D62" s="55">
        <f>SUM(D63:D66)</f>
        <v>337.65585</v>
      </c>
      <c r="E62" s="41">
        <f t="shared" si="2"/>
        <v>29.5308597166346</v>
      </c>
      <c r="F62" s="41">
        <f t="shared" si="3"/>
        <v>-805.7441499999999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192.9</v>
      </c>
      <c r="D64" s="44">
        <v>97.619</v>
      </c>
      <c r="E64" s="45">
        <f t="shared" si="2"/>
        <v>50.606013478486254</v>
      </c>
      <c r="F64" s="45">
        <f t="shared" si="3"/>
        <v>-95.281</v>
      </c>
      <c r="G64" s="57"/>
    </row>
    <row r="65" spans="1:6" ht="15.75">
      <c r="A65" s="42" t="s">
        <v>72</v>
      </c>
      <c r="B65" s="46" t="s">
        <v>73</v>
      </c>
      <c r="C65" s="56">
        <v>727.9</v>
      </c>
      <c r="D65" s="44">
        <v>98.96055</v>
      </c>
      <c r="E65" s="45">
        <f t="shared" si="2"/>
        <v>13.595349635939002</v>
      </c>
      <c r="F65" s="45">
        <f t="shared" si="3"/>
        <v>-628.93945</v>
      </c>
    </row>
    <row r="66" spans="1:6" ht="16.5" customHeight="1">
      <c r="A66" s="42" t="s">
        <v>74</v>
      </c>
      <c r="B66" s="46" t="s">
        <v>75</v>
      </c>
      <c r="C66" s="56">
        <v>222.6</v>
      </c>
      <c r="D66" s="44">
        <v>141.0763</v>
      </c>
      <c r="E66" s="45">
        <f t="shared" si="2"/>
        <v>63.376594788858945</v>
      </c>
      <c r="F66" s="45">
        <f t="shared" si="3"/>
        <v>-81.52369999999999</v>
      </c>
    </row>
    <row r="67" spans="1:6" s="6" customFormat="1" ht="15.75">
      <c r="A67" s="37" t="s">
        <v>76</v>
      </c>
      <c r="B67" s="38" t="s">
        <v>77</v>
      </c>
      <c r="C67" s="39">
        <f>SUM(C68:C70)</f>
        <v>398</v>
      </c>
      <c r="D67" s="39">
        <f>SUM(D68:D70)</f>
        <v>220.12988</v>
      </c>
      <c r="E67" s="41">
        <f t="shared" si="2"/>
        <v>55.30901507537689</v>
      </c>
      <c r="F67" s="41">
        <f t="shared" si="3"/>
        <v>-177.87012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398</v>
      </c>
      <c r="D70" s="44">
        <v>220.12988</v>
      </c>
      <c r="E70" s="45">
        <f t="shared" si="2"/>
        <v>55.30901507537689</v>
      </c>
      <c r="F70" s="45">
        <f t="shared" si="3"/>
        <v>-177.87012</v>
      </c>
    </row>
    <row r="71" spans="1:6" s="6" customFormat="1" ht="15.75">
      <c r="A71" s="37" t="s">
        <v>94</v>
      </c>
      <c r="B71" s="38" t="s">
        <v>95</v>
      </c>
      <c r="C71" s="39">
        <f>C72</f>
        <v>1106.7</v>
      </c>
      <c r="D71" s="39">
        <f>SUM(D72)</f>
        <v>770.45737</v>
      </c>
      <c r="E71" s="41">
        <f t="shared" si="2"/>
        <v>69.61754495346526</v>
      </c>
      <c r="F71" s="41">
        <f t="shared" si="3"/>
        <v>-336.2426300000001</v>
      </c>
    </row>
    <row r="72" spans="1:6" ht="15.75">
      <c r="A72" s="42" t="s">
        <v>96</v>
      </c>
      <c r="B72" s="46" t="s">
        <v>271</v>
      </c>
      <c r="C72" s="44">
        <v>1106.7</v>
      </c>
      <c r="D72" s="44">
        <v>770.45737</v>
      </c>
      <c r="E72" s="45">
        <f t="shared" si="2"/>
        <v>69.61754495346526</v>
      </c>
      <c r="F72" s="45">
        <f t="shared" si="3"/>
        <v>-336.2426300000001</v>
      </c>
    </row>
    <row r="73" spans="1:6" s="6" customFormat="1" ht="15.75">
      <c r="A73" s="60">
        <v>1000</v>
      </c>
      <c r="B73" s="38" t="s">
        <v>98</v>
      </c>
      <c r="C73" s="39">
        <f>SUM(C74:C77)</f>
        <v>1076.7</v>
      </c>
      <c r="D73" s="39">
        <f>SUM(D74:D77)</f>
        <v>1076.7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1076.7</v>
      </c>
      <c r="D75" s="44">
        <v>1076.7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8.9</v>
      </c>
      <c r="D78" s="39">
        <f>D79+D80+D81+D82+D83</f>
        <v>4.5</v>
      </c>
      <c r="E78" s="45">
        <f t="shared" si="2"/>
        <v>50.56179775280899</v>
      </c>
      <c r="F78" s="28">
        <f>F79+F80+F81+F82+F83</f>
        <v>-4.4</v>
      </c>
    </row>
    <row r="79" spans="1:6" ht="15.75" customHeight="1">
      <c r="A79" s="42" t="s">
        <v>106</v>
      </c>
      <c r="B79" s="46" t="s">
        <v>107</v>
      </c>
      <c r="C79" s="44">
        <v>8.9</v>
      </c>
      <c r="D79" s="44">
        <v>4.5</v>
      </c>
      <c r="E79" s="45">
        <f t="shared" si="2"/>
        <v>50.56179775280899</v>
      </c>
      <c r="F79" s="45">
        <f>SUM(D79-C79)</f>
        <v>-4.4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303.3</v>
      </c>
      <c r="D84" s="55">
        <f>SUM(D85:D87)</f>
        <v>151.65</v>
      </c>
      <c r="E84" s="41">
        <f t="shared" si="2"/>
        <v>50</v>
      </c>
      <c r="F84" s="41">
        <f t="shared" si="3"/>
        <v>-151.65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303.3</v>
      </c>
      <c r="D87" s="44">
        <v>151.65</v>
      </c>
      <c r="E87" s="45">
        <f t="shared" si="2"/>
        <v>50</v>
      </c>
      <c r="F87" s="45">
        <f t="shared" si="3"/>
        <v>-151.65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4973.1359999999995</v>
      </c>
      <c r="D88" s="207">
        <f>D47+D55+D57+D62+D67+D71+D73+D78+D84</f>
        <v>2945.3924300000003</v>
      </c>
      <c r="E88" s="41">
        <f t="shared" si="2"/>
        <v>59.22605836639095</v>
      </c>
      <c r="F88" s="41">
        <f t="shared" si="3"/>
        <v>-2027.7435699999992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0">
      <selection activeCell="C45" sqref="C45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6.00390625" style="71" customWidth="1"/>
    <col min="5" max="5" width="10.281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315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229.85201</v>
      </c>
      <c r="E4" s="5">
        <f>SUM(D4/C4*100)</f>
        <v>54.64859961959105</v>
      </c>
      <c r="F4" s="5">
        <f>SUM(D4-C4)</f>
        <v>-190.74799000000002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132.14853</v>
      </c>
      <c r="E5" s="5">
        <f aca="true" t="shared" si="0" ref="E5:E42">SUM(D5/C5*100)</f>
        <v>72.4498519736842</v>
      </c>
      <c r="F5" s="5">
        <f aca="true" t="shared" si="1" ref="F5:F42">SUM(D5-C5)</f>
        <v>-50.25147000000001</v>
      </c>
    </row>
    <row r="6" spans="1:6" ht="15.75">
      <c r="A6" s="7">
        <v>1010200001</v>
      </c>
      <c r="B6" s="8" t="s">
        <v>7</v>
      </c>
      <c r="C6" s="9">
        <v>182.4</v>
      </c>
      <c r="D6" s="10">
        <v>132.14853</v>
      </c>
      <c r="E6" s="9">
        <f>SUM(D6/C6*100)</f>
        <v>72.4498519736842</v>
      </c>
      <c r="F6" s="9">
        <f t="shared" si="1"/>
        <v>-50.25147000000001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2.08361</v>
      </c>
      <c r="E7" s="5">
        <f t="shared" si="0"/>
        <v>4.630244444444445</v>
      </c>
      <c r="F7" s="5">
        <f t="shared" si="1"/>
        <v>-42.91639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2.08361</v>
      </c>
      <c r="E8" s="9">
        <f t="shared" si="0"/>
        <v>4.630244444444445</v>
      </c>
      <c r="F8" s="9">
        <f t="shared" si="1"/>
        <v>-42.91639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183.2</v>
      </c>
      <c r="D9" s="5">
        <f>D10+D11</f>
        <v>89.11987</v>
      </c>
      <c r="E9" s="5">
        <f t="shared" si="0"/>
        <v>48.6462172489083</v>
      </c>
      <c r="F9" s="5">
        <f t="shared" si="1"/>
        <v>-94.08012999999998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15.05557</v>
      </c>
      <c r="E10" s="9">
        <f t="shared" si="0"/>
        <v>30.725653061224488</v>
      </c>
      <c r="F10" s="9">
        <f>SUM(D10-C10)</f>
        <v>-33.94443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74.0643</v>
      </c>
      <c r="E11" s="9">
        <f t="shared" si="0"/>
        <v>55.18949329359166</v>
      </c>
      <c r="F11" s="9">
        <f t="shared" si="1"/>
        <v>-60.135699999999986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6.5</v>
      </c>
      <c r="E12" s="5">
        <f t="shared" si="0"/>
        <v>65</v>
      </c>
      <c r="F12" s="5">
        <f t="shared" si="1"/>
        <v>-3.5</v>
      </c>
    </row>
    <row r="13" spans="1:6" ht="18" customHeight="1">
      <c r="A13" s="7">
        <v>1080400001</v>
      </c>
      <c r="B13" s="8" t="s">
        <v>14</v>
      </c>
      <c r="C13" s="9">
        <v>10</v>
      </c>
      <c r="D13" s="10">
        <v>6.5</v>
      </c>
      <c r="E13" s="9">
        <f t="shared" si="0"/>
        <v>65</v>
      </c>
      <c r="F13" s="9">
        <f t="shared" si="1"/>
        <v>-3.5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20.25" customHeight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21" customHeight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24" customHeight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43.62115</v>
      </c>
      <c r="E20" s="5">
        <f t="shared" si="0"/>
        <v>45.917</v>
      </c>
      <c r="F20" s="5">
        <f t="shared" si="1"/>
        <v>-51.37885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55</v>
      </c>
      <c r="D21" s="5">
        <f>D22+D23</f>
        <v>43.28727</v>
      </c>
      <c r="E21" s="5">
        <f t="shared" si="0"/>
        <v>78.70412727272728</v>
      </c>
      <c r="F21" s="5">
        <f t="shared" si="1"/>
        <v>-11.71273</v>
      </c>
    </row>
    <row r="22" spans="1:6" ht="15.75">
      <c r="A22" s="17">
        <v>1110501101</v>
      </c>
      <c r="B22" s="18" t="s">
        <v>17</v>
      </c>
      <c r="C22" s="12">
        <v>35</v>
      </c>
      <c r="D22" s="10">
        <v>8.82627</v>
      </c>
      <c r="E22" s="9">
        <f t="shared" si="0"/>
        <v>25.217914285714283</v>
      </c>
      <c r="F22" s="9">
        <f t="shared" si="1"/>
        <v>-26.17373</v>
      </c>
    </row>
    <row r="23" spans="1:6" ht="15.75">
      <c r="A23" s="7">
        <v>1110503505</v>
      </c>
      <c r="B23" s="11" t="s">
        <v>18</v>
      </c>
      <c r="C23" s="12">
        <v>20</v>
      </c>
      <c r="D23" s="10">
        <v>34.461</v>
      </c>
      <c r="E23" s="9">
        <f t="shared" si="0"/>
        <v>172.305</v>
      </c>
      <c r="F23" s="9">
        <f t="shared" si="1"/>
        <v>14.460999999999999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2.75" customHeight="1" hidden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customHeight="1">
      <c r="A29" s="3">
        <v>1170000000</v>
      </c>
      <c r="B29" s="14" t="s">
        <v>144</v>
      </c>
      <c r="C29" s="5">
        <f>C30+C31</f>
        <v>0</v>
      </c>
      <c r="D29" s="5">
        <f>D30+D31</f>
        <v>0.33388</v>
      </c>
      <c r="E29" s="5" t="e">
        <f t="shared" si="0"/>
        <v>#DIV/0!</v>
      </c>
      <c r="F29" s="5">
        <f t="shared" si="1"/>
        <v>0.33388</v>
      </c>
    </row>
    <row r="30" spans="1:6" ht="15.75" customHeight="1">
      <c r="A30" s="7">
        <v>1170105005</v>
      </c>
      <c r="B30" s="8" t="s">
        <v>24</v>
      </c>
      <c r="C30" s="9">
        <v>0</v>
      </c>
      <c r="D30" s="9">
        <v>0.33388</v>
      </c>
      <c r="E30" s="9" t="e">
        <f t="shared" si="0"/>
        <v>#DIV/0!</v>
      </c>
      <c r="F30" s="9">
        <f t="shared" si="1"/>
        <v>0.33388</v>
      </c>
    </row>
    <row r="31" spans="1:6" ht="15.75" customHeight="1" hidden="1">
      <c r="A31" s="7">
        <v>1170505005</v>
      </c>
      <c r="B31" s="11" t="s">
        <v>258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 customHeight="1">
      <c r="A32" s="3">
        <v>1000000000</v>
      </c>
      <c r="B32" s="4" t="s">
        <v>26</v>
      </c>
      <c r="C32" s="20">
        <f>SUM(C4,C20)</f>
        <v>515.6</v>
      </c>
      <c r="D32" s="20">
        <f>D4+D20</f>
        <v>273.47316</v>
      </c>
      <c r="E32" s="5">
        <f t="shared" si="0"/>
        <v>53.03979053529868</v>
      </c>
      <c r="F32" s="5">
        <f t="shared" si="1"/>
        <v>-242.12684000000002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2660.991</v>
      </c>
      <c r="D33" s="5">
        <f>D34+D36+D37+D38+D39+D40</f>
        <v>1625.8020000000001</v>
      </c>
      <c r="E33" s="5">
        <f t="shared" si="0"/>
        <v>61.097613633417026</v>
      </c>
      <c r="F33" s="5">
        <f t="shared" si="1"/>
        <v>-1035.1889999999999</v>
      </c>
      <c r="G33" s="21"/>
    </row>
    <row r="34" spans="1:6" ht="15.75">
      <c r="A34" s="17">
        <v>2020100000</v>
      </c>
      <c r="B34" s="18" t="s">
        <v>28</v>
      </c>
      <c r="C34" s="13">
        <v>1473.9</v>
      </c>
      <c r="D34" s="22">
        <v>989.64</v>
      </c>
      <c r="E34" s="9">
        <f t="shared" si="0"/>
        <v>67.14431101160187</v>
      </c>
      <c r="F34" s="9">
        <f t="shared" si="1"/>
        <v>-484.2600000000001</v>
      </c>
    </row>
    <row r="35" spans="1:6" ht="15.75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1131.323</v>
      </c>
      <c r="D36" s="10">
        <v>580.45</v>
      </c>
      <c r="E36" s="9">
        <f t="shared" si="0"/>
        <v>51.307186364990365</v>
      </c>
      <c r="F36" s="9">
        <f t="shared" si="1"/>
        <v>-550.873</v>
      </c>
    </row>
    <row r="37" spans="1:6" ht="15" customHeight="1">
      <c r="A37" s="17">
        <v>2020300000</v>
      </c>
      <c r="B37" s="18" t="s">
        <v>30</v>
      </c>
      <c r="C37" s="12">
        <v>55.768</v>
      </c>
      <c r="D37" s="23">
        <v>55.712</v>
      </c>
      <c r="E37" s="9">
        <f t="shared" si="0"/>
        <v>99.89958399081911</v>
      </c>
      <c r="F37" s="9">
        <f t="shared" si="1"/>
        <v>-0.055999999999997385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3176.591</v>
      </c>
      <c r="D42" s="206">
        <f>D32+D33</f>
        <v>1899.2751600000001</v>
      </c>
      <c r="E42" s="5">
        <f t="shared" si="0"/>
        <v>59.78972930415027</v>
      </c>
      <c r="F42" s="5">
        <f t="shared" si="1"/>
        <v>-1277.3158399999998</v>
      </c>
    </row>
    <row r="43" spans="1:6" s="6" customFormat="1" ht="15.75">
      <c r="A43" s="3"/>
      <c r="B43" s="27" t="s">
        <v>36</v>
      </c>
      <c r="C43" s="5">
        <f>C88-C42</f>
        <v>293.6999999999998</v>
      </c>
      <c r="D43" s="5">
        <f>D88-D42</f>
        <v>1.5723099999997885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7.25" customHeight="1">
      <c r="A47" s="37" t="s">
        <v>38</v>
      </c>
      <c r="B47" s="38" t="s">
        <v>39</v>
      </c>
      <c r="C47" s="39">
        <f>C48+C49+C50+C51+C52+C54+C53</f>
        <v>737.429</v>
      </c>
      <c r="D47" s="40">
        <f>D48+D49+D50+D51+D52+D54+D53</f>
        <v>356.29158</v>
      </c>
      <c r="E47" s="41">
        <f>SUM(D47/C47*100)</f>
        <v>48.3153740902514</v>
      </c>
      <c r="F47" s="41">
        <f>SUM(D47-C47)</f>
        <v>-381.13741999999996</v>
      </c>
    </row>
    <row r="48" spans="1:6" s="6" customFormat="1" ht="17.2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6.5" customHeight="1">
      <c r="A49" s="42" t="s">
        <v>42</v>
      </c>
      <c r="B49" s="46" t="s">
        <v>43</v>
      </c>
      <c r="C49" s="44">
        <v>734.112</v>
      </c>
      <c r="D49" s="44">
        <v>356.29158</v>
      </c>
      <c r="E49" s="45">
        <f aca="true" t="shared" si="2" ref="E49:E88">SUM(D49/C49*100)</f>
        <v>48.53368150908853</v>
      </c>
      <c r="F49" s="45">
        <f aca="true" t="shared" si="3" ref="F49:F88">SUM(D49-C49)</f>
        <v>-377.82041999999996</v>
      </c>
    </row>
    <row r="50" spans="1:6" ht="17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7.2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7.2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3.317</v>
      </c>
      <c r="D53" s="47">
        <v>0</v>
      </c>
      <c r="E53" s="45">
        <f t="shared" si="2"/>
        <v>0</v>
      </c>
      <c r="F53" s="45">
        <f t="shared" si="3"/>
        <v>-3.317</v>
      </c>
    </row>
    <row r="54" spans="1:6" ht="17.2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7.25" customHeight="1">
      <c r="A55" s="48" t="s">
        <v>54</v>
      </c>
      <c r="B55" s="49" t="s">
        <v>55</v>
      </c>
      <c r="C55" s="39">
        <f>C56</f>
        <v>55.656</v>
      </c>
      <c r="D55" s="39">
        <f>D56</f>
        <v>27.55722</v>
      </c>
      <c r="E55" s="41">
        <f t="shared" si="2"/>
        <v>49.513475636050025</v>
      </c>
      <c r="F55" s="41">
        <f t="shared" si="3"/>
        <v>-28.098779999999998</v>
      </c>
    </row>
    <row r="56" spans="1:6" ht="17.25" customHeight="1">
      <c r="A56" s="50" t="s">
        <v>56</v>
      </c>
      <c r="B56" s="51" t="s">
        <v>57</v>
      </c>
      <c r="C56" s="44">
        <v>55.656</v>
      </c>
      <c r="D56" s="44">
        <v>27.55722</v>
      </c>
      <c r="E56" s="45">
        <f t="shared" si="2"/>
        <v>49.513475636050025</v>
      </c>
      <c r="F56" s="45">
        <f t="shared" si="3"/>
        <v>-28.098779999999998</v>
      </c>
    </row>
    <row r="57" spans="1:6" s="6" customFormat="1" ht="17.25" customHeight="1">
      <c r="A57" s="37" t="s">
        <v>58</v>
      </c>
      <c r="B57" s="38" t="s">
        <v>59</v>
      </c>
      <c r="C57" s="39">
        <f>SUM(C58:C60)</f>
        <v>20.383</v>
      </c>
      <c r="D57" s="39">
        <f>SUM(D58:D60)</f>
        <v>1.683</v>
      </c>
      <c r="E57" s="41">
        <f t="shared" si="2"/>
        <v>8.256880733944955</v>
      </c>
      <c r="F57" s="41">
        <f t="shared" si="3"/>
        <v>-18.7</v>
      </c>
    </row>
    <row r="58" spans="1:6" ht="17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7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7.25" customHeight="1">
      <c r="A60" s="53" t="s">
        <v>64</v>
      </c>
      <c r="B60" s="54" t="s">
        <v>65</v>
      </c>
      <c r="C60" s="44">
        <v>20.383</v>
      </c>
      <c r="D60" s="44">
        <v>1.683</v>
      </c>
      <c r="E60" s="45">
        <f t="shared" si="2"/>
        <v>8.256880733944955</v>
      </c>
      <c r="F60" s="45">
        <f t="shared" si="3"/>
        <v>-18.7</v>
      </c>
    </row>
    <row r="61" spans="1:6" ht="17.2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7.25" customHeight="1">
      <c r="A62" s="37" t="s">
        <v>66</v>
      </c>
      <c r="B62" s="38" t="s">
        <v>67</v>
      </c>
      <c r="C62" s="55">
        <f>SUM(C63:C66)</f>
        <v>552.5</v>
      </c>
      <c r="D62" s="55">
        <f>SUM(D63:D66)</f>
        <v>87.88108</v>
      </c>
      <c r="E62" s="41">
        <f t="shared" si="2"/>
        <v>15.906077828054299</v>
      </c>
      <c r="F62" s="41">
        <f t="shared" si="3"/>
        <v>-464.61892</v>
      </c>
    </row>
    <row r="63" spans="1:6" ht="17.2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7.2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7.25" customHeight="1">
      <c r="A65" s="42" t="s">
        <v>72</v>
      </c>
      <c r="B65" s="46" t="s">
        <v>73</v>
      </c>
      <c r="C65" s="56">
        <v>518.3</v>
      </c>
      <c r="D65" s="44">
        <v>77.462</v>
      </c>
      <c r="E65" s="45">
        <f t="shared" si="2"/>
        <v>14.94539841790469</v>
      </c>
      <c r="F65" s="45">
        <f t="shared" si="3"/>
        <v>-440.83799999999997</v>
      </c>
    </row>
    <row r="66" spans="1:6" ht="15.75" customHeight="1">
      <c r="A66" s="42" t="s">
        <v>74</v>
      </c>
      <c r="B66" s="46" t="s">
        <v>75</v>
      </c>
      <c r="C66" s="56">
        <v>34.2</v>
      </c>
      <c r="D66" s="44">
        <v>10.41908</v>
      </c>
      <c r="E66" s="45">
        <f t="shared" si="2"/>
        <v>30.465146198830407</v>
      </c>
      <c r="F66" s="45">
        <f t="shared" si="3"/>
        <v>-23.780920000000002</v>
      </c>
    </row>
    <row r="67" spans="1:6" s="6" customFormat="1" ht="17.25" customHeight="1">
      <c r="A67" s="37" t="s">
        <v>76</v>
      </c>
      <c r="B67" s="38" t="s">
        <v>77</v>
      </c>
      <c r="C67" s="39">
        <f>SUM(C68:C70)</f>
        <v>193.7</v>
      </c>
      <c r="D67" s="39">
        <f>SUM(D68:D70)</f>
        <v>66.74162</v>
      </c>
      <c r="E67" s="41">
        <f t="shared" si="2"/>
        <v>34.45617965926691</v>
      </c>
      <c r="F67" s="41">
        <f t="shared" si="3"/>
        <v>-126.95837999999999</v>
      </c>
    </row>
    <row r="68" spans="1:6" ht="17.2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7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7.25" customHeight="1">
      <c r="A70" s="42" t="s">
        <v>82</v>
      </c>
      <c r="B70" s="46" t="s">
        <v>83</v>
      </c>
      <c r="C70" s="44">
        <v>193.7</v>
      </c>
      <c r="D70" s="44">
        <v>66.74162</v>
      </c>
      <c r="E70" s="45">
        <f t="shared" si="2"/>
        <v>34.45617965926691</v>
      </c>
      <c r="F70" s="45">
        <f t="shared" si="3"/>
        <v>-126.95837999999999</v>
      </c>
    </row>
    <row r="71" spans="1:6" s="6" customFormat="1" ht="17.25" customHeight="1">
      <c r="A71" s="37" t="s">
        <v>94</v>
      </c>
      <c r="B71" s="38" t="s">
        <v>95</v>
      </c>
      <c r="C71" s="39">
        <f>C72</f>
        <v>980.3</v>
      </c>
      <c r="D71" s="39">
        <f>SUM(D72)</f>
        <v>701.49297</v>
      </c>
      <c r="E71" s="41">
        <f t="shared" si="2"/>
        <v>71.55900948689178</v>
      </c>
      <c r="F71" s="41">
        <f t="shared" si="3"/>
        <v>-278.80702999999994</v>
      </c>
    </row>
    <row r="72" spans="1:6" ht="17.25" customHeight="1">
      <c r="A72" s="42" t="s">
        <v>96</v>
      </c>
      <c r="B72" s="46" t="s">
        <v>97</v>
      </c>
      <c r="C72" s="44">
        <v>980.3</v>
      </c>
      <c r="D72" s="44">
        <v>701.49297</v>
      </c>
      <c r="E72" s="45">
        <f t="shared" si="2"/>
        <v>71.55900948689178</v>
      </c>
      <c r="F72" s="45">
        <f t="shared" si="3"/>
        <v>-278.80702999999994</v>
      </c>
    </row>
    <row r="73" spans="1:6" s="6" customFormat="1" ht="17.25" customHeight="1">
      <c r="A73" s="60">
        <v>1000</v>
      </c>
      <c r="B73" s="38" t="s">
        <v>98</v>
      </c>
      <c r="C73" s="39">
        <f>SUM(C74:C77)</f>
        <v>821.223</v>
      </c>
      <c r="D73" s="39">
        <f>SUM(D74:D77)</f>
        <v>557.2</v>
      </c>
      <c r="E73" s="41">
        <f t="shared" si="2"/>
        <v>67.8500236841881</v>
      </c>
      <c r="F73" s="41">
        <f t="shared" si="3"/>
        <v>-264.0229999999999</v>
      </c>
    </row>
    <row r="74" spans="1:6" ht="17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7.25" customHeight="1">
      <c r="A75" s="61">
        <v>1003</v>
      </c>
      <c r="B75" s="62" t="s">
        <v>100</v>
      </c>
      <c r="C75" s="44">
        <v>821.223</v>
      </c>
      <c r="D75" s="44">
        <v>557.2</v>
      </c>
      <c r="E75" s="45">
        <f t="shared" si="2"/>
        <v>67.8500236841881</v>
      </c>
      <c r="F75" s="45">
        <f t="shared" si="3"/>
        <v>-264.0229999999999</v>
      </c>
    </row>
    <row r="76" spans="1:6" ht="17.2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7.2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7.25" customHeight="1">
      <c r="A78" s="37" t="s">
        <v>104</v>
      </c>
      <c r="B78" s="38" t="s">
        <v>105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5.75" customHeight="1">
      <c r="A79" s="42" t="s">
        <v>106</v>
      </c>
      <c r="B79" s="46" t="s">
        <v>107</v>
      </c>
      <c r="C79" s="44">
        <v>7.1</v>
      </c>
      <c r="D79" s="44">
        <v>0</v>
      </c>
      <c r="E79" s="45">
        <f t="shared" si="2"/>
        <v>0</v>
      </c>
      <c r="F79" s="45">
        <f>SUM(D79-C79)</f>
        <v>-7.1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102</v>
      </c>
      <c r="D84" s="55">
        <f>SUM(D85:D87)</f>
        <v>102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102</v>
      </c>
      <c r="D87" s="44">
        <v>102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3470.2909999999997</v>
      </c>
      <c r="D88" s="207">
        <f>D47+D55+D57+D62+D67+D71+D73+D78+D84</f>
        <v>1900.84747</v>
      </c>
      <c r="E88" s="41">
        <f t="shared" si="2"/>
        <v>54.77487248187545</v>
      </c>
      <c r="F88" s="41">
        <f t="shared" si="3"/>
        <v>-1569.4435299999998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4" s="74" customFormat="1" ht="12.75">
      <c r="A91" s="75" t="s">
        <v>130</v>
      </c>
      <c r="B91" s="75"/>
      <c r="C91" s="74" t="s">
        <v>131</v>
      </c>
      <c r="D91" s="18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36">
      <selection activeCell="C53" sqref="C5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313</v>
      </c>
      <c r="B1" s="270"/>
      <c r="C1" s="270"/>
      <c r="D1" s="270"/>
      <c r="E1" s="270"/>
      <c r="F1" s="270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188.34931</v>
      </c>
      <c r="E4" s="5">
        <f>SUM(D4/C4*100)</f>
        <v>55.105122878876536</v>
      </c>
      <c r="F4" s="5">
        <f>SUM(D4-C4)</f>
        <v>-153.45069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53.03683</v>
      </c>
      <c r="E5" s="5">
        <f aca="true" t="shared" si="0" ref="E5:E42">SUM(D5/C5*100)</f>
        <v>72.45468579234972</v>
      </c>
      <c r="F5" s="5">
        <f aca="true" t="shared" si="1" ref="F5:F42">SUM(D5-C5)</f>
        <v>-20.16317</v>
      </c>
    </row>
    <row r="6" spans="1:6" ht="15.75">
      <c r="A6" s="7">
        <v>1010200001</v>
      </c>
      <c r="B6" s="8" t="s">
        <v>7</v>
      </c>
      <c r="C6" s="9">
        <v>73.2</v>
      </c>
      <c r="D6" s="10">
        <v>53.03683</v>
      </c>
      <c r="E6" s="9">
        <f>SUM(D6/C6*100)</f>
        <v>72.45468579234972</v>
      </c>
      <c r="F6" s="9">
        <f t="shared" si="1"/>
        <v>-20.16317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9.49007</v>
      </c>
      <c r="E7" s="5">
        <f t="shared" si="0"/>
        <v>49.947736842105265</v>
      </c>
      <c r="F7" s="5">
        <f t="shared" si="1"/>
        <v>-9.50993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9.49007</v>
      </c>
      <c r="E8" s="9">
        <f t="shared" si="0"/>
        <v>49.947736842105265</v>
      </c>
      <c r="F8" s="9">
        <f t="shared" si="1"/>
        <v>-9.50993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239.6</v>
      </c>
      <c r="D9" s="5">
        <f>D10+D11</f>
        <v>110.02241000000001</v>
      </c>
      <c r="E9" s="5">
        <f t="shared" si="0"/>
        <v>45.91920283806344</v>
      </c>
      <c r="F9" s="5">
        <f t="shared" si="1"/>
        <v>-129.57759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16.03829</v>
      </c>
      <c r="E10" s="9">
        <f t="shared" si="0"/>
        <v>27.18354237288136</v>
      </c>
      <c r="F10" s="9">
        <f>SUM(D10-C10)</f>
        <v>-42.96171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93.98412</v>
      </c>
      <c r="E11" s="9">
        <f t="shared" si="0"/>
        <v>52.039933554817274</v>
      </c>
      <c r="F11" s="9">
        <f t="shared" si="1"/>
        <v>-86.61587999999999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15.8</v>
      </c>
      <c r="E12" s="5">
        <f t="shared" si="0"/>
        <v>158</v>
      </c>
      <c r="F12" s="5">
        <f t="shared" si="1"/>
        <v>5.800000000000001</v>
      </c>
    </row>
    <row r="13" spans="1:6" ht="15.75">
      <c r="A13" s="7">
        <v>1080400001</v>
      </c>
      <c r="B13" s="8" t="s">
        <v>14</v>
      </c>
      <c r="C13" s="9">
        <v>10</v>
      </c>
      <c r="D13" s="10">
        <v>15.8</v>
      </c>
      <c r="E13" s="9">
        <f t="shared" si="0"/>
        <v>158</v>
      </c>
      <c r="F13" s="9">
        <f t="shared" si="1"/>
        <v>5.800000000000001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113.33284</v>
      </c>
      <c r="E20" s="5">
        <f t="shared" si="0"/>
        <v>111.11062745098039</v>
      </c>
      <c r="F20" s="5">
        <f t="shared" si="1"/>
        <v>11.332840000000004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62</v>
      </c>
      <c r="D21" s="5">
        <f>D22+D23</f>
        <v>47.71594</v>
      </c>
      <c r="E21" s="5">
        <f t="shared" si="0"/>
        <v>76.9611935483871</v>
      </c>
      <c r="F21" s="5">
        <f t="shared" si="1"/>
        <v>-14.284059999999997</v>
      </c>
    </row>
    <row r="22" spans="1:6" ht="15.75">
      <c r="A22" s="17">
        <v>1110501101</v>
      </c>
      <c r="B22" s="18" t="s">
        <v>263</v>
      </c>
      <c r="C22" s="12">
        <v>35</v>
      </c>
      <c r="D22" s="10">
        <v>32.54274</v>
      </c>
      <c r="E22" s="9">
        <f t="shared" si="0"/>
        <v>92.97925714285715</v>
      </c>
      <c r="F22" s="9">
        <f t="shared" si="1"/>
        <v>-2.457259999999998</v>
      </c>
    </row>
    <row r="23" spans="1:6" ht="15.75">
      <c r="A23" s="7">
        <v>1110503505</v>
      </c>
      <c r="B23" s="11" t="s">
        <v>262</v>
      </c>
      <c r="C23" s="12">
        <v>27</v>
      </c>
      <c r="D23" s="10">
        <v>15.1732</v>
      </c>
      <c r="E23" s="9">
        <f t="shared" si="0"/>
        <v>56.197037037037035</v>
      </c>
      <c r="F23" s="9">
        <f t="shared" si="1"/>
        <v>-11.8268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65.6169</v>
      </c>
      <c r="E29" s="5" t="e">
        <f t="shared" si="0"/>
        <v>#DIV/0!</v>
      </c>
      <c r="F29" s="5">
        <f t="shared" si="1"/>
        <v>65.6169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53.6169</v>
      </c>
      <c r="E30" s="9" t="e">
        <f t="shared" si="0"/>
        <v>#DIV/0!</v>
      </c>
      <c r="F30" s="9">
        <f t="shared" si="1"/>
        <v>53.6169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301.68215</v>
      </c>
      <c r="E32" s="5">
        <f t="shared" si="0"/>
        <v>67.97705047318613</v>
      </c>
      <c r="F32" s="5">
        <f t="shared" si="1"/>
        <v>-142.11785000000003</v>
      </c>
    </row>
    <row r="33" spans="1:7" s="6" customFormat="1" ht="15.75">
      <c r="A33" s="3">
        <v>2000000000</v>
      </c>
      <c r="B33" s="4" t="s">
        <v>27</v>
      </c>
      <c r="C33" s="5">
        <f>C34+C36+C37+C38+C39</f>
        <v>1826.564</v>
      </c>
      <c r="D33" s="5">
        <f>D34+D36+D37+D38+D39</f>
        <v>1061.53</v>
      </c>
      <c r="E33" s="5">
        <f t="shared" si="0"/>
        <v>58.11622259061275</v>
      </c>
      <c r="F33" s="5">
        <f t="shared" si="1"/>
        <v>-765.0340000000001</v>
      </c>
      <c r="G33" s="21"/>
    </row>
    <row r="34" spans="1:6" ht="14.25" customHeight="1">
      <c r="A34" s="17">
        <v>2020100000</v>
      </c>
      <c r="B34" s="18" t="s">
        <v>28</v>
      </c>
      <c r="C34" s="13">
        <v>1472.2</v>
      </c>
      <c r="D34" s="22">
        <v>989.34</v>
      </c>
      <c r="E34" s="9">
        <f t="shared" si="0"/>
        <v>67.20146719195762</v>
      </c>
      <c r="F34" s="9">
        <f t="shared" si="1"/>
        <v>-482.86</v>
      </c>
    </row>
    <row r="35" spans="1:6" ht="0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16.48</v>
      </c>
      <c r="E36" s="9">
        <f t="shared" si="0"/>
        <v>5.51908908238446</v>
      </c>
      <c r="F36" s="9">
        <f t="shared" si="1"/>
        <v>-282.12</v>
      </c>
    </row>
    <row r="37" spans="1:6" ht="15" customHeight="1">
      <c r="A37" s="17">
        <v>2020300000</v>
      </c>
      <c r="B37" s="18" t="s">
        <v>30</v>
      </c>
      <c r="C37" s="12">
        <v>55.764</v>
      </c>
      <c r="D37" s="23">
        <v>55.71</v>
      </c>
      <c r="E37" s="9">
        <f t="shared" si="0"/>
        <v>99.9031633311814</v>
      </c>
      <c r="F37" s="9">
        <f t="shared" si="1"/>
        <v>-0.054000000000002046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298</v>
      </c>
      <c r="C40" s="12"/>
      <c r="D40" s="24"/>
      <c r="E40" s="9"/>
      <c r="F40" s="9"/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7" s="6" customFormat="1" ht="15" customHeight="1">
      <c r="A42" s="3"/>
      <c r="B42" s="4" t="s">
        <v>35</v>
      </c>
      <c r="C42" s="5">
        <f>SUM(C32,C33,C41)</f>
        <v>2270.364</v>
      </c>
      <c r="D42" s="206">
        <f>D32+D33</f>
        <v>1363.2121499999998</v>
      </c>
      <c r="E42" s="5">
        <f t="shared" si="0"/>
        <v>60.04377051433162</v>
      </c>
      <c r="F42" s="5">
        <f t="shared" si="1"/>
        <v>-907.1518500000002</v>
      </c>
      <c r="G42" s="189"/>
    </row>
    <row r="43" spans="1:6" s="6" customFormat="1" ht="15.75">
      <c r="A43" s="3"/>
      <c r="B43" s="27" t="s">
        <v>36</v>
      </c>
      <c r="C43" s="5">
        <f>C88-C42</f>
        <v>165.30000000000018</v>
      </c>
      <c r="D43" s="5">
        <f>D88-D42</f>
        <v>-133.77997000000005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681.308</v>
      </c>
      <c r="D47" s="40">
        <f>D48+D49+D50+D51+D52+D54+D53</f>
        <v>408.32258</v>
      </c>
      <c r="E47" s="41">
        <f>SUM(D47/C47*100)</f>
        <v>59.93215696865442</v>
      </c>
      <c r="F47" s="41">
        <f>SUM(D47-C47)</f>
        <v>-272.98542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671.308</v>
      </c>
      <c r="D49" s="44">
        <v>408.32258</v>
      </c>
      <c r="E49" s="45">
        <f aca="true" t="shared" si="2" ref="E49:E88">SUM(D49/C49*100)</f>
        <v>60.82492387994781</v>
      </c>
      <c r="F49" s="45">
        <f aca="true" t="shared" si="3" ref="F49:F88">SUM(D49-C49)</f>
        <v>-262.98542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38.21031</v>
      </c>
      <c r="E55" s="41">
        <f t="shared" si="2"/>
        <v>68.65443078913324</v>
      </c>
      <c r="F55" s="41">
        <f t="shared" si="3"/>
        <v>-17.44569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38.21031</v>
      </c>
      <c r="E56" s="45">
        <f t="shared" si="2"/>
        <v>68.65443078913324</v>
      </c>
      <c r="F56" s="45">
        <f t="shared" si="3"/>
        <v>-17.44569</v>
      </c>
    </row>
    <row r="57" spans="1:6" s="6" customFormat="1" ht="15.75">
      <c r="A57" s="37" t="s">
        <v>58</v>
      </c>
      <c r="B57" s="38" t="s">
        <v>59</v>
      </c>
      <c r="C57" s="39">
        <f>SUM(C58:C60)</f>
        <v>69.5</v>
      </c>
      <c r="D57" s="39">
        <f>SUM(D58:D60)</f>
        <v>1.683</v>
      </c>
      <c r="E57" s="41">
        <f t="shared" si="2"/>
        <v>2.4215827338129494</v>
      </c>
      <c r="F57" s="41">
        <f t="shared" si="3"/>
        <v>-67.817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201">
        <v>69.5</v>
      </c>
      <c r="D60" s="44">
        <v>1.683</v>
      </c>
      <c r="E60" s="45">
        <f t="shared" si="2"/>
        <v>2.4215827338129494</v>
      </c>
      <c r="F60" s="45">
        <f t="shared" si="3"/>
        <v>-67.817</v>
      </c>
    </row>
    <row r="61" spans="1:6" ht="0.7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587.2</v>
      </c>
      <c r="D62" s="55">
        <f>SUM(D63:D66)</f>
        <v>145.22163</v>
      </c>
      <c r="E62" s="41">
        <f t="shared" si="2"/>
        <v>24.73120401907357</v>
      </c>
      <c r="F62" s="41">
        <f t="shared" si="3"/>
        <v>-441.97837000000004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501.2</v>
      </c>
      <c r="D65" s="44">
        <v>65.48</v>
      </c>
      <c r="E65" s="45">
        <f t="shared" si="2"/>
        <v>13.064644852354352</v>
      </c>
      <c r="F65" s="45">
        <f t="shared" si="3"/>
        <v>-435.71999999999997</v>
      </c>
    </row>
    <row r="66" spans="1:6" ht="15.75">
      <c r="A66" s="42" t="s">
        <v>74</v>
      </c>
      <c r="B66" s="46" t="s">
        <v>75</v>
      </c>
      <c r="C66" s="56">
        <v>86</v>
      </c>
      <c r="D66" s="44">
        <v>79.74163</v>
      </c>
      <c r="E66" s="45">
        <f t="shared" si="2"/>
        <v>92.72282558139536</v>
      </c>
      <c r="F66" s="45">
        <f t="shared" si="3"/>
        <v>-6.258369999999999</v>
      </c>
    </row>
    <row r="67" spans="1:6" s="6" customFormat="1" ht="15.75">
      <c r="A67" s="37" t="s">
        <v>76</v>
      </c>
      <c r="B67" s="38" t="s">
        <v>77</v>
      </c>
      <c r="C67" s="39">
        <f>SUM(C68:C70)</f>
        <v>271.5</v>
      </c>
      <c r="D67" s="39">
        <f>SUM(D68:D70)</f>
        <v>167.60448</v>
      </c>
      <c r="E67" s="41">
        <f t="shared" si="2"/>
        <v>61.732773480662985</v>
      </c>
      <c r="F67" s="41">
        <f t="shared" si="3"/>
        <v>-103.89552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271.5</v>
      </c>
      <c r="D70" s="44">
        <v>167.60448</v>
      </c>
      <c r="E70" s="45">
        <f t="shared" si="2"/>
        <v>61.732773480662985</v>
      </c>
      <c r="F70" s="45">
        <f t="shared" si="3"/>
        <v>-103.89552</v>
      </c>
    </row>
    <row r="71" spans="1:6" s="6" customFormat="1" ht="15.75">
      <c r="A71" s="37" t="s">
        <v>94</v>
      </c>
      <c r="B71" s="38" t="s">
        <v>95</v>
      </c>
      <c r="C71" s="39">
        <f>C72</f>
        <v>763.7</v>
      </c>
      <c r="D71" s="39">
        <f>SUM(D72)</f>
        <v>468.39018</v>
      </c>
      <c r="E71" s="41">
        <f t="shared" si="2"/>
        <v>61.331698310855046</v>
      </c>
      <c r="F71" s="41">
        <f t="shared" si="3"/>
        <v>-295.30982000000006</v>
      </c>
    </row>
    <row r="72" spans="1:6" ht="15.75">
      <c r="A72" s="42" t="s">
        <v>96</v>
      </c>
      <c r="B72" s="46" t="s">
        <v>271</v>
      </c>
      <c r="C72" s="44">
        <v>763.7</v>
      </c>
      <c r="D72" s="44">
        <v>468.39018</v>
      </c>
      <c r="E72" s="45">
        <f t="shared" si="2"/>
        <v>61.331698310855046</v>
      </c>
      <c r="F72" s="45">
        <f t="shared" si="3"/>
        <v>-295.30982000000006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6.8</v>
      </c>
      <c r="D78" s="39">
        <f>D79+D80+D81+D82+D83</f>
        <v>0</v>
      </c>
      <c r="E78" s="45">
        <f t="shared" si="2"/>
        <v>0</v>
      </c>
      <c r="F78" s="28">
        <f>F79+F80+F81+F82+F83</f>
        <v>-6.8</v>
      </c>
    </row>
    <row r="79" spans="1:6" ht="15.75">
      <c r="A79" s="42" t="s">
        <v>106</v>
      </c>
      <c r="B79" s="46" t="s">
        <v>107</v>
      </c>
      <c r="C79" s="44">
        <v>6.8</v>
      </c>
      <c r="D79" s="44">
        <v>0</v>
      </c>
      <c r="E79" s="45">
        <f t="shared" si="2"/>
        <v>0</v>
      </c>
      <c r="F79" s="45">
        <f>SUM(D79-C79)</f>
        <v>-6.8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C47+C55+C57+C62+C67+C71+C78</f>
        <v>2435.664</v>
      </c>
      <c r="D88" s="207">
        <f>D47+D55+D57+D62+D67+D71+D78</f>
        <v>1229.4321799999998</v>
      </c>
      <c r="E88" s="41">
        <f t="shared" si="2"/>
        <v>50.47626355687811</v>
      </c>
      <c r="F88" s="41">
        <f t="shared" si="3"/>
        <v>-1206.2318200000004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34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6.851562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312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593.46165</v>
      </c>
      <c r="E4" s="5">
        <f>SUM(D4/C4*100)</f>
        <v>102.2857032057911</v>
      </c>
      <c r="F4" s="5">
        <f>SUM(D4-C4)</f>
        <v>13.261649999999918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225.4021</v>
      </c>
      <c r="E5" s="5">
        <f aca="true" t="shared" si="0" ref="E5:E42">SUM(D5/C5*100)</f>
        <v>71.14965277777777</v>
      </c>
      <c r="F5" s="5">
        <f aca="true" t="shared" si="1" ref="F5:F42">SUM(D5-C5)</f>
        <v>-91.39790000000002</v>
      </c>
    </row>
    <row r="6" spans="1:6" ht="15.75">
      <c r="A6" s="7">
        <v>1010200001</v>
      </c>
      <c r="B6" s="8" t="s">
        <v>7</v>
      </c>
      <c r="C6" s="9">
        <v>316.8</v>
      </c>
      <c r="D6" s="10">
        <v>225.4021</v>
      </c>
      <c r="E6" s="9">
        <f>SUM(D6/C6*100)</f>
        <v>71.14965277777777</v>
      </c>
      <c r="F6" s="9">
        <f t="shared" si="1"/>
        <v>-91.39790000000002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0.839</v>
      </c>
      <c r="E7" s="5">
        <f t="shared" si="0"/>
        <v>27.96666666666667</v>
      </c>
      <c r="F7" s="5">
        <f t="shared" si="1"/>
        <v>-2.161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0.839</v>
      </c>
      <c r="E8" s="9">
        <f t="shared" si="0"/>
        <v>27.96666666666667</v>
      </c>
      <c r="F8" s="9">
        <f t="shared" si="1"/>
        <v>-2.161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361.06055</v>
      </c>
      <c r="E9" s="5">
        <f t="shared" si="0"/>
        <v>144.19351038338658</v>
      </c>
      <c r="F9" s="5">
        <f t="shared" si="1"/>
        <v>110.66054999999997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24.0413</v>
      </c>
      <c r="E10" s="9">
        <f t="shared" si="0"/>
        <v>33.39069444444445</v>
      </c>
      <c r="F10" s="9">
        <f>SUM(D10-C10)</f>
        <v>-47.9587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337.01925</v>
      </c>
      <c r="E11" s="9">
        <f t="shared" si="0"/>
        <v>188.9121356502242</v>
      </c>
      <c r="F11" s="9">
        <f t="shared" si="1"/>
        <v>158.61925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6.16</v>
      </c>
      <c r="E12" s="5">
        <f t="shared" si="0"/>
        <v>61.6</v>
      </c>
      <c r="F12" s="5">
        <f t="shared" si="1"/>
        <v>-3.84</v>
      </c>
    </row>
    <row r="13" spans="1:6" ht="15.75">
      <c r="A13" s="7">
        <v>1080400001</v>
      </c>
      <c r="B13" s="8" t="s">
        <v>14</v>
      </c>
      <c r="C13" s="9">
        <v>10</v>
      </c>
      <c r="D13" s="10">
        <v>6.16</v>
      </c>
      <c r="E13" s="9">
        <f t="shared" si="0"/>
        <v>61.6</v>
      </c>
      <c r="F13" s="9">
        <f t="shared" si="1"/>
        <v>-3.84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101.9297</v>
      </c>
      <c r="E20" s="5">
        <f t="shared" si="0"/>
        <v>15.926515624999999</v>
      </c>
      <c r="F20" s="5">
        <f t="shared" si="1"/>
        <v>-538.0703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590</v>
      </c>
      <c r="D21" s="5">
        <f>D22+D23</f>
        <v>67.18395</v>
      </c>
      <c r="E21" s="5">
        <f t="shared" si="0"/>
        <v>11.387110169491525</v>
      </c>
      <c r="F21" s="5">
        <f t="shared" si="1"/>
        <v>-522.81605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57.7007</v>
      </c>
      <c r="E22" s="9">
        <f t="shared" si="0"/>
        <v>10.491036363636363</v>
      </c>
      <c r="F22" s="9">
        <f t="shared" si="1"/>
        <v>-492.2993</v>
      </c>
    </row>
    <row r="23" spans="1:6" ht="15.75">
      <c r="A23" s="7">
        <v>1110503505</v>
      </c>
      <c r="B23" s="11" t="s">
        <v>18</v>
      </c>
      <c r="C23" s="12">
        <v>40</v>
      </c>
      <c r="D23" s="10">
        <v>9.48325</v>
      </c>
      <c r="E23" s="9">
        <f t="shared" si="0"/>
        <v>23.708125</v>
      </c>
      <c r="F23" s="9">
        <f t="shared" si="1"/>
        <v>-30.516750000000002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34.74575</v>
      </c>
      <c r="E29" s="5"/>
      <c r="F29" s="5">
        <f t="shared" si="1"/>
        <v>34.74575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26.74575</v>
      </c>
      <c r="E30" s="9"/>
      <c r="F30" s="9">
        <f t="shared" si="1"/>
        <v>26.74575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8</v>
      </c>
      <c r="E31" s="9"/>
      <c r="F31" s="9">
        <f t="shared" si="1"/>
        <v>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695.39135</v>
      </c>
      <c r="E32" s="5">
        <f t="shared" si="0"/>
        <v>56.989948369119816</v>
      </c>
      <c r="F32" s="5">
        <f t="shared" si="1"/>
        <v>-524.8086500000001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3976.512</v>
      </c>
      <c r="D33" s="5">
        <f>D34+D36+D37+D38+D39+D40</f>
        <v>1477.794</v>
      </c>
      <c r="E33" s="5">
        <f t="shared" si="0"/>
        <v>37.163071556177876</v>
      </c>
      <c r="F33" s="5">
        <f t="shared" si="1"/>
        <v>-2498.718</v>
      </c>
      <c r="G33" s="21"/>
    </row>
    <row r="34" spans="1:6" ht="15.75">
      <c r="A34" s="17">
        <v>2020100000</v>
      </c>
      <c r="B34" s="18" t="s">
        <v>28</v>
      </c>
      <c r="C34" s="13">
        <v>1943.8</v>
      </c>
      <c r="D34" s="22">
        <v>1295.92</v>
      </c>
      <c r="E34" s="9">
        <f t="shared" si="0"/>
        <v>66.66941043317213</v>
      </c>
      <c r="F34" s="9">
        <f t="shared" si="1"/>
        <v>-647.8799999999999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66</v>
      </c>
      <c r="E36" s="9">
        <f t="shared" si="0"/>
        <v>13.384708983978907</v>
      </c>
      <c r="F36" s="9">
        <f t="shared" si="1"/>
        <v>-427.1</v>
      </c>
    </row>
    <row r="37" spans="1:6" ht="15" customHeight="1">
      <c r="A37" s="17">
        <v>2020300000</v>
      </c>
      <c r="B37" s="18" t="s">
        <v>30</v>
      </c>
      <c r="C37" s="12">
        <v>1539.612</v>
      </c>
      <c r="D37" s="23">
        <v>115.874</v>
      </c>
      <c r="E37" s="9">
        <f t="shared" si="0"/>
        <v>7.526181921159357</v>
      </c>
      <c r="F37" s="9">
        <f t="shared" si="1"/>
        <v>-1423.738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5196.712</v>
      </c>
      <c r="D42" s="26">
        <f>D32+D33</f>
        <v>2173.18535</v>
      </c>
      <c r="E42" s="5">
        <f t="shared" si="0"/>
        <v>41.81846810059899</v>
      </c>
      <c r="F42" s="5">
        <f t="shared" si="1"/>
        <v>-3023.5266500000002</v>
      </c>
    </row>
    <row r="43" spans="1:6" s="6" customFormat="1" ht="15.75">
      <c r="A43" s="3"/>
      <c r="B43" s="27" t="s">
        <v>36</v>
      </c>
      <c r="C43" s="5">
        <f>C88-C42</f>
        <v>783.965000000001</v>
      </c>
      <c r="D43" s="5">
        <f>D88-D42</f>
        <v>-210.28593000000023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889.468</v>
      </c>
      <c r="D47" s="40">
        <f>D48+D49+D50+D51+D52+D54+D53</f>
        <v>484.06573</v>
      </c>
      <c r="E47" s="41">
        <f>SUM(D47/C47*100)</f>
        <v>54.42193873191615</v>
      </c>
      <c r="F47" s="41">
        <f>SUM(D47-C47)</f>
        <v>-405.40227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869.468</v>
      </c>
      <c r="D49" s="44">
        <v>484.06573</v>
      </c>
      <c r="E49" s="45">
        <f aca="true" t="shared" si="2" ref="E49:E88">SUM(D49/C49*100)</f>
        <v>55.67378327897059</v>
      </c>
      <c r="F49" s="45">
        <f aca="true" t="shared" si="3" ref="F49:F88">SUM(D49-C49)</f>
        <v>-385.40227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55.5756</v>
      </c>
      <c r="E55" s="41">
        <f t="shared" si="2"/>
        <v>47.99937815242175</v>
      </c>
      <c r="F55" s="41">
        <f t="shared" si="3"/>
        <v>-60.208400000000005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55.5756</v>
      </c>
      <c r="E56" s="45">
        <f t="shared" si="2"/>
        <v>47.99937815242175</v>
      </c>
      <c r="F56" s="45">
        <f t="shared" si="3"/>
        <v>-60.208400000000005</v>
      </c>
    </row>
    <row r="57" spans="1:6" s="6" customFormat="1" ht="15.75">
      <c r="A57" s="37" t="s">
        <v>58</v>
      </c>
      <c r="B57" s="38" t="s">
        <v>59</v>
      </c>
      <c r="C57" s="39">
        <f>C60+C61</f>
        <v>120.3</v>
      </c>
      <c r="D57" s="39">
        <f>D60+D61</f>
        <v>24.395</v>
      </c>
      <c r="E57" s="41">
        <f t="shared" si="2"/>
        <v>20.278470490440565</v>
      </c>
      <c r="F57" s="41">
        <f t="shared" si="3"/>
        <v>-95.905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6.5" customHeight="1">
      <c r="A60" s="53" t="s">
        <v>64</v>
      </c>
      <c r="B60" s="54" t="s">
        <v>65</v>
      </c>
      <c r="C60" s="44">
        <v>26</v>
      </c>
      <c r="D60" s="44">
        <v>24.395</v>
      </c>
      <c r="E60" s="45">
        <f t="shared" si="2"/>
        <v>93.82692307692308</v>
      </c>
      <c r="F60" s="45">
        <f t="shared" si="3"/>
        <v>-1.6050000000000004</v>
      </c>
    </row>
    <row r="61" spans="1:6" ht="15.75">
      <c r="A61" s="53" t="s">
        <v>256</v>
      </c>
      <c r="B61" s="54" t="s">
        <v>257</v>
      </c>
      <c r="C61" s="44">
        <v>94.3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1388.625</v>
      </c>
      <c r="D62" s="55">
        <f>SUM(D63:D66)</f>
        <v>138.24384</v>
      </c>
      <c r="E62" s="41">
        <f t="shared" si="2"/>
        <v>9.955448015122874</v>
      </c>
      <c r="F62" s="41">
        <f t="shared" si="3"/>
        <v>-1250.38116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401.125</v>
      </c>
      <c r="D64" s="44">
        <v>54.555</v>
      </c>
      <c r="E64" s="45">
        <f t="shared" si="2"/>
        <v>13.600498597693985</v>
      </c>
      <c r="F64" s="45">
        <f t="shared" si="3"/>
        <v>-346.57</v>
      </c>
      <c r="G64" s="57"/>
    </row>
    <row r="65" spans="1:6" ht="15.75">
      <c r="A65" s="42" t="s">
        <v>72</v>
      </c>
      <c r="B65" s="46" t="s">
        <v>73</v>
      </c>
      <c r="C65" s="56">
        <v>807.5</v>
      </c>
      <c r="D65" s="44">
        <v>42.54237</v>
      </c>
      <c r="E65" s="45">
        <f t="shared" si="2"/>
        <v>5.268404953560371</v>
      </c>
      <c r="F65" s="45">
        <f t="shared" si="3"/>
        <v>-764.95763</v>
      </c>
    </row>
    <row r="66" spans="1:6" ht="15.75">
      <c r="A66" s="42" t="s">
        <v>74</v>
      </c>
      <c r="B66" s="46" t="s">
        <v>75</v>
      </c>
      <c r="C66" s="56">
        <v>180</v>
      </c>
      <c r="D66" s="44">
        <v>41.14647</v>
      </c>
      <c r="E66" s="45">
        <f t="shared" si="2"/>
        <v>22.85915</v>
      </c>
      <c r="F66" s="45">
        <f t="shared" si="3"/>
        <v>-138.85353</v>
      </c>
    </row>
    <row r="67" spans="1:6" s="6" customFormat="1" ht="15.75">
      <c r="A67" s="37" t="s">
        <v>76</v>
      </c>
      <c r="B67" s="38" t="s">
        <v>77</v>
      </c>
      <c r="C67" s="39">
        <f>SUM(C68:C70)</f>
        <v>2279.3500000000004</v>
      </c>
      <c r="D67" s="39">
        <f>SUM(D68:D70)</f>
        <v>298.57978</v>
      </c>
      <c r="E67" s="41">
        <f t="shared" si="2"/>
        <v>13.099338846601002</v>
      </c>
      <c r="F67" s="41">
        <f t="shared" si="3"/>
        <v>-1980.7702200000003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855.7</v>
      </c>
      <c r="D70" s="44">
        <v>298.57978</v>
      </c>
      <c r="E70" s="45">
        <f t="shared" si="2"/>
        <v>34.89304429122356</v>
      </c>
      <c r="F70" s="45">
        <f t="shared" si="3"/>
        <v>-557.12022</v>
      </c>
    </row>
    <row r="71" spans="1:6" s="6" customFormat="1" ht="15.75">
      <c r="A71" s="37" t="s">
        <v>94</v>
      </c>
      <c r="B71" s="38" t="s">
        <v>95</v>
      </c>
      <c r="C71" s="39">
        <f>C72</f>
        <v>1014.05</v>
      </c>
      <c r="D71" s="39">
        <f>SUM(D72)</f>
        <v>799.73947</v>
      </c>
      <c r="E71" s="41">
        <f t="shared" si="2"/>
        <v>78.86588136679651</v>
      </c>
      <c r="F71" s="41">
        <f t="shared" si="3"/>
        <v>-214.31052999999997</v>
      </c>
    </row>
    <row r="72" spans="1:6" ht="15.75">
      <c r="A72" s="42" t="s">
        <v>96</v>
      </c>
      <c r="B72" s="46" t="s">
        <v>271</v>
      </c>
      <c r="C72" s="44">
        <v>1014.05</v>
      </c>
      <c r="D72" s="44">
        <v>799.73947</v>
      </c>
      <c r="E72" s="45">
        <f t="shared" si="2"/>
        <v>78.86588136679651</v>
      </c>
      <c r="F72" s="45">
        <f t="shared" si="3"/>
        <v>-214.31052999999997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>
        <v>0</v>
      </c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 customHeight="1">
      <c r="A79" s="42" t="s">
        <v>106</v>
      </c>
      <c r="B79" s="46" t="s">
        <v>107</v>
      </c>
      <c r="C79" s="44">
        <v>10.8</v>
      </c>
      <c r="D79" s="44">
        <v>0</v>
      </c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162.3</v>
      </c>
      <c r="D84" s="55">
        <f>SUM(D85:D87)</f>
        <v>162.3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162.3</v>
      </c>
      <c r="D87" s="44">
        <v>162.3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C47+C55+C62+C67+C71+C73+C78+C57+C84</f>
        <v>5980.6770000000015</v>
      </c>
      <c r="D88" s="40">
        <f>D47+D55+D62+D67+D71+D73+D78+D57+D84</f>
        <v>1962.89942</v>
      </c>
      <c r="E88" s="41">
        <f t="shared" si="2"/>
        <v>32.820689363428244</v>
      </c>
      <c r="F88" s="41">
        <f t="shared" si="3"/>
        <v>-4017.7775800000018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0">
      <selection activeCell="D42" sqref="D42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6.5742187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311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568.32178</v>
      </c>
      <c r="E4" s="5">
        <f>SUM(D4/C4*100)</f>
        <v>58.93008917461634</v>
      </c>
      <c r="F4" s="5">
        <f>SUM(D4-C4)</f>
        <v>-396.07822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306.81746</v>
      </c>
      <c r="E5" s="5">
        <f aca="true" t="shared" si="0" ref="E5:E42">SUM(D5/C5*100)</f>
        <v>65.22480017006804</v>
      </c>
      <c r="F5" s="5">
        <f aca="true" t="shared" si="1" ref="F5:F42">SUM(D5-C5)</f>
        <v>-163.58254</v>
      </c>
    </row>
    <row r="6" spans="1:6" ht="15.75">
      <c r="A6" s="7">
        <v>1010200001</v>
      </c>
      <c r="B6" s="8" t="s">
        <v>7</v>
      </c>
      <c r="C6" s="9">
        <v>470.4</v>
      </c>
      <c r="D6" s="10">
        <v>306.81746</v>
      </c>
      <c r="E6" s="9">
        <f>SUM(D6/C6*100)</f>
        <v>65.22480017006804</v>
      </c>
      <c r="F6" s="9">
        <f t="shared" si="1"/>
        <v>-163.58254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2.56597</v>
      </c>
      <c r="E7" s="5">
        <f t="shared" si="0"/>
        <v>32.074625</v>
      </c>
      <c r="F7" s="5">
        <f t="shared" si="1"/>
        <v>-5.43403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2.56597</v>
      </c>
      <c r="E8" s="9">
        <f t="shared" si="0"/>
        <v>32.074625</v>
      </c>
      <c r="F8" s="9">
        <f t="shared" si="1"/>
        <v>-5.43403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476</v>
      </c>
      <c r="D9" s="5">
        <f>D10+D11</f>
        <v>248.13835</v>
      </c>
      <c r="E9" s="5">
        <f t="shared" si="0"/>
        <v>52.12990546218488</v>
      </c>
      <c r="F9" s="5">
        <f t="shared" si="1"/>
        <v>-227.86165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45.61127</v>
      </c>
      <c r="E10" s="9">
        <f t="shared" si="0"/>
        <v>37.69526446280992</v>
      </c>
      <c r="F10" s="9">
        <f>SUM(D10-C10)</f>
        <v>-75.38873000000001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202.52708</v>
      </c>
      <c r="E11" s="9">
        <f t="shared" si="0"/>
        <v>57.04988169014085</v>
      </c>
      <c r="F11" s="9">
        <f t="shared" si="1"/>
        <v>-152.47292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10.8</v>
      </c>
      <c r="E12" s="5">
        <f t="shared" si="0"/>
        <v>108</v>
      </c>
      <c r="F12" s="5">
        <f t="shared" si="1"/>
        <v>0.8000000000000007</v>
      </c>
    </row>
    <row r="13" spans="1:6" ht="15.75">
      <c r="A13" s="7">
        <v>1080400001</v>
      </c>
      <c r="B13" s="8" t="s">
        <v>296</v>
      </c>
      <c r="C13" s="9">
        <v>10</v>
      </c>
      <c r="D13" s="10">
        <v>10.8</v>
      </c>
      <c r="E13" s="9">
        <f t="shared" si="0"/>
        <v>108</v>
      </c>
      <c r="F13" s="9">
        <f t="shared" si="1"/>
        <v>0.8000000000000007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68.21988999999999</v>
      </c>
      <c r="E20" s="5">
        <f t="shared" si="0"/>
        <v>50.124827332843495</v>
      </c>
      <c r="F20" s="5">
        <f t="shared" si="1"/>
        <v>-67.88011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66.1</v>
      </c>
      <c r="D21" s="5">
        <f>D22+D23</f>
        <v>57.33949</v>
      </c>
      <c r="E21" s="5">
        <f t="shared" si="0"/>
        <v>86.74658093797277</v>
      </c>
      <c r="F21" s="5">
        <f t="shared" si="1"/>
        <v>-8.760509999999996</v>
      </c>
    </row>
    <row r="22" spans="1:6" ht="15.75">
      <c r="A22" s="17">
        <v>1110501101</v>
      </c>
      <c r="B22" s="18" t="s">
        <v>17</v>
      </c>
      <c r="C22" s="12">
        <v>45</v>
      </c>
      <c r="D22" s="10">
        <v>30.19113</v>
      </c>
      <c r="E22" s="9">
        <f t="shared" si="0"/>
        <v>67.09140000000001</v>
      </c>
      <c r="F22" s="9">
        <f t="shared" si="1"/>
        <v>-14.808869999999999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27.14836</v>
      </c>
      <c r="E23" s="9">
        <f t="shared" si="0"/>
        <v>128.66521327014217</v>
      </c>
      <c r="F23" s="9">
        <f t="shared" si="1"/>
        <v>6.048359999999999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8.4948</v>
      </c>
      <c r="E29" s="5" t="e">
        <f t="shared" si="0"/>
        <v>#DIV/0!</v>
      </c>
      <c r="F29" s="5">
        <f t="shared" si="1"/>
        <v>8.4948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2.4948</v>
      </c>
      <c r="E30" s="9" t="e">
        <f t="shared" si="0"/>
        <v>#DIV/0!</v>
      </c>
      <c r="F30" s="9">
        <f t="shared" si="1"/>
        <v>2.4948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636.54167</v>
      </c>
      <c r="E32" s="5">
        <f t="shared" si="0"/>
        <v>57.841133121308495</v>
      </c>
      <c r="F32" s="5">
        <f t="shared" si="1"/>
        <v>-463.95833000000005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3944.2940000000003</v>
      </c>
      <c r="D33" s="5">
        <f>D34+D36+D37+D38+D39+D40+D35</f>
        <v>1971.4889999999998</v>
      </c>
      <c r="E33" s="5">
        <f t="shared" si="0"/>
        <v>49.98331767358112</v>
      </c>
      <c r="F33" s="5">
        <f t="shared" si="1"/>
        <v>-1972.8050000000005</v>
      </c>
      <c r="G33" s="21"/>
    </row>
    <row r="34" spans="1:6" ht="15.75">
      <c r="A34" s="17">
        <v>2020100000</v>
      </c>
      <c r="B34" s="18" t="s">
        <v>28</v>
      </c>
      <c r="C34" s="12">
        <v>2622.1</v>
      </c>
      <c r="D34" s="22">
        <v>1541.08</v>
      </c>
      <c r="E34" s="9">
        <f t="shared" si="0"/>
        <v>58.772739407345256</v>
      </c>
      <c r="F34" s="9">
        <f t="shared" si="1"/>
        <v>-1081.02</v>
      </c>
    </row>
    <row r="35" spans="1:6" ht="14.25" customHeight="1">
      <c r="A35" s="17">
        <v>2020100310</v>
      </c>
      <c r="B35" s="18" t="s">
        <v>269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1106.2</v>
      </c>
      <c r="D36" s="10">
        <v>288.42</v>
      </c>
      <c r="E36" s="9">
        <f t="shared" si="0"/>
        <v>26.073042849394323</v>
      </c>
      <c r="F36" s="9">
        <f t="shared" si="1"/>
        <v>-817.78</v>
      </c>
    </row>
    <row r="37" spans="1:6" ht="15" customHeight="1">
      <c r="A37" s="17">
        <v>2020300000</v>
      </c>
      <c r="B37" s="18" t="s">
        <v>30</v>
      </c>
      <c r="C37" s="12">
        <v>115.994</v>
      </c>
      <c r="D37" s="23">
        <v>115.889</v>
      </c>
      <c r="E37" s="9">
        <f t="shared" si="0"/>
        <v>99.90947807645223</v>
      </c>
      <c r="F37" s="9">
        <f t="shared" si="1"/>
        <v>-0.10500000000000398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0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5044.794</v>
      </c>
      <c r="D42" s="26">
        <f>D32+D33</f>
        <v>2608.0306699999996</v>
      </c>
      <c r="E42" s="5">
        <f t="shared" si="0"/>
        <v>51.697466140341895</v>
      </c>
      <c r="F42" s="5">
        <f t="shared" si="1"/>
        <v>-2436.76333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-445.7953699999998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746.609</v>
      </c>
      <c r="D47" s="40">
        <f>D48+D49+D50+D51+D52+D54+D53</f>
        <v>412.22309</v>
      </c>
      <c r="E47" s="41">
        <f>SUM(D47/C47*100)</f>
        <v>55.21271374976728</v>
      </c>
      <c r="F47" s="41">
        <f>SUM(D47-C47)</f>
        <v>-334.38591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706.609</v>
      </c>
      <c r="D49" s="44">
        <v>382.22309</v>
      </c>
      <c r="E49" s="45">
        <f aca="true" t="shared" si="2" ref="E49:E88">SUM(D49/C49*100)</f>
        <v>54.09258727245195</v>
      </c>
      <c r="F49" s="45">
        <f aca="true" t="shared" si="3" ref="F49:F88">SUM(D49-C49)</f>
        <v>-324.38591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30</v>
      </c>
      <c r="D52" s="44">
        <v>30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115.785</v>
      </c>
      <c r="D55" s="39">
        <f>D56</f>
        <v>58.18755</v>
      </c>
      <c r="E55" s="41">
        <f t="shared" si="2"/>
        <v>50.254825754631426</v>
      </c>
      <c r="F55" s="41">
        <f t="shared" si="3"/>
        <v>-57.597449999999995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58.18755</v>
      </c>
      <c r="E56" s="45">
        <f t="shared" si="2"/>
        <v>50.254825754631426</v>
      </c>
      <c r="F56" s="45">
        <f t="shared" si="3"/>
        <v>-57.597449999999995</v>
      </c>
    </row>
    <row r="57" spans="1:6" s="6" customFormat="1" ht="15.75">
      <c r="A57" s="37" t="s">
        <v>58</v>
      </c>
      <c r="B57" s="38" t="s">
        <v>59</v>
      </c>
      <c r="C57" s="39">
        <f>SUM(C58:C60)</f>
        <v>40</v>
      </c>
      <c r="D57" s="39">
        <f>SUM(D58:D60)</f>
        <v>1.683</v>
      </c>
      <c r="E57" s="41">
        <f t="shared" si="2"/>
        <v>4.2075000000000005</v>
      </c>
      <c r="F57" s="41">
        <f t="shared" si="3"/>
        <v>-38.317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201">
        <v>40</v>
      </c>
      <c r="D60" s="44">
        <v>1.683</v>
      </c>
      <c r="E60" s="45">
        <f t="shared" si="2"/>
        <v>4.2075000000000005</v>
      </c>
      <c r="F60" s="45">
        <f t="shared" si="3"/>
        <v>-38.317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1062.8</v>
      </c>
      <c r="D62" s="55">
        <f>SUM(D63:D66)</f>
        <v>145.08499999999998</v>
      </c>
      <c r="E62" s="41">
        <f t="shared" si="2"/>
        <v>13.65120436582612</v>
      </c>
      <c r="F62" s="41">
        <f t="shared" si="3"/>
        <v>-917.7149999999999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972.9</v>
      </c>
      <c r="D65" s="44">
        <v>95.478</v>
      </c>
      <c r="E65" s="45">
        <f t="shared" si="2"/>
        <v>9.813752698119025</v>
      </c>
      <c r="F65" s="45">
        <f t="shared" si="3"/>
        <v>-877.422</v>
      </c>
    </row>
    <row r="66" spans="1:6" ht="15.75">
      <c r="A66" s="42" t="s">
        <v>74</v>
      </c>
      <c r="B66" s="46" t="s">
        <v>75</v>
      </c>
      <c r="C66" s="56">
        <v>89.9</v>
      </c>
      <c r="D66" s="44">
        <v>49.607</v>
      </c>
      <c r="E66" s="45">
        <f t="shared" si="2"/>
        <v>55.18020022246941</v>
      </c>
      <c r="F66" s="45">
        <f t="shared" si="3"/>
        <v>-40.293000000000006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360.7</v>
      </c>
      <c r="D67" s="39">
        <f>SUM(D68:D70)</f>
        <v>130.47827</v>
      </c>
      <c r="E67" s="41">
        <f t="shared" si="2"/>
        <v>36.173626282229</v>
      </c>
      <c r="F67" s="41">
        <f t="shared" si="3"/>
        <v>-230.22172999999998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360.7</v>
      </c>
      <c r="D70" s="44">
        <v>130.47827</v>
      </c>
      <c r="E70" s="45">
        <f t="shared" si="2"/>
        <v>36.173626282229</v>
      </c>
      <c r="F70" s="45">
        <f t="shared" si="3"/>
        <v>-230.22172999999998</v>
      </c>
    </row>
    <row r="71" spans="1:6" s="6" customFormat="1" ht="15.75">
      <c r="A71" s="37" t="s">
        <v>94</v>
      </c>
      <c r="B71" s="38" t="s">
        <v>95</v>
      </c>
      <c r="C71" s="39">
        <f>C72</f>
        <v>2180.4</v>
      </c>
      <c r="D71" s="39">
        <f>SUM(D72)</f>
        <v>1161.28839</v>
      </c>
      <c r="E71" s="41">
        <f t="shared" si="2"/>
        <v>53.260337094111165</v>
      </c>
      <c r="F71" s="41">
        <f t="shared" si="3"/>
        <v>-1019.1116100000002</v>
      </c>
    </row>
    <row r="72" spans="1:6" ht="15.75" customHeight="1">
      <c r="A72" s="42" t="s">
        <v>96</v>
      </c>
      <c r="B72" s="46" t="s">
        <v>97</v>
      </c>
      <c r="C72" s="44">
        <v>2180.4</v>
      </c>
      <c r="D72" s="44">
        <v>1161.28839</v>
      </c>
      <c r="E72" s="45">
        <f t="shared" si="2"/>
        <v>53.260337094111165</v>
      </c>
      <c r="F72" s="45">
        <f t="shared" si="3"/>
        <v>-1019.1116100000002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526.1</v>
      </c>
      <c r="D73" s="39">
        <f>SUM(D74:D77)</f>
        <v>253.29</v>
      </c>
      <c r="E73" s="41">
        <f t="shared" si="2"/>
        <v>48.144839384147495</v>
      </c>
      <c r="F73" s="41">
        <f t="shared" si="3"/>
        <v>-272.81000000000006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201">
        <v>526.1</v>
      </c>
      <c r="D75" s="44">
        <v>253.29</v>
      </c>
      <c r="E75" s="45">
        <f t="shared" si="2"/>
        <v>48.144839384147495</v>
      </c>
      <c r="F75" s="45">
        <f t="shared" si="3"/>
        <v>-272.81000000000006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106</v>
      </c>
      <c r="B79" s="46" t="s">
        <v>107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C47+C55+C57+C62+C67+C71+C78+C73</f>
        <v>5044.794</v>
      </c>
      <c r="D88" s="40">
        <f>D47+D55+D57+D62+D67+D71+D78+D73</f>
        <v>2162.2353</v>
      </c>
      <c r="E88" s="41">
        <f t="shared" si="2"/>
        <v>42.86072533387885</v>
      </c>
      <c r="F88" s="41">
        <f t="shared" si="3"/>
        <v>-2882.5587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70" zoomScaleSheetLayoutView="70" zoomScalePageLayoutView="0" workbookViewId="0" topLeftCell="A28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6.00390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310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4.5" customHeight="1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397.21699</v>
      </c>
      <c r="E4" s="5">
        <f>SUM(D4/C4*100)</f>
        <v>59.00430629827689</v>
      </c>
      <c r="F4" s="5">
        <f>SUM(D4-C4)</f>
        <v>-275.98301000000004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241.08537</v>
      </c>
      <c r="E5" s="5">
        <f aca="true" t="shared" si="0" ref="E5:E42">SUM(D5/C5*100)</f>
        <v>82.00182653061225</v>
      </c>
      <c r="F5" s="5">
        <f aca="true" t="shared" si="1" ref="F5:F42">SUM(D5-C5)</f>
        <v>-52.91462999999999</v>
      </c>
    </row>
    <row r="6" spans="1:6" ht="15.75">
      <c r="A6" s="7">
        <v>1010200001</v>
      </c>
      <c r="B6" s="8" t="s">
        <v>266</v>
      </c>
      <c r="C6" s="9">
        <v>294</v>
      </c>
      <c r="D6" s="10">
        <v>241.08537</v>
      </c>
      <c r="E6" s="9">
        <f>SUM(D6/C6*100)</f>
        <v>82.00182653061225</v>
      </c>
      <c r="F6" s="9">
        <f t="shared" si="1"/>
        <v>-52.91462999999999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4.03986</v>
      </c>
      <c r="E7" s="5">
        <f t="shared" si="0"/>
        <v>19.237428571428573</v>
      </c>
      <c r="F7" s="5">
        <f t="shared" si="1"/>
        <v>-16.96014</v>
      </c>
    </row>
    <row r="8" spans="1:6" ht="15.75" customHeight="1">
      <c r="A8" s="7">
        <v>1050300000</v>
      </c>
      <c r="B8" s="11" t="s">
        <v>267</v>
      </c>
      <c r="C8" s="12">
        <v>21</v>
      </c>
      <c r="D8" s="10">
        <v>4.03986</v>
      </c>
      <c r="E8" s="9">
        <f t="shared" si="0"/>
        <v>19.237428571428573</v>
      </c>
      <c r="F8" s="9">
        <f t="shared" si="1"/>
        <v>-16.96014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348.2</v>
      </c>
      <c r="D9" s="5">
        <f>D10+D11</f>
        <v>145.64176</v>
      </c>
      <c r="E9" s="5">
        <f t="shared" si="0"/>
        <v>41.827041929925336</v>
      </c>
      <c r="F9" s="5">
        <f t="shared" si="1"/>
        <v>-202.55823999999998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17.1697</v>
      </c>
      <c r="E10" s="9">
        <f t="shared" si="0"/>
        <v>16.352095238095238</v>
      </c>
      <c r="F10" s="9">
        <f>SUM(D10-C10)</f>
        <v>-87.8303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128.47206</v>
      </c>
      <c r="E11" s="9">
        <f t="shared" si="0"/>
        <v>52.82568256578948</v>
      </c>
      <c r="F11" s="9">
        <f t="shared" si="1"/>
        <v>-114.72793999999999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6.45</v>
      </c>
      <c r="E12" s="5">
        <f t="shared" si="0"/>
        <v>64.5</v>
      </c>
      <c r="F12" s="5">
        <f t="shared" si="1"/>
        <v>-3.55</v>
      </c>
    </row>
    <row r="13" spans="1:6" ht="15.75">
      <c r="A13" s="7">
        <v>1080400001</v>
      </c>
      <c r="B13" s="8" t="s">
        <v>265</v>
      </c>
      <c r="C13" s="9">
        <v>10</v>
      </c>
      <c r="D13" s="10">
        <v>6.45</v>
      </c>
      <c r="E13" s="9">
        <f t="shared" si="0"/>
        <v>64.5</v>
      </c>
      <c r="F13" s="9">
        <f t="shared" si="1"/>
        <v>-3.55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23.04604</v>
      </c>
      <c r="E20" s="5">
        <f t="shared" si="0"/>
        <v>20.950945454545455</v>
      </c>
      <c r="F20" s="5">
        <f t="shared" si="1"/>
        <v>-86.95396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50</v>
      </c>
      <c r="D21" s="5">
        <f>D22+D23</f>
        <v>4.21855</v>
      </c>
      <c r="E21" s="5">
        <f t="shared" si="0"/>
        <v>8.4371</v>
      </c>
      <c r="F21" s="5">
        <f t="shared" si="1"/>
        <v>-45.78145</v>
      </c>
    </row>
    <row r="22" spans="1:6" ht="15" customHeight="1">
      <c r="A22" s="17">
        <v>1110501101</v>
      </c>
      <c r="B22" s="18" t="s">
        <v>263</v>
      </c>
      <c r="C22" s="12">
        <v>50</v>
      </c>
      <c r="D22" s="10">
        <v>4.21855</v>
      </c>
      <c r="E22" s="9">
        <f t="shared" si="0"/>
        <v>8.4371</v>
      </c>
      <c r="F22" s="9">
        <f t="shared" si="1"/>
        <v>-45.78145</v>
      </c>
    </row>
    <row r="23" spans="1:6" ht="15" customHeight="1" hidden="1">
      <c r="A23" s="7">
        <v>1110503505</v>
      </c>
      <c r="B23" s="11" t="s">
        <v>262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60</v>
      </c>
      <c r="D26" s="5">
        <f>D27+D28</f>
        <v>1.9984</v>
      </c>
      <c r="E26" s="5">
        <f t="shared" si="0"/>
        <v>3.3306666666666667</v>
      </c>
      <c r="F26" s="5">
        <f t="shared" si="1"/>
        <v>-58.0016</v>
      </c>
    </row>
    <row r="27" spans="1:6" ht="0.75" customHeight="1" hidden="1">
      <c r="A27" s="17">
        <v>1140200000</v>
      </c>
      <c r="B27" s="19" t="s">
        <v>259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60</v>
      </c>
      <c r="D28" s="10">
        <v>1.9984</v>
      </c>
      <c r="E28" s="9">
        <f t="shared" si="0"/>
        <v>3.3306666666666667</v>
      </c>
      <c r="F28" s="9">
        <f t="shared" si="1"/>
        <v>-58.0016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16.82909</v>
      </c>
      <c r="E29" s="5" t="e">
        <f t="shared" si="0"/>
        <v>#DIV/0!</v>
      </c>
      <c r="F29" s="5">
        <f t="shared" si="1"/>
        <v>16.82909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16.80009</v>
      </c>
      <c r="E30" s="9" t="e">
        <f t="shared" si="0"/>
        <v>#DIV/0!</v>
      </c>
      <c r="F30" s="9">
        <f t="shared" si="1"/>
        <v>16.80009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420.26303</v>
      </c>
      <c r="E32" s="5">
        <f t="shared" si="0"/>
        <v>53.65973314606741</v>
      </c>
      <c r="F32" s="5">
        <f t="shared" si="1"/>
        <v>-362.93697000000003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5644.8240000000005</v>
      </c>
      <c r="D33" s="5">
        <f>D34+D35+D36+D37+D38+D39+D40</f>
        <v>2691.191</v>
      </c>
      <c r="E33" s="5">
        <f t="shared" si="0"/>
        <v>47.67537482125217</v>
      </c>
      <c r="F33" s="5">
        <f t="shared" si="1"/>
        <v>-2953.6330000000007</v>
      </c>
      <c r="G33" s="21"/>
    </row>
    <row r="34" spans="1:6" ht="15.75">
      <c r="A34" s="17">
        <v>2020100000</v>
      </c>
      <c r="B34" s="18" t="s">
        <v>28</v>
      </c>
      <c r="C34" s="13">
        <v>2937.8</v>
      </c>
      <c r="D34" s="22">
        <v>1976.54</v>
      </c>
      <c r="E34" s="9">
        <f t="shared" si="0"/>
        <v>67.27959697732997</v>
      </c>
      <c r="F34" s="9">
        <f t="shared" si="1"/>
        <v>-961.2600000000002</v>
      </c>
    </row>
    <row r="35" spans="1:6" ht="15.75" customHeight="1">
      <c r="A35" s="17">
        <v>2020100310</v>
      </c>
      <c r="B35" s="18" t="s">
        <v>269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1067.38</v>
      </c>
      <c r="D36" s="10">
        <v>572.662</v>
      </c>
      <c r="E36" s="9">
        <f t="shared" si="0"/>
        <v>53.651183271187385</v>
      </c>
      <c r="F36" s="9">
        <f t="shared" si="1"/>
        <v>-494.7180000000001</v>
      </c>
    </row>
    <row r="37" spans="1:6" ht="15" customHeight="1">
      <c r="A37" s="17">
        <v>2020300000</v>
      </c>
      <c r="B37" s="18" t="s">
        <v>30</v>
      </c>
      <c r="C37" s="12">
        <v>1539.644</v>
      </c>
      <c r="D37" s="23">
        <v>115.889</v>
      </c>
      <c r="E37" s="9">
        <f t="shared" si="0"/>
        <v>7.526999747993692</v>
      </c>
      <c r="F37" s="9">
        <f t="shared" si="1"/>
        <v>-1423.755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6428.024</v>
      </c>
      <c r="D42" s="26">
        <f>D32+D33</f>
        <v>3111.45403</v>
      </c>
      <c r="E42" s="5">
        <f t="shared" si="0"/>
        <v>48.40451793583844</v>
      </c>
      <c r="F42" s="5">
        <f t="shared" si="1"/>
        <v>-3316.5699700000005</v>
      </c>
    </row>
    <row r="43" spans="1:6" s="6" customFormat="1" ht="15.75">
      <c r="A43" s="3"/>
      <c r="B43" s="27" t="s">
        <v>36</v>
      </c>
      <c r="C43" s="5">
        <f>C88-C42</f>
        <v>40.23999999999978</v>
      </c>
      <c r="D43" s="5">
        <f>D88-D42</f>
        <v>-153.25581999999986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770.1089999999999</v>
      </c>
      <c r="D47" s="40">
        <f>D48+D49+D50+D51+D52+D54+D53</f>
        <v>454.05029</v>
      </c>
      <c r="E47" s="41">
        <f>SUM(D47/C47*100)</f>
        <v>58.959223954011705</v>
      </c>
      <c r="F47" s="41">
        <f>SUM(D47-C47)</f>
        <v>-316.0587099999999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763.809</v>
      </c>
      <c r="D49" s="44">
        <v>454.05029</v>
      </c>
      <c r="E49" s="45">
        <f aca="true" t="shared" si="2" ref="E49:E88">SUM(D49/C49*100)</f>
        <v>59.445527612269565</v>
      </c>
      <c r="F49" s="45">
        <f aca="true" t="shared" si="3" ref="F49:F88">SUM(D49-C49)</f>
        <v>-309.75870999999995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>
        <v>0</v>
      </c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115.785</v>
      </c>
      <c r="D55" s="39">
        <f>D56</f>
        <v>60.75364</v>
      </c>
      <c r="E55" s="41">
        <f t="shared" si="2"/>
        <v>52.47108001900074</v>
      </c>
      <c r="F55" s="41">
        <f t="shared" si="3"/>
        <v>-55.03136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60.75364</v>
      </c>
      <c r="E56" s="45">
        <f t="shared" si="2"/>
        <v>52.47108001900074</v>
      </c>
      <c r="F56" s="45">
        <f t="shared" si="3"/>
        <v>-55.03136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10.7</v>
      </c>
      <c r="D57" s="39">
        <f>SUM(D58:D60)</f>
        <v>1.683</v>
      </c>
      <c r="E57" s="41">
        <f t="shared" si="2"/>
        <v>15.728971962616825</v>
      </c>
      <c r="F57" s="41">
        <f t="shared" si="3"/>
        <v>-9.017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201">
        <v>10.7</v>
      </c>
      <c r="D60" s="44">
        <v>1.683</v>
      </c>
      <c r="E60" s="45">
        <f t="shared" si="2"/>
        <v>15.728971962616825</v>
      </c>
      <c r="F60" s="45">
        <f t="shared" si="3"/>
        <v>-9.017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1038.24</v>
      </c>
      <c r="D62" s="55">
        <f>SUM(D63:D66)</f>
        <v>242.7249</v>
      </c>
      <c r="E62" s="41">
        <f t="shared" si="2"/>
        <v>23.378496301433195</v>
      </c>
      <c r="F62" s="41">
        <f t="shared" si="3"/>
        <v>-795.5151000000001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928.54</v>
      </c>
      <c r="D65" s="44">
        <v>189.382</v>
      </c>
      <c r="E65" s="45">
        <f t="shared" si="2"/>
        <v>20.39567493053611</v>
      </c>
      <c r="F65" s="45">
        <f t="shared" si="3"/>
        <v>-739.1579999999999</v>
      </c>
    </row>
    <row r="66" spans="1:6" ht="15.75">
      <c r="A66" s="42" t="s">
        <v>74</v>
      </c>
      <c r="B66" s="46" t="s">
        <v>75</v>
      </c>
      <c r="C66" s="56">
        <v>109.7</v>
      </c>
      <c r="D66" s="44">
        <v>53.3429</v>
      </c>
      <c r="E66" s="45">
        <f t="shared" si="2"/>
        <v>48.626162260711034</v>
      </c>
      <c r="F66" s="45">
        <f t="shared" si="3"/>
        <v>-56.3571</v>
      </c>
    </row>
    <row r="67" spans="1:6" s="6" customFormat="1" ht="15.75">
      <c r="A67" s="37" t="s">
        <v>76</v>
      </c>
      <c r="B67" s="38" t="s">
        <v>77</v>
      </c>
      <c r="C67" s="39">
        <f>SUM(C68:C70)</f>
        <v>1776.65</v>
      </c>
      <c r="D67" s="39">
        <f>SUM(D68:D70)</f>
        <v>201.91298</v>
      </c>
      <c r="E67" s="41">
        <f t="shared" si="2"/>
        <v>11.364814679312188</v>
      </c>
      <c r="F67" s="41">
        <f t="shared" si="3"/>
        <v>-1574.73702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353</v>
      </c>
      <c r="D70" s="44">
        <v>201.91298</v>
      </c>
      <c r="E70" s="45">
        <f t="shared" si="2"/>
        <v>57.19914447592068</v>
      </c>
      <c r="F70" s="45">
        <f t="shared" si="3"/>
        <v>-151.08702</v>
      </c>
    </row>
    <row r="71" spans="1:6" s="6" customFormat="1" ht="15.75">
      <c r="A71" s="37" t="s">
        <v>94</v>
      </c>
      <c r="B71" s="38" t="s">
        <v>95</v>
      </c>
      <c r="C71" s="39">
        <f>C72</f>
        <v>2122.6</v>
      </c>
      <c r="D71" s="39">
        <f>SUM(D72)</f>
        <v>1367.9434</v>
      </c>
      <c r="E71" s="41">
        <f t="shared" si="2"/>
        <v>64.44659380005653</v>
      </c>
      <c r="F71" s="41">
        <f t="shared" si="3"/>
        <v>-754.6565999999998</v>
      </c>
    </row>
    <row r="72" spans="1:6" ht="15.75">
      <c r="A72" s="42" t="s">
        <v>96</v>
      </c>
      <c r="B72" s="46" t="s">
        <v>271</v>
      </c>
      <c r="C72" s="44">
        <v>2122.6</v>
      </c>
      <c r="D72" s="44">
        <v>1367.9434</v>
      </c>
      <c r="E72" s="45">
        <f t="shared" si="2"/>
        <v>64.44659380005653</v>
      </c>
      <c r="F72" s="45">
        <f t="shared" si="3"/>
        <v>-754.6565999999998</v>
      </c>
    </row>
    <row r="73" spans="1:6" s="6" customFormat="1" ht="15.75">
      <c r="A73" s="60">
        <v>1000</v>
      </c>
      <c r="B73" s="38" t="s">
        <v>98</v>
      </c>
      <c r="C73" s="39">
        <f>SUM(C74:C77)</f>
        <v>487.48</v>
      </c>
      <c r="D73" s="39">
        <f>SUM(D74:D77)</f>
        <v>487.48</v>
      </c>
      <c r="E73" s="41">
        <f t="shared" si="2"/>
        <v>100</v>
      </c>
      <c r="F73" s="41">
        <f t="shared" si="3"/>
        <v>0</v>
      </c>
    </row>
    <row r="74" spans="1:6" ht="5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487.48</v>
      </c>
      <c r="D75" s="44">
        <v>487.48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7.95</v>
      </c>
      <c r="E78" s="45">
        <f t="shared" si="2"/>
        <v>61.15384615384616</v>
      </c>
      <c r="F78" s="28">
        <f>F79+F80+F81+F82+F83</f>
        <v>-5.05</v>
      </c>
    </row>
    <row r="79" spans="1:6" ht="15.75" customHeight="1">
      <c r="A79" s="42" t="s">
        <v>106</v>
      </c>
      <c r="B79" s="46" t="s">
        <v>107</v>
      </c>
      <c r="C79" s="44">
        <v>13</v>
      </c>
      <c r="D79" s="44">
        <v>7.95</v>
      </c>
      <c r="E79" s="45">
        <f t="shared" si="2"/>
        <v>61.15384615384616</v>
      </c>
      <c r="F79" s="45">
        <f>SUM(D79-C79)</f>
        <v>-5.05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133.7</v>
      </c>
      <c r="D84" s="55">
        <f>SUM(D85:D87)</f>
        <v>133.7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133.7</v>
      </c>
      <c r="D87" s="44">
        <v>133.7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6468.264</v>
      </c>
      <c r="D88" s="40">
        <f>D47+D55+D57+D62+D67+D71+D73+D78+D84</f>
        <v>2958.19821</v>
      </c>
      <c r="E88" s="41">
        <f t="shared" si="2"/>
        <v>45.73403636586262</v>
      </c>
      <c r="F88" s="41">
        <f t="shared" si="3"/>
        <v>-3510.06579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1">
      <selection activeCell="D44" sqref="D4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6.7109375" style="71" customWidth="1"/>
    <col min="5" max="5" width="10.851562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309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219.0506</v>
      </c>
      <c r="E4" s="5">
        <f>SUM(D4/C4*100)</f>
        <v>61.773998871968416</v>
      </c>
      <c r="F4" s="5">
        <f>SUM(D4-C4)</f>
        <v>-135.54940000000002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81.21432</v>
      </c>
      <c r="E5" s="5">
        <f aca="true" t="shared" si="0" ref="E5:E44">SUM(D5/C5*100)</f>
        <v>64.45580952380952</v>
      </c>
      <c r="F5" s="5">
        <f aca="true" t="shared" si="1" ref="F5:F44">SUM(D5-C5)</f>
        <v>-44.78568</v>
      </c>
    </row>
    <row r="6" spans="1:6" ht="15.75">
      <c r="A6" s="7">
        <v>1010200001</v>
      </c>
      <c r="B6" s="8" t="s">
        <v>7</v>
      </c>
      <c r="C6" s="9">
        <v>126</v>
      </c>
      <c r="D6" s="10">
        <v>81.21432</v>
      </c>
      <c r="E6" s="9">
        <f>SUM(D6/C6*100)</f>
        <v>64.45580952380952</v>
      </c>
      <c r="F6" s="9">
        <f t="shared" si="1"/>
        <v>-44.78568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0.19744</v>
      </c>
      <c r="E7" s="5">
        <f t="shared" si="0"/>
        <v>6.581333333333333</v>
      </c>
      <c r="F7" s="5">
        <f t="shared" si="1"/>
        <v>-2.80256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0.19744</v>
      </c>
      <c r="E8" s="9">
        <f t="shared" si="0"/>
        <v>6.581333333333333</v>
      </c>
      <c r="F8" s="9">
        <f t="shared" si="1"/>
        <v>-2.80256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215.6</v>
      </c>
      <c r="D9" s="5">
        <f>D10+D11</f>
        <v>128.23883999999998</v>
      </c>
      <c r="E9" s="5">
        <f t="shared" si="0"/>
        <v>59.479981447124295</v>
      </c>
      <c r="F9" s="5">
        <f t="shared" si="1"/>
        <v>-87.36116000000001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22.94216</v>
      </c>
      <c r="E10" s="9">
        <f t="shared" si="0"/>
        <v>26.676930232558142</v>
      </c>
      <c r="F10" s="9">
        <f>SUM(D10-C10)</f>
        <v>-63.05784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105.29668</v>
      </c>
      <c r="E11" s="9">
        <f t="shared" si="0"/>
        <v>81.24743827160493</v>
      </c>
      <c r="F11" s="9">
        <f t="shared" si="1"/>
        <v>-24.30332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9.4</v>
      </c>
      <c r="E12" s="5">
        <f t="shared" si="0"/>
        <v>94</v>
      </c>
      <c r="F12" s="5">
        <f t="shared" si="1"/>
        <v>-0.5999999999999996</v>
      </c>
    </row>
    <row r="13" spans="1:6" ht="15.75">
      <c r="A13" s="7">
        <v>1080400001</v>
      </c>
      <c r="B13" s="8" t="s">
        <v>14</v>
      </c>
      <c r="C13" s="9">
        <v>10</v>
      </c>
      <c r="D13" s="10">
        <v>9.4</v>
      </c>
      <c r="E13" s="9">
        <f t="shared" si="0"/>
        <v>94</v>
      </c>
      <c r="F13" s="9">
        <f t="shared" si="1"/>
        <v>-0.5999999999999996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24.76974</v>
      </c>
      <c r="E20" s="5">
        <f t="shared" si="0"/>
        <v>16.189372549019605</v>
      </c>
      <c r="F20" s="5">
        <f t="shared" si="1"/>
        <v>-128.23026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103</v>
      </c>
      <c r="D21" s="5">
        <f>D22+D23</f>
        <v>16.57582</v>
      </c>
      <c r="E21" s="5">
        <f t="shared" si="0"/>
        <v>16.093029126213594</v>
      </c>
      <c r="F21" s="5">
        <f t="shared" si="1"/>
        <v>-86.42418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16.57582</v>
      </c>
      <c r="E22" s="9">
        <f t="shared" si="0"/>
        <v>16.093029126213594</v>
      </c>
      <c r="F22" s="9">
        <f t="shared" si="1"/>
        <v>-86.42418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1160000000</v>
      </c>
      <c r="B29" s="14" t="s">
        <v>292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293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0.19392</v>
      </c>
      <c r="E31" s="5" t="e">
        <f t="shared" si="0"/>
        <v>#DIV/0!</v>
      </c>
      <c r="F31" s="5">
        <f t="shared" si="1"/>
        <v>0.19392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0.19392</v>
      </c>
      <c r="E32" s="9" t="e">
        <f t="shared" si="0"/>
        <v>#DIV/0!</v>
      </c>
      <c r="F32" s="9">
        <f t="shared" si="1"/>
        <v>0.19392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243.82034</v>
      </c>
      <c r="E34" s="5">
        <f t="shared" si="0"/>
        <v>48.033951930654055</v>
      </c>
      <c r="F34" s="5">
        <f t="shared" si="1"/>
        <v>-263.77966000000004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2429.296</v>
      </c>
      <c r="D35" s="5">
        <f>D36+D38+D39+D40+D41+D42</f>
        <v>1445.5320000000002</v>
      </c>
      <c r="E35" s="5">
        <f t="shared" si="0"/>
        <v>59.50415264339958</v>
      </c>
      <c r="F35" s="5">
        <f t="shared" si="1"/>
        <v>-983.7639999999997</v>
      </c>
      <c r="G35" s="21"/>
    </row>
    <row r="36" spans="1:6" ht="15" customHeight="1">
      <c r="A36" s="17">
        <v>2020100000</v>
      </c>
      <c r="B36" s="18" t="s">
        <v>28</v>
      </c>
      <c r="C36" s="13">
        <v>1985.1</v>
      </c>
      <c r="D36" s="22">
        <v>1336.22</v>
      </c>
      <c r="E36" s="9">
        <f t="shared" si="0"/>
        <v>67.31247796080802</v>
      </c>
      <c r="F36" s="9">
        <f t="shared" si="1"/>
        <v>-648.8799999999999</v>
      </c>
    </row>
    <row r="37" spans="1:6" ht="16.5" customHeight="1" hidden="1">
      <c r="A37" s="17">
        <v>2020100310</v>
      </c>
      <c r="B37" s="18" t="s">
        <v>269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388.4</v>
      </c>
      <c r="D38" s="10">
        <v>53.586</v>
      </c>
      <c r="E38" s="9">
        <f t="shared" si="0"/>
        <v>13.796601441812564</v>
      </c>
      <c r="F38" s="9">
        <f t="shared" si="1"/>
        <v>-334.81399999999996</v>
      </c>
    </row>
    <row r="39" spans="1:6" ht="15" customHeight="1">
      <c r="A39" s="17">
        <v>2020300000</v>
      </c>
      <c r="B39" s="18" t="s">
        <v>30</v>
      </c>
      <c r="C39" s="12">
        <v>55.796</v>
      </c>
      <c r="D39" s="23">
        <v>55.726</v>
      </c>
      <c r="E39" s="9">
        <f t="shared" si="0"/>
        <v>99.87454297799125</v>
      </c>
      <c r="F39" s="9">
        <f t="shared" si="1"/>
        <v>-0.07000000000000028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2936.8959999999997</v>
      </c>
      <c r="D44" s="26">
        <f>D34+D35</f>
        <v>1689.3523400000001</v>
      </c>
      <c r="E44" s="5">
        <f t="shared" si="0"/>
        <v>57.52169433306457</v>
      </c>
      <c r="F44" s="5">
        <f t="shared" si="1"/>
        <v>-1247.5436599999996</v>
      </c>
    </row>
    <row r="45" spans="1:6" s="6" customFormat="1" ht="15.75">
      <c r="A45" s="3"/>
      <c r="B45" s="27" t="s">
        <v>36</v>
      </c>
      <c r="C45" s="5">
        <f>C90-C44</f>
        <v>431.7950000000005</v>
      </c>
      <c r="D45" s="5">
        <f>D90-D44</f>
        <v>248.75132999999983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1" t="s">
        <v>145</v>
      </c>
      <c r="D47" s="82" t="s">
        <v>308</v>
      </c>
      <c r="E47" s="81" t="s">
        <v>3</v>
      </c>
      <c r="F47" s="83" t="s">
        <v>4</v>
      </c>
    </row>
    <row r="48" spans="1:6" ht="15.75">
      <c r="A48" s="35">
        <v>1</v>
      </c>
      <c r="B48" s="34">
        <v>2</v>
      </c>
      <c r="C48" s="174">
        <v>3</v>
      </c>
      <c r="D48" s="174">
        <v>4</v>
      </c>
      <c r="E48" s="174">
        <v>5</v>
      </c>
      <c r="F48" s="174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802.125</v>
      </c>
      <c r="D49" s="40">
        <f>D50+D51+D52+D53+D54+D56+D55</f>
        <v>508.95001</v>
      </c>
      <c r="E49" s="41">
        <f>SUM(D49/C49*100)</f>
        <v>63.45021162537011</v>
      </c>
      <c r="F49" s="41">
        <f>SUM(D49-C49)</f>
        <v>-293.17499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792.125</v>
      </c>
      <c r="D51" s="44">
        <v>508.95001</v>
      </c>
      <c r="E51" s="45">
        <f aca="true" t="shared" si="2" ref="E51:E90">SUM(D51/C51*100)</f>
        <v>64.25122423859871</v>
      </c>
      <c r="F51" s="45">
        <f aca="true" t="shared" si="3" ref="F51:F90">SUM(D51-C51)</f>
        <v>-283.17499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10</v>
      </c>
      <c r="D55" s="47">
        <v>0</v>
      </c>
      <c r="E55" s="45">
        <f t="shared" si="2"/>
        <v>0</v>
      </c>
      <c r="F55" s="45">
        <f t="shared" si="3"/>
        <v>-10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55.656</v>
      </c>
      <c r="D57" s="39">
        <f>D58</f>
        <v>28.97681</v>
      </c>
      <c r="E57" s="41">
        <f t="shared" si="2"/>
        <v>52.06412606008337</v>
      </c>
      <c r="F57" s="41">
        <f t="shared" si="3"/>
        <v>-26.67919</v>
      </c>
    </row>
    <row r="58" spans="1:6" ht="15.75">
      <c r="A58" s="50" t="s">
        <v>56</v>
      </c>
      <c r="B58" s="51" t="s">
        <v>57</v>
      </c>
      <c r="C58" s="44">
        <v>55.656</v>
      </c>
      <c r="D58" s="44">
        <v>28.97681</v>
      </c>
      <c r="E58" s="45">
        <f t="shared" si="2"/>
        <v>52.06412606008337</v>
      </c>
      <c r="F58" s="45">
        <f t="shared" si="3"/>
        <v>-26.67919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1.683</v>
      </c>
      <c r="E59" s="41">
        <f t="shared" si="2"/>
        <v>16.830000000000002</v>
      </c>
      <c r="F59" s="41">
        <f t="shared" si="3"/>
        <v>-8.317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201">
        <v>10</v>
      </c>
      <c r="D62" s="44">
        <v>1.683</v>
      </c>
      <c r="E62" s="45">
        <f t="shared" si="2"/>
        <v>16.830000000000002</v>
      </c>
      <c r="F62" s="45">
        <f t="shared" si="3"/>
        <v>-8.317</v>
      </c>
    </row>
    <row r="63" spans="1:6" ht="15.75" hidden="1">
      <c r="A63" s="53" t="s">
        <v>256</v>
      </c>
      <c r="B63" s="54" t="s">
        <v>257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817.1</v>
      </c>
      <c r="D64" s="55">
        <f>SUM(D65:D68)</f>
        <v>144.9188</v>
      </c>
      <c r="E64" s="41">
        <f t="shared" si="2"/>
        <v>17.735748378411458</v>
      </c>
      <c r="F64" s="41">
        <f t="shared" si="3"/>
        <v>-672.1812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118.5</v>
      </c>
      <c r="D66" s="44">
        <v>0</v>
      </c>
      <c r="E66" s="45">
        <f t="shared" si="2"/>
        <v>0</v>
      </c>
      <c r="F66" s="45">
        <f t="shared" si="3"/>
        <v>-118.5</v>
      </c>
      <c r="G66" s="57"/>
    </row>
    <row r="67" spans="1:6" ht="15.75">
      <c r="A67" s="42" t="s">
        <v>72</v>
      </c>
      <c r="B67" s="46" t="s">
        <v>73</v>
      </c>
      <c r="C67" s="56">
        <v>648.6</v>
      </c>
      <c r="D67" s="44">
        <v>131.9258</v>
      </c>
      <c r="E67" s="45">
        <f t="shared" si="2"/>
        <v>20.34008633980882</v>
      </c>
      <c r="F67" s="45">
        <f t="shared" si="3"/>
        <v>-516.6742</v>
      </c>
    </row>
    <row r="68" spans="1:6" ht="15.75">
      <c r="A68" s="42" t="s">
        <v>74</v>
      </c>
      <c r="B68" s="46" t="s">
        <v>75</v>
      </c>
      <c r="C68" s="56">
        <v>50</v>
      </c>
      <c r="D68" s="44">
        <v>12.993</v>
      </c>
      <c r="E68" s="45">
        <f t="shared" si="2"/>
        <v>25.985999999999997</v>
      </c>
      <c r="F68" s="45">
        <f t="shared" si="3"/>
        <v>-37.007</v>
      </c>
    </row>
    <row r="69" spans="1:6" s="6" customFormat="1" ht="15.75">
      <c r="A69" s="37" t="s">
        <v>76</v>
      </c>
      <c r="B69" s="38" t="s">
        <v>77</v>
      </c>
      <c r="C69" s="39">
        <f>SUM(C70:C72)</f>
        <v>504.05</v>
      </c>
      <c r="D69" s="39">
        <f>SUM(D70:D72)</f>
        <v>354.69645</v>
      </c>
      <c r="E69" s="41">
        <f t="shared" si="2"/>
        <v>70.36929868068644</v>
      </c>
      <c r="F69" s="41">
        <f t="shared" si="3"/>
        <v>-149.35354999999998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504.05</v>
      </c>
      <c r="D72" s="44">
        <v>354.69645</v>
      </c>
      <c r="E72" s="45">
        <f t="shared" si="2"/>
        <v>70.36929868068644</v>
      </c>
      <c r="F72" s="45">
        <f t="shared" si="3"/>
        <v>-149.35354999999998</v>
      </c>
    </row>
    <row r="73" spans="1:6" s="6" customFormat="1" ht="15.75">
      <c r="A73" s="37" t="s">
        <v>94</v>
      </c>
      <c r="B73" s="38" t="s">
        <v>95</v>
      </c>
      <c r="C73" s="39">
        <f>C74</f>
        <v>1042.96</v>
      </c>
      <c r="D73" s="39">
        <f>SUM(D74)</f>
        <v>831.9786</v>
      </c>
      <c r="E73" s="41">
        <f t="shared" si="2"/>
        <v>79.77090204801718</v>
      </c>
      <c r="F73" s="41">
        <f t="shared" si="3"/>
        <v>-210.9814</v>
      </c>
    </row>
    <row r="74" spans="1:6" ht="15.75">
      <c r="A74" s="42" t="s">
        <v>96</v>
      </c>
      <c r="B74" s="46" t="s">
        <v>97</v>
      </c>
      <c r="C74" s="44">
        <v>1042.96</v>
      </c>
      <c r="D74" s="44">
        <v>831.9786</v>
      </c>
      <c r="E74" s="45">
        <f t="shared" si="2"/>
        <v>79.77090204801718</v>
      </c>
      <c r="F74" s="45">
        <f t="shared" si="3"/>
        <v>-210.9814</v>
      </c>
    </row>
    <row r="75" spans="1:6" s="6" customFormat="1" ht="15.75" hidden="1">
      <c r="A75" s="60">
        <v>1000</v>
      </c>
      <c r="B75" s="38" t="s">
        <v>98</v>
      </c>
      <c r="C75" s="39">
        <f>SUM(C76:C79)</f>
        <v>0</v>
      </c>
      <c r="D75" s="39">
        <f>SUM(D76:D79)</f>
        <v>0</v>
      </c>
      <c r="E75" s="41" t="e">
        <f t="shared" si="2"/>
        <v>#DIV/0!</v>
      </c>
      <c r="F75" s="41">
        <f t="shared" si="3"/>
        <v>0</v>
      </c>
    </row>
    <row r="76" spans="1:6" ht="15.75" hidden="1">
      <c r="A76" s="61">
        <v>1001</v>
      </c>
      <c r="B76" s="62" t="s">
        <v>99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.75" hidden="1">
      <c r="A77" s="61">
        <v>1003</v>
      </c>
      <c r="B77" s="62" t="s">
        <v>100</v>
      </c>
      <c r="C77" s="44">
        <v>0</v>
      </c>
      <c r="D77" s="44"/>
      <c r="E77" s="45" t="e">
        <f t="shared" si="2"/>
        <v>#DIV/0!</v>
      </c>
      <c r="F77" s="45">
        <f t="shared" si="3"/>
        <v>0</v>
      </c>
    </row>
    <row r="78" spans="1:6" ht="1.5" customHeight="1" hidden="1">
      <c r="A78" s="61">
        <v>1004</v>
      </c>
      <c r="B78" s="62" t="s">
        <v>101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6.5" customHeight="1" hidden="1">
      <c r="A79" s="42" t="s">
        <v>102</v>
      </c>
      <c r="B79" s="46" t="s">
        <v>103</v>
      </c>
      <c r="C79" s="44">
        <v>0</v>
      </c>
      <c r="D79" s="44">
        <v>0</v>
      </c>
      <c r="E79" s="45"/>
      <c r="F79" s="45">
        <f t="shared" si="3"/>
        <v>0</v>
      </c>
    </row>
    <row r="80" spans="1:6" ht="15.75">
      <c r="A80" s="37" t="s">
        <v>104</v>
      </c>
      <c r="B80" s="38" t="s">
        <v>105</v>
      </c>
      <c r="C80" s="39">
        <f>C81+C82+C83+C84+C85</f>
        <v>9</v>
      </c>
      <c r="D80" s="39">
        <f>D81+D82+D83+D84+D85</f>
        <v>3</v>
      </c>
      <c r="E80" s="45">
        <f t="shared" si="2"/>
        <v>33.33333333333333</v>
      </c>
      <c r="F80" s="28">
        <f>F81+F82+F83+F84+F85</f>
        <v>-6</v>
      </c>
    </row>
    <row r="81" spans="1:6" ht="15.75" customHeight="1">
      <c r="A81" s="42" t="s">
        <v>106</v>
      </c>
      <c r="B81" s="46" t="s">
        <v>107</v>
      </c>
      <c r="C81" s="44">
        <v>9</v>
      </c>
      <c r="D81" s="44">
        <v>3</v>
      </c>
      <c r="E81" s="45">
        <f t="shared" si="2"/>
        <v>33.33333333333333</v>
      </c>
      <c r="F81" s="45">
        <f>SUM(D81-C81)</f>
        <v>-6</v>
      </c>
    </row>
    <row r="82" spans="1:6" ht="15.75" customHeight="1" hidden="1">
      <c r="A82" s="42" t="s">
        <v>108</v>
      </c>
      <c r="B82" s="46" t="s">
        <v>109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110</v>
      </c>
      <c r="B83" s="46" t="s">
        <v>111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112</v>
      </c>
      <c r="B84" s="46" t="s">
        <v>113</v>
      </c>
      <c r="C84" s="44"/>
      <c r="D84" s="44"/>
      <c r="E84" s="45" t="e">
        <f t="shared" si="2"/>
        <v>#DIV/0!</v>
      </c>
      <c r="F84" s="45"/>
    </row>
    <row r="85" spans="1:6" ht="15.75" customHeight="1" hidden="1">
      <c r="A85" s="42" t="s">
        <v>114</v>
      </c>
      <c r="B85" s="46" t="s">
        <v>115</v>
      </c>
      <c r="C85" s="44"/>
      <c r="D85" s="44"/>
      <c r="E85" s="45" t="e">
        <f t="shared" si="2"/>
        <v>#DIV/0!</v>
      </c>
      <c r="F85" s="45"/>
    </row>
    <row r="86" spans="1:6" s="6" customFormat="1" ht="15" customHeight="1">
      <c r="A86" s="60">
        <v>1400</v>
      </c>
      <c r="B86" s="65" t="s">
        <v>124</v>
      </c>
      <c r="C86" s="55">
        <f>C87+C88+C89</f>
        <v>127.8</v>
      </c>
      <c r="D86" s="55">
        <f>SUM(D87:D89)</f>
        <v>63.9</v>
      </c>
      <c r="E86" s="41">
        <f t="shared" si="2"/>
        <v>50</v>
      </c>
      <c r="F86" s="41">
        <f t="shared" si="3"/>
        <v>-63.9</v>
      </c>
    </row>
    <row r="87" spans="1:6" ht="0.75" customHeight="1" hidden="1">
      <c r="A87" s="61">
        <v>1401</v>
      </c>
      <c r="B87" s="62" t="s">
        <v>125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 hidden="1">
      <c r="A88" s="61">
        <v>1402</v>
      </c>
      <c r="B88" s="62" t="s">
        <v>126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customHeight="1">
      <c r="A89" s="61">
        <v>1403</v>
      </c>
      <c r="B89" s="62" t="s">
        <v>127</v>
      </c>
      <c r="C89" s="56">
        <v>127.8</v>
      </c>
      <c r="D89" s="44">
        <v>63.9</v>
      </c>
      <c r="E89" s="45">
        <f t="shared" si="2"/>
        <v>50</v>
      </c>
      <c r="F89" s="45">
        <f t="shared" si="3"/>
        <v>-63.9</v>
      </c>
    </row>
    <row r="90" spans="1:6" s="6" customFormat="1" ht="15.75" customHeight="1">
      <c r="A90" s="60"/>
      <c r="B90" s="66" t="s">
        <v>128</v>
      </c>
      <c r="C90" s="40">
        <f>C49+C57+C59+C64+C69+C73+C75+C80+C86</f>
        <v>3368.6910000000003</v>
      </c>
      <c r="D90" s="40">
        <f>D49+D57+D59+D64+D69+D73+D75+D80+D86</f>
        <v>1938.10367</v>
      </c>
      <c r="E90" s="41">
        <f t="shared" si="2"/>
        <v>57.53284198521027</v>
      </c>
      <c r="F90" s="41">
        <f t="shared" si="3"/>
        <v>-1430.5873300000003</v>
      </c>
    </row>
    <row r="91" spans="3:4" ht="15.75">
      <c r="C91" s="69"/>
      <c r="D91" s="70"/>
    </row>
    <row r="92" spans="1:4" s="74" customFormat="1" ht="12.75">
      <c r="A92" s="72" t="s">
        <v>129</v>
      </c>
      <c r="B92" s="72"/>
      <c r="C92" s="73"/>
      <c r="D92" s="73"/>
    </row>
    <row r="93" spans="1:3" s="74" customFormat="1" ht="12.75">
      <c r="A93" s="75" t="s">
        <v>130</v>
      </c>
      <c r="B93" s="75"/>
      <c r="C93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5"/>
  <sheetViews>
    <sheetView view="pageBreakPreview" zoomScale="60" zoomScalePageLayoutView="0" workbookViewId="0" topLeftCell="CZ1">
      <pane ySplit="1" topLeftCell="A5" activePane="bottomLeft" state="frozen"/>
      <selection pane="topLeft" activeCell="A1" sqref="A1"/>
      <selection pane="bottomLeft" activeCell="DY13" sqref="DY13:DY28"/>
    </sheetView>
  </sheetViews>
  <sheetFormatPr defaultColWidth="9.140625" defaultRowHeight="12.75"/>
  <cols>
    <col min="1" max="1" width="3.421875" style="84" customWidth="1"/>
    <col min="2" max="2" width="25.57421875" style="84" customWidth="1"/>
    <col min="3" max="3" width="8.7109375" style="84" customWidth="1"/>
    <col min="4" max="4" width="8.7109375" style="85" customWidth="1"/>
    <col min="5" max="29" width="8.7109375" style="84" customWidth="1"/>
    <col min="30" max="32" width="8.7109375" style="84" hidden="1" customWidth="1"/>
    <col min="33" max="34" width="8.7109375" style="84" customWidth="1"/>
    <col min="35" max="35" width="8.57421875" style="84" customWidth="1"/>
    <col min="36" max="38" width="8.7109375" style="84" hidden="1" customWidth="1"/>
    <col min="39" max="43" width="8.7109375" style="84" customWidth="1"/>
    <col min="44" max="44" width="8.28125" style="84" customWidth="1"/>
    <col min="45" max="50" width="8.7109375" style="84" hidden="1" customWidth="1"/>
    <col min="51" max="56" width="8.7109375" style="84" customWidth="1"/>
    <col min="57" max="62" width="8.7109375" style="84" hidden="1" customWidth="1"/>
    <col min="63" max="76" width="8.7109375" style="84" customWidth="1"/>
    <col min="77" max="77" width="7.57421875" style="84" customWidth="1"/>
    <col min="78" max="78" width="13.00390625" style="84" hidden="1" customWidth="1"/>
    <col min="79" max="86" width="8.7109375" style="84" hidden="1" customWidth="1"/>
    <col min="87" max="87" width="9.28125" style="84" customWidth="1"/>
    <col min="88" max="131" width="8.7109375" style="84" customWidth="1"/>
    <col min="132" max="132" width="12.7109375" style="84" customWidth="1"/>
    <col min="133" max="133" width="10.8515625" style="84" customWidth="1"/>
    <col min="134" max="16384" width="9.140625" style="84" customWidth="1"/>
  </cols>
  <sheetData>
    <row r="1" spans="12:26" ht="18" customHeight="1">
      <c r="L1" s="265" t="s">
        <v>147</v>
      </c>
      <c r="M1" s="265"/>
      <c r="N1" s="265"/>
      <c r="O1" s="86"/>
      <c r="P1" s="86"/>
      <c r="Q1" s="86"/>
      <c r="R1" s="266"/>
      <c r="S1" s="266"/>
      <c r="T1" s="266"/>
      <c r="U1" s="87"/>
      <c r="V1" s="87"/>
      <c r="W1" s="87"/>
      <c r="X1" s="87"/>
      <c r="Y1" s="87"/>
      <c r="Z1" s="87"/>
    </row>
    <row r="2" spans="12:26" ht="19.5" customHeight="1">
      <c r="L2" s="87" t="s">
        <v>148</v>
      </c>
      <c r="M2" s="87"/>
      <c r="N2" s="87"/>
      <c r="O2" s="88"/>
      <c r="P2" s="88"/>
      <c r="Q2" s="88"/>
      <c r="R2" s="266"/>
      <c r="S2" s="266"/>
      <c r="T2" s="266"/>
      <c r="U2" s="87"/>
      <c r="V2" s="87"/>
      <c r="W2" s="87"/>
      <c r="X2" s="87"/>
      <c r="Y2" s="87"/>
      <c r="Z2" s="87"/>
    </row>
    <row r="3" spans="1:119" ht="30.75" customHeight="1">
      <c r="A3" s="89"/>
      <c r="B3" s="89"/>
      <c r="C3" s="89"/>
      <c r="D3" s="90"/>
      <c r="E3" s="89"/>
      <c r="F3" s="89"/>
      <c r="G3" s="89"/>
      <c r="H3" s="89"/>
      <c r="I3" s="89"/>
      <c r="L3" s="267" t="s">
        <v>149</v>
      </c>
      <c r="M3" s="267"/>
      <c r="N3" s="267"/>
      <c r="O3" s="89"/>
      <c r="P3" s="89"/>
      <c r="Q3" s="89"/>
      <c r="R3" s="267"/>
      <c r="S3" s="267"/>
      <c r="T3" s="267"/>
      <c r="U3" s="91"/>
      <c r="V3" s="91"/>
      <c r="W3" s="91"/>
      <c r="X3" s="91"/>
      <c r="Y3" s="91"/>
      <c r="Z3" s="91"/>
      <c r="AA3" s="89"/>
      <c r="AB3" s="89"/>
      <c r="AC3" s="89"/>
      <c r="AD3" s="89"/>
      <c r="AE3" s="89"/>
      <c r="AF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</row>
    <row r="4" spans="2:119" ht="24" customHeight="1">
      <c r="B4" s="268" t="s">
        <v>150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</row>
    <row r="5" spans="2:119" ht="15" customHeight="1">
      <c r="B5" s="263" t="s">
        <v>306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</row>
    <row r="6" spans="1:131" ht="15" customHeight="1">
      <c r="A6" s="89"/>
      <c r="B6" s="89"/>
      <c r="C6" s="94"/>
      <c r="D6" s="95"/>
      <c r="E6" s="89"/>
      <c r="F6" s="89"/>
      <c r="I6" s="264"/>
      <c r="J6" s="264"/>
      <c r="K6" s="264"/>
      <c r="L6" s="264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Y6" s="89"/>
      <c r="DZ6" s="89"/>
      <c r="EA6" s="89"/>
    </row>
    <row r="7" spans="1:131" s="100" customFormat="1" ht="15" customHeight="1">
      <c r="A7" s="250" t="s">
        <v>151</v>
      </c>
      <c r="B7" s="250" t="s">
        <v>152</v>
      </c>
      <c r="C7" s="244" t="s">
        <v>153</v>
      </c>
      <c r="D7" s="245"/>
      <c r="E7" s="246"/>
      <c r="F7" s="97" t="s">
        <v>154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244" t="s">
        <v>155</v>
      </c>
      <c r="CJ7" s="245"/>
      <c r="CK7" s="246"/>
      <c r="CL7" s="244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6"/>
      <c r="DY7" s="244" t="s">
        <v>156</v>
      </c>
      <c r="DZ7" s="245"/>
      <c r="EA7" s="246"/>
    </row>
    <row r="8" spans="1:131" s="100" customFormat="1" ht="15" customHeight="1">
      <c r="A8" s="250"/>
      <c r="B8" s="250"/>
      <c r="C8" s="254"/>
      <c r="D8" s="235"/>
      <c r="E8" s="255"/>
      <c r="F8" s="254" t="s">
        <v>157</v>
      </c>
      <c r="G8" s="235"/>
      <c r="H8" s="255"/>
      <c r="I8" s="256" t="s">
        <v>158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8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2"/>
      <c r="BE8" s="104"/>
      <c r="BF8" s="104"/>
      <c r="BG8" s="104"/>
      <c r="BH8" s="105"/>
      <c r="BI8" s="105"/>
      <c r="BJ8" s="105"/>
      <c r="BK8" s="250" t="s">
        <v>159</v>
      </c>
      <c r="BL8" s="250"/>
      <c r="BM8" s="250"/>
      <c r="BN8" s="247" t="s">
        <v>158</v>
      </c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101"/>
      <c r="CA8" s="101"/>
      <c r="CB8" s="101"/>
      <c r="CC8" s="254" t="s">
        <v>160</v>
      </c>
      <c r="CD8" s="235"/>
      <c r="CE8" s="255"/>
      <c r="CF8" s="259"/>
      <c r="CG8" s="260"/>
      <c r="CH8" s="261"/>
      <c r="CI8" s="254"/>
      <c r="CJ8" s="235"/>
      <c r="CK8" s="255"/>
      <c r="CL8" s="254" t="s">
        <v>158</v>
      </c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55"/>
      <c r="DY8" s="254"/>
      <c r="DZ8" s="235"/>
      <c r="EA8" s="255"/>
    </row>
    <row r="9" spans="1:131" s="100" customFormat="1" ht="15" customHeight="1">
      <c r="A9" s="250"/>
      <c r="B9" s="250"/>
      <c r="C9" s="254"/>
      <c r="D9" s="235"/>
      <c r="E9" s="255"/>
      <c r="F9" s="254"/>
      <c r="G9" s="235"/>
      <c r="H9" s="255"/>
      <c r="I9" s="244" t="s">
        <v>161</v>
      </c>
      <c r="J9" s="245"/>
      <c r="K9" s="246"/>
      <c r="L9" s="244" t="s">
        <v>162</v>
      </c>
      <c r="M9" s="245"/>
      <c r="N9" s="246"/>
      <c r="O9" s="244" t="s">
        <v>163</v>
      </c>
      <c r="P9" s="245"/>
      <c r="Q9" s="246"/>
      <c r="R9" s="244" t="s">
        <v>164</v>
      </c>
      <c r="S9" s="245"/>
      <c r="T9" s="246"/>
      <c r="U9" s="244" t="s">
        <v>165</v>
      </c>
      <c r="V9" s="245"/>
      <c r="W9" s="246"/>
      <c r="X9" s="244" t="s">
        <v>297</v>
      </c>
      <c r="Y9" s="245"/>
      <c r="Z9" s="246"/>
      <c r="AA9" s="244" t="s">
        <v>166</v>
      </c>
      <c r="AB9" s="245"/>
      <c r="AC9" s="246"/>
      <c r="AD9" s="244" t="s">
        <v>167</v>
      </c>
      <c r="AE9" s="245"/>
      <c r="AF9" s="246"/>
      <c r="AG9" s="244" t="s">
        <v>168</v>
      </c>
      <c r="AH9" s="245"/>
      <c r="AI9" s="246"/>
      <c r="AJ9" s="244" t="s">
        <v>169</v>
      </c>
      <c r="AK9" s="245"/>
      <c r="AL9" s="246"/>
      <c r="AM9" s="244" t="s">
        <v>299</v>
      </c>
      <c r="AN9" s="245"/>
      <c r="AO9" s="246"/>
      <c r="AP9" s="244" t="s">
        <v>170</v>
      </c>
      <c r="AQ9" s="245"/>
      <c r="AR9" s="246"/>
      <c r="AS9" s="244" t="s">
        <v>171</v>
      </c>
      <c r="AT9" s="245"/>
      <c r="AU9" s="246"/>
      <c r="AV9" s="244" t="s">
        <v>172</v>
      </c>
      <c r="AW9" s="245"/>
      <c r="AX9" s="246"/>
      <c r="AY9" s="244" t="s">
        <v>294</v>
      </c>
      <c r="AZ9" s="245"/>
      <c r="BA9" s="246"/>
      <c r="BB9" s="244" t="s">
        <v>173</v>
      </c>
      <c r="BC9" s="245"/>
      <c r="BD9" s="246"/>
      <c r="BE9" s="244" t="s">
        <v>174</v>
      </c>
      <c r="BF9" s="245"/>
      <c r="BG9" s="246"/>
      <c r="BH9" s="254" t="s">
        <v>175</v>
      </c>
      <c r="BI9" s="235"/>
      <c r="BJ9" s="235"/>
      <c r="BK9" s="250"/>
      <c r="BL9" s="250"/>
      <c r="BM9" s="250"/>
      <c r="BN9" s="244" t="s">
        <v>176</v>
      </c>
      <c r="BO9" s="245"/>
      <c r="BP9" s="246"/>
      <c r="BQ9" s="244" t="s">
        <v>177</v>
      </c>
      <c r="BR9" s="245"/>
      <c r="BS9" s="246"/>
      <c r="BT9" s="244" t="s">
        <v>178</v>
      </c>
      <c r="BU9" s="245"/>
      <c r="BV9" s="246"/>
      <c r="BW9" s="244" t="s">
        <v>179</v>
      </c>
      <c r="BX9" s="245"/>
      <c r="BY9" s="246"/>
      <c r="BZ9" s="244" t="s">
        <v>31</v>
      </c>
      <c r="CA9" s="245"/>
      <c r="CB9" s="246"/>
      <c r="CC9" s="254"/>
      <c r="CD9" s="235"/>
      <c r="CE9" s="255"/>
      <c r="CF9" s="250" t="s">
        <v>180</v>
      </c>
      <c r="CG9" s="250"/>
      <c r="CH9" s="250"/>
      <c r="CI9" s="254"/>
      <c r="CJ9" s="235"/>
      <c r="CK9" s="255"/>
      <c r="CL9" s="238" t="s">
        <v>181</v>
      </c>
      <c r="CM9" s="239"/>
      <c r="CN9" s="240"/>
      <c r="CO9" s="251" t="s">
        <v>154</v>
      </c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3"/>
      <c r="DA9" s="238" t="s">
        <v>182</v>
      </c>
      <c r="DB9" s="239"/>
      <c r="DC9" s="240"/>
      <c r="DD9" s="238" t="s">
        <v>183</v>
      </c>
      <c r="DE9" s="239"/>
      <c r="DF9" s="240"/>
      <c r="DG9" s="238" t="s">
        <v>184</v>
      </c>
      <c r="DH9" s="239"/>
      <c r="DI9" s="240"/>
      <c r="DJ9" s="238" t="s">
        <v>185</v>
      </c>
      <c r="DK9" s="239"/>
      <c r="DL9" s="240"/>
      <c r="DM9" s="244" t="s">
        <v>186</v>
      </c>
      <c r="DN9" s="245"/>
      <c r="DO9" s="246"/>
      <c r="DP9" s="244" t="s">
        <v>187</v>
      </c>
      <c r="DQ9" s="245"/>
      <c r="DR9" s="246"/>
      <c r="DS9" s="244" t="s">
        <v>188</v>
      </c>
      <c r="DT9" s="245"/>
      <c r="DU9" s="246"/>
      <c r="DV9" s="250" t="s">
        <v>189</v>
      </c>
      <c r="DW9" s="250"/>
      <c r="DX9" s="250"/>
      <c r="DY9" s="254"/>
      <c r="DZ9" s="235"/>
      <c r="EA9" s="255"/>
    </row>
    <row r="10" spans="1:135" s="100" customFormat="1" ht="136.5" customHeight="1">
      <c r="A10" s="250"/>
      <c r="B10" s="250"/>
      <c r="C10" s="247"/>
      <c r="D10" s="248"/>
      <c r="E10" s="262"/>
      <c r="F10" s="247"/>
      <c r="G10" s="248"/>
      <c r="H10" s="249"/>
      <c r="I10" s="247"/>
      <c r="J10" s="248"/>
      <c r="K10" s="249"/>
      <c r="L10" s="247"/>
      <c r="M10" s="248"/>
      <c r="N10" s="249"/>
      <c r="O10" s="247"/>
      <c r="P10" s="248"/>
      <c r="Q10" s="249"/>
      <c r="R10" s="247"/>
      <c r="S10" s="248"/>
      <c r="T10" s="249"/>
      <c r="U10" s="247"/>
      <c r="V10" s="248"/>
      <c r="W10" s="249"/>
      <c r="X10" s="247"/>
      <c r="Y10" s="248"/>
      <c r="Z10" s="249"/>
      <c r="AA10" s="247"/>
      <c r="AB10" s="248"/>
      <c r="AC10" s="249"/>
      <c r="AD10" s="247"/>
      <c r="AE10" s="248"/>
      <c r="AF10" s="249"/>
      <c r="AG10" s="247"/>
      <c r="AH10" s="248"/>
      <c r="AI10" s="249"/>
      <c r="AJ10" s="247"/>
      <c r="AK10" s="248"/>
      <c r="AL10" s="249"/>
      <c r="AM10" s="247"/>
      <c r="AN10" s="248"/>
      <c r="AO10" s="249"/>
      <c r="AP10" s="247"/>
      <c r="AQ10" s="248"/>
      <c r="AR10" s="249"/>
      <c r="AS10" s="247"/>
      <c r="AT10" s="248"/>
      <c r="AU10" s="249"/>
      <c r="AV10" s="247"/>
      <c r="AW10" s="248"/>
      <c r="AX10" s="249"/>
      <c r="AY10" s="247"/>
      <c r="AZ10" s="248"/>
      <c r="BA10" s="249"/>
      <c r="BB10" s="247"/>
      <c r="BC10" s="248"/>
      <c r="BD10" s="249"/>
      <c r="BE10" s="247"/>
      <c r="BF10" s="248"/>
      <c r="BG10" s="249"/>
      <c r="BH10" s="247"/>
      <c r="BI10" s="248"/>
      <c r="BJ10" s="248"/>
      <c r="BK10" s="250"/>
      <c r="BL10" s="250"/>
      <c r="BM10" s="250"/>
      <c r="BN10" s="247"/>
      <c r="BO10" s="248"/>
      <c r="BP10" s="249"/>
      <c r="BQ10" s="247"/>
      <c r="BR10" s="248"/>
      <c r="BS10" s="249"/>
      <c r="BT10" s="247"/>
      <c r="BU10" s="248"/>
      <c r="BV10" s="249"/>
      <c r="BW10" s="247"/>
      <c r="BX10" s="248"/>
      <c r="BY10" s="249"/>
      <c r="BZ10" s="247"/>
      <c r="CA10" s="248"/>
      <c r="CB10" s="249"/>
      <c r="CC10" s="247"/>
      <c r="CD10" s="248"/>
      <c r="CE10" s="249"/>
      <c r="CF10" s="250"/>
      <c r="CG10" s="250"/>
      <c r="CH10" s="250"/>
      <c r="CI10" s="247"/>
      <c r="CJ10" s="248"/>
      <c r="CK10" s="249"/>
      <c r="CL10" s="241"/>
      <c r="CM10" s="242"/>
      <c r="CN10" s="243"/>
      <c r="CO10" s="241" t="s">
        <v>190</v>
      </c>
      <c r="CP10" s="242"/>
      <c r="CQ10" s="243"/>
      <c r="CR10" s="251" t="s">
        <v>191</v>
      </c>
      <c r="CS10" s="252"/>
      <c r="CT10" s="253"/>
      <c r="CU10" s="241" t="s">
        <v>192</v>
      </c>
      <c r="CV10" s="242"/>
      <c r="CW10" s="243"/>
      <c r="CX10" s="241" t="s">
        <v>289</v>
      </c>
      <c r="CY10" s="242"/>
      <c r="CZ10" s="243"/>
      <c r="DA10" s="241"/>
      <c r="DB10" s="242"/>
      <c r="DC10" s="243"/>
      <c r="DD10" s="241"/>
      <c r="DE10" s="242"/>
      <c r="DF10" s="243"/>
      <c r="DG10" s="241"/>
      <c r="DH10" s="242"/>
      <c r="DI10" s="243"/>
      <c r="DJ10" s="241"/>
      <c r="DK10" s="242"/>
      <c r="DL10" s="243"/>
      <c r="DM10" s="247"/>
      <c r="DN10" s="248"/>
      <c r="DO10" s="249"/>
      <c r="DP10" s="247"/>
      <c r="DQ10" s="248"/>
      <c r="DR10" s="249"/>
      <c r="DS10" s="247"/>
      <c r="DT10" s="248"/>
      <c r="DU10" s="249"/>
      <c r="DV10" s="250"/>
      <c r="DW10" s="250"/>
      <c r="DX10" s="250"/>
      <c r="DY10" s="247"/>
      <c r="DZ10" s="248"/>
      <c r="EA10" s="249"/>
      <c r="EC10" s="235"/>
      <c r="ED10" s="235"/>
      <c r="EE10" s="235"/>
    </row>
    <row r="11" spans="1:135" s="100" customFormat="1" ht="33.75" customHeight="1">
      <c r="A11" s="250"/>
      <c r="B11" s="250"/>
      <c r="C11" s="106" t="s">
        <v>193</v>
      </c>
      <c r="D11" s="107" t="s">
        <v>194</v>
      </c>
      <c r="E11" s="106" t="s">
        <v>195</v>
      </c>
      <c r="F11" s="106" t="s">
        <v>193</v>
      </c>
      <c r="G11" s="106" t="s">
        <v>194</v>
      </c>
      <c r="H11" s="106" t="s">
        <v>195</v>
      </c>
      <c r="I11" s="106" t="s">
        <v>193</v>
      </c>
      <c r="J11" s="106" t="s">
        <v>194</v>
      </c>
      <c r="K11" s="106" t="s">
        <v>195</v>
      </c>
      <c r="L11" s="106" t="s">
        <v>193</v>
      </c>
      <c r="M11" s="106" t="s">
        <v>194</v>
      </c>
      <c r="N11" s="106" t="s">
        <v>195</v>
      </c>
      <c r="O11" s="106" t="s">
        <v>193</v>
      </c>
      <c r="P11" s="106" t="s">
        <v>194</v>
      </c>
      <c r="Q11" s="106" t="s">
        <v>195</v>
      </c>
      <c r="R11" s="106" t="s">
        <v>193</v>
      </c>
      <c r="S11" s="106" t="s">
        <v>194</v>
      </c>
      <c r="T11" s="106" t="s">
        <v>195</v>
      </c>
      <c r="U11" s="106" t="s">
        <v>193</v>
      </c>
      <c r="V11" s="106" t="s">
        <v>194</v>
      </c>
      <c r="W11" s="106" t="s">
        <v>195</v>
      </c>
      <c r="X11" s="106" t="s">
        <v>193</v>
      </c>
      <c r="Y11" s="106" t="s">
        <v>194</v>
      </c>
      <c r="Z11" s="106" t="s">
        <v>195</v>
      </c>
      <c r="AA11" s="106" t="s">
        <v>193</v>
      </c>
      <c r="AB11" s="106" t="s">
        <v>194</v>
      </c>
      <c r="AC11" s="106" t="s">
        <v>195</v>
      </c>
      <c r="AD11" s="106" t="s">
        <v>193</v>
      </c>
      <c r="AE11" s="106" t="s">
        <v>194</v>
      </c>
      <c r="AF11" s="106" t="s">
        <v>195</v>
      </c>
      <c r="AG11" s="106" t="s">
        <v>193</v>
      </c>
      <c r="AH11" s="106" t="s">
        <v>194</v>
      </c>
      <c r="AI11" s="106" t="s">
        <v>195</v>
      </c>
      <c r="AJ11" s="106" t="s">
        <v>193</v>
      </c>
      <c r="AK11" s="106" t="s">
        <v>194</v>
      </c>
      <c r="AL11" s="106" t="s">
        <v>195</v>
      </c>
      <c r="AM11" s="106" t="s">
        <v>193</v>
      </c>
      <c r="AN11" s="106" t="s">
        <v>194</v>
      </c>
      <c r="AO11" s="106" t="s">
        <v>195</v>
      </c>
      <c r="AP11" s="106" t="s">
        <v>196</v>
      </c>
      <c r="AQ11" s="106" t="s">
        <v>194</v>
      </c>
      <c r="AR11" s="106" t="s">
        <v>195</v>
      </c>
      <c r="AS11" s="106" t="s">
        <v>193</v>
      </c>
      <c r="AT11" s="106" t="s">
        <v>194</v>
      </c>
      <c r="AU11" s="106" t="s">
        <v>195</v>
      </c>
      <c r="AV11" s="106" t="s">
        <v>193</v>
      </c>
      <c r="AW11" s="106" t="s">
        <v>194</v>
      </c>
      <c r="AX11" s="106" t="s">
        <v>195</v>
      </c>
      <c r="AY11" s="106" t="s">
        <v>196</v>
      </c>
      <c r="AZ11" s="106" t="s">
        <v>194</v>
      </c>
      <c r="BA11" s="106" t="s">
        <v>195</v>
      </c>
      <c r="BB11" s="106" t="s">
        <v>196</v>
      </c>
      <c r="BC11" s="106" t="s">
        <v>194</v>
      </c>
      <c r="BD11" s="106" t="s">
        <v>195</v>
      </c>
      <c r="BE11" s="106" t="s">
        <v>196</v>
      </c>
      <c r="BF11" s="106" t="s">
        <v>194</v>
      </c>
      <c r="BG11" s="106" t="s">
        <v>195</v>
      </c>
      <c r="BH11" s="106" t="s">
        <v>196</v>
      </c>
      <c r="BI11" s="106" t="s">
        <v>194</v>
      </c>
      <c r="BJ11" s="106" t="s">
        <v>195</v>
      </c>
      <c r="BK11" s="106" t="s">
        <v>193</v>
      </c>
      <c r="BL11" s="106" t="s">
        <v>194</v>
      </c>
      <c r="BM11" s="106" t="s">
        <v>195</v>
      </c>
      <c r="BN11" s="106" t="s">
        <v>193</v>
      </c>
      <c r="BO11" s="106" t="s">
        <v>194</v>
      </c>
      <c r="BP11" s="106" t="s">
        <v>195</v>
      </c>
      <c r="BQ11" s="106" t="s">
        <v>193</v>
      </c>
      <c r="BR11" s="106" t="s">
        <v>194</v>
      </c>
      <c r="BS11" s="106" t="s">
        <v>195</v>
      </c>
      <c r="BT11" s="106" t="s">
        <v>193</v>
      </c>
      <c r="BU11" s="106" t="s">
        <v>194</v>
      </c>
      <c r="BV11" s="106" t="s">
        <v>195</v>
      </c>
      <c r="BW11" s="106" t="s">
        <v>193</v>
      </c>
      <c r="BX11" s="106" t="s">
        <v>194</v>
      </c>
      <c r="BY11" s="106" t="s">
        <v>195</v>
      </c>
      <c r="BZ11" s="106" t="s">
        <v>193</v>
      </c>
      <c r="CA11" s="106" t="s">
        <v>194</v>
      </c>
      <c r="CB11" s="106" t="s">
        <v>195</v>
      </c>
      <c r="CC11" s="106" t="s">
        <v>193</v>
      </c>
      <c r="CD11" s="106" t="s">
        <v>194</v>
      </c>
      <c r="CE11" s="106" t="s">
        <v>195</v>
      </c>
      <c r="CF11" s="106" t="s">
        <v>193</v>
      </c>
      <c r="CG11" s="106" t="s">
        <v>194</v>
      </c>
      <c r="CH11" s="106" t="s">
        <v>195</v>
      </c>
      <c r="CI11" s="106" t="s">
        <v>193</v>
      </c>
      <c r="CJ11" s="106" t="s">
        <v>194</v>
      </c>
      <c r="CK11" s="106" t="s">
        <v>195</v>
      </c>
      <c r="CL11" s="106" t="s">
        <v>193</v>
      </c>
      <c r="CM11" s="106" t="s">
        <v>194</v>
      </c>
      <c r="CN11" s="106" t="s">
        <v>195</v>
      </c>
      <c r="CO11" s="106" t="s">
        <v>193</v>
      </c>
      <c r="CP11" s="106" t="s">
        <v>194</v>
      </c>
      <c r="CQ11" s="106" t="s">
        <v>195</v>
      </c>
      <c r="CR11" s="106" t="s">
        <v>193</v>
      </c>
      <c r="CS11" s="106" t="s">
        <v>194</v>
      </c>
      <c r="CT11" s="106" t="s">
        <v>195</v>
      </c>
      <c r="CU11" s="106" t="s">
        <v>193</v>
      </c>
      <c r="CV11" s="106" t="s">
        <v>194</v>
      </c>
      <c r="CW11" s="106" t="s">
        <v>195</v>
      </c>
      <c r="CX11" s="106" t="s">
        <v>193</v>
      </c>
      <c r="CY11" s="106" t="s">
        <v>194</v>
      </c>
      <c r="CZ11" s="106" t="s">
        <v>195</v>
      </c>
      <c r="DA11" s="106" t="s">
        <v>193</v>
      </c>
      <c r="DB11" s="106" t="s">
        <v>194</v>
      </c>
      <c r="DC11" s="106" t="s">
        <v>195</v>
      </c>
      <c r="DD11" s="106" t="s">
        <v>193</v>
      </c>
      <c r="DE11" s="106" t="s">
        <v>194</v>
      </c>
      <c r="DF11" s="106" t="s">
        <v>195</v>
      </c>
      <c r="DG11" s="106" t="s">
        <v>193</v>
      </c>
      <c r="DH11" s="106" t="s">
        <v>194</v>
      </c>
      <c r="DI11" s="106" t="s">
        <v>195</v>
      </c>
      <c r="DJ11" s="106" t="s">
        <v>193</v>
      </c>
      <c r="DK11" s="106" t="s">
        <v>194</v>
      </c>
      <c r="DL11" s="106" t="s">
        <v>195</v>
      </c>
      <c r="DM11" s="106" t="s">
        <v>193</v>
      </c>
      <c r="DN11" s="106" t="s">
        <v>194</v>
      </c>
      <c r="DO11" s="106" t="s">
        <v>195</v>
      </c>
      <c r="DP11" s="106" t="s">
        <v>193</v>
      </c>
      <c r="DQ11" s="106" t="s">
        <v>194</v>
      </c>
      <c r="DR11" s="106" t="s">
        <v>195</v>
      </c>
      <c r="DS11" s="106" t="s">
        <v>193</v>
      </c>
      <c r="DT11" s="106" t="s">
        <v>194</v>
      </c>
      <c r="DU11" s="106" t="s">
        <v>195</v>
      </c>
      <c r="DV11" s="106" t="s">
        <v>193</v>
      </c>
      <c r="DW11" s="106" t="s">
        <v>194</v>
      </c>
      <c r="DX11" s="106" t="s">
        <v>195</v>
      </c>
      <c r="DY11" s="106" t="s">
        <v>193</v>
      </c>
      <c r="DZ11" s="106" t="s">
        <v>194</v>
      </c>
      <c r="EA11" s="106" t="s">
        <v>195</v>
      </c>
      <c r="EC11" s="235"/>
      <c r="ED11" s="235"/>
      <c r="EE11" s="235"/>
    </row>
    <row r="12" spans="1:131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96">
        <v>24</v>
      </c>
      <c r="Y12" s="96">
        <v>25</v>
      </c>
      <c r="Z12" s="96">
        <v>26</v>
      </c>
      <c r="AA12" s="106">
        <v>27</v>
      </c>
      <c r="AB12" s="96">
        <v>28</v>
      </c>
      <c r="AC12" s="106">
        <v>29</v>
      </c>
      <c r="AD12" s="96">
        <v>30</v>
      </c>
      <c r="AE12" s="106">
        <v>31</v>
      </c>
      <c r="AF12" s="96">
        <v>32</v>
      </c>
      <c r="AG12" s="96">
        <v>33</v>
      </c>
      <c r="AH12" s="106">
        <v>34</v>
      </c>
      <c r="AI12" s="96">
        <v>35</v>
      </c>
      <c r="AJ12" s="96">
        <v>36</v>
      </c>
      <c r="AK12" s="106">
        <v>37</v>
      </c>
      <c r="AL12" s="96">
        <v>38</v>
      </c>
      <c r="AM12" s="96">
        <v>39</v>
      </c>
      <c r="AN12" s="106">
        <v>40</v>
      </c>
      <c r="AO12" s="96">
        <v>41</v>
      </c>
      <c r="AP12" s="106">
        <v>42</v>
      </c>
      <c r="AQ12" s="96">
        <v>43</v>
      </c>
      <c r="AR12" s="106">
        <v>44</v>
      </c>
      <c r="AS12" s="96">
        <v>45</v>
      </c>
      <c r="AT12" s="193">
        <v>46</v>
      </c>
      <c r="AU12" s="194">
        <v>47</v>
      </c>
      <c r="AV12" s="96">
        <v>48</v>
      </c>
      <c r="AW12" s="96">
        <v>49</v>
      </c>
      <c r="AX12" s="96">
        <v>50</v>
      </c>
      <c r="AY12" s="96">
        <v>51</v>
      </c>
      <c r="AZ12" s="96">
        <v>52</v>
      </c>
      <c r="BA12" s="96">
        <v>53</v>
      </c>
      <c r="BB12" s="106">
        <v>54</v>
      </c>
      <c r="BC12" s="96">
        <v>55</v>
      </c>
      <c r="BD12" s="106">
        <v>56</v>
      </c>
      <c r="BE12" s="96">
        <v>57</v>
      </c>
      <c r="BF12" s="106">
        <v>58</v>
      </c>
      <c r="BG12" s="96">
        <v>59</v>
      </c>
      <c r="BH12" s="106">
        <v>60</v>
      </c>
      <c r="BI12" s="96">
        <v>61</v>
      </c>
      <c r="BJ12" s="106">
        <v>62</v>
      </c>
      <c r="BK12" s="96">
        <v>63</v>
      </c>
      <c r="BL12" s="106">
        <v>64</v>
      </c>
      <c r="BM12" s="96">
        <v>65</v>
      </c>
      <c r="BN12" s="106">
        <v>66</v>
      </c>
      <c r="BO12" s="96">
        <v>67</v>
      </c>
      <c r="BP12" s="106">
        <v>68</v>
      </c>
      <c r="BQ12" s="96">
        <v>69</v>
      </c>
      <c r="BR12" s="106">
        <v>70</v>
      </c>
      <c r="BS12" s="96">
        <v>71</v>
      </c>
      <c r="BT12" s="106">
        <v>72</v>
      </c>
      <c r="BU12" s="96">
        <v>73</v>
      </c>
      <c r="BV12" s="106">
        <v>74</v>
      </c>
      <c r="BW12" s="96">
        <v>75</v>
      </c>
      <c r="BX12" s="106">
        <v>76</v>
      </c>
      <c r="BY12" s="96">
        <v>77</v>
      </c>
      <c r="BZ12" s="96">
        <v>78</v>
      </c>
      <c r="CA12" s="96">
        <v>79</v>
      </c>
      <c r="CB12" s="96">
        <v>80</v>
      </c>
      <c r="CC12" s="106">
        <v>81</v>
      </c>
      <c r="CD12" s="96">
        <v>82</v>
      </c>
      <c r="CE12" s="106">
        <v>83</v>
      </c>
      <c r="CF12" s="106">
        <v>84</v>
      </c>
      <c r="CG12" s="106">
        <v>85</v>
      </c>
      <c r="CH12" s="106">
        <v>86</v>
      </c>
      <c r="CI12" s="96">
        <v>87</v>
      </c>
      <c r="CJ12" s="106">
        <v>88</v>
      </c>
      <c r="CK12" s="96">
        <v>89</v>
      </c>
      <c r="CL12" s="106">
        <v>90</v>
      </c>
      <c r="CM12" s="96">
        <v>91</v>
      </c>
      <c r="CN12" s="106">
        <v>92</v>
      </c>
      <c r="CO12" s="96">
        <v>93</v>
      </c>
      <c r="CP12" s="106">
        <v>94</v>
      </c>
      <c r="CQ12" s="96">
        <v>95</v>
      </c>
      <c r="CR12" s="106">
        <v>96</v>
      </c>
      <c r="CS12" s="96">
        <v>97</v>
      </c>
      <c r="CT12" s="106">
        <v>98</v>
      </c>
      <c r="CU12" s="96">
        <v>99</v>
      </c>
      <c r="CV12" s="106">
        <v>100</v>
      </c>
      <c r="CW12" s="96">
        <v>101</v>
      </c>
      <c r="CX12" s="106">
        <v>102</v>
      </c>
      <c r="CY12" s="106">
        <v>103</v>
      </c>
      <c r="CZ12" s="106">
        <v>104</v>
      </c>
      <c r="DA12" s="96">
        <v>105</v>
      </c>
      <c r="DB12" s="106">
        <v>106</v>
      </c>
      <c r="DC12" s="96">
        <v>107</v>
      </c>
      <c r="DD12" s="106">
        <v>108</v>
      </c>
      <c r="DE12" s="96">
        <v>109</v>
      </c>
      <c r="DF12" s="106">
        <v>110</v>
      </c>
      <c r="DG12" s="96">
        <v>111</v>
      </c>
      <c r="DH12" s="106">
        <v>112</v>
      </c>
      <c r="DI12" s="96">
        <v>113</v>
      </c>
      <c r="DJ12" s="106">
        <v>114</v>
      </c>
      <c r="DK12" s="96">
        <v>115</v>
      </c>
      <c r="DL12" s="106">
        <v>116</v>
      </c>
      <c r="DM12" s="96">
        <v>117</v>
      </c>
      <c r="DN12" s="106">
        <v>118</v>
      </c>
      <c r="DO12" s="96">
        <v>119</v>
      </c>
      <c r="DP12" s="106">
        <v>120</v>
      </c>
      <c r="DQ12" s="96">
        <v>121</v>
      </c>
      <c r="DR12" s="106">
        <v>122</v>
      </c>
      <c r="DS12" s="96">
        <v>123</v>
      </c>
      <c r="DT12" s="106">
        <v>124</v>
      </c>
      <c r="DU12" s="96">
        <v>125</v>
      </c>
      <c r="DV12" s="106">
        <v>126</v>
      </c>
      <c r="DW12" s="96">
        <v>127</v>
      </c>
      <c r="DX12" s="106">
        <v>128</v>
      </c>
      <c r="DY12" s="96">
        <v>129</v>
      </c>
      <c r="DZ12" s="106">
        <v>130</v>
      </c>
      <c r="EA12" s="96">
        <v>131</v>
      </c>
    </row>
    <row r="13" spans="1:133" s="100" customFormat="1" ht="15" customHeight="1">
      <c r="A13" s="108">
        <v>1</v>
      </c>
      <c r="B13" s="109" t="s">
        <v>197</v>
      </c>
      <c r="C13" s="110">
        <f aca="true" t="shared" si="0" ref="C13:C28">F13+BK13</f>
        <v>2806.348</v>
      </c>
      <c r="D13" s="111">
        <f aca="true" t="shared" si="1" ref="D13:D28">G13+BL13+CD13</f>
        <v>1833.94124</v>
      </c>
      <c r="E13" s="112">
        <f aca="true" t="shared" si="2" ref="E13:E28">D13/C13*100</f>
        <v>65.34974422274074</v>
      </c>
      <c r="F13" s="113">
        <f>I13+L13+O13+R13+U13+AA13+AG13+AP13+BB13+AY13+X13+AM13</f>
        <v>477.29999999999995</v>
      </c>
      <c r="G13" s="113">
        <f>J13+M13+P13+S13+V13+AB13+AH13+AQ13+Y13+BC13+AZ13+AN13</f>
        <v>238.60323999999997</v>
      </c>
      <c r="H13" s="112">
        <f>G13/F13*100</f>
        <v>49.99020322648229</v>
      </c>
      <c r="I13" s="114">
        <f>Але!C6</f>
        <v>138</v>
      </c>
      <c r="J13" s="114">
        <f>Але!D6</f>
        <v>129.20789</v>
      </c>
      <c r="K13" s="112">
        <f>J13/I13*100</f>
        <v>93.62890579710145</v>
      </c>
      <c r="L13" s="115">
        <f>Але!C8</f>
        <v>3</v>
      </c>
      <c r="M13" s="115">
        <f>Але!D8</f>
        <v>0.01527</v>
      </c>
      <c r="N13" s="112">
        <f>M13/L13*100</f>
        <v>0.509</v>
      </c>
      <c r="O13" s="115">
        <f>Але!C10</f>
        <v>42</v>
      </c>
      <c r="P13" s="115">
        <f>Але!D10</f>
        <v>14.57162</v>
      </c>
      <c r="Q13" s="112">
        <f>P13/O13*100</f>
        <v>34.69433333333333</v>
      </c>
      <c r="R13" s="115">
        <f>Але!C11</f>
        <v>208.4</v>
      </c>
      <c r="S13" s="115">
        <f>Але!D11</f>
        <v>70.87796</v>
      </c>
      <c r="T13" s="112">
        <f>S13/R13*100</f>
        <v>34.01053742802303</v>
      </c>
      <c r="U13" s="112">
        <f>Але!C13</f>
        <v>0</v>
      </c>
      <c r="V13" s="112">
        <f>Але!D13</f>
        <v>4.5</v>
      </c>
      <c r="W13" s="112" t="e">
        <f>V13/U13*100</f>
        <v>#DIV/0!</v>
      </c>
      <c r="X13" s="112"/>
      <c r="Y13" s="112"/>
      <c r="Z13" s="112" t="e">
        <f aca="true" t="shared" si="3" ref="Z13:Z22">Y13/X13*100</f>
        <v>#DIV/0!</v>
      </c>
      <c r="AA13" s="115">
        <f>Але!C22</f>
        <v>15</v>
      </c>
      <c r="AB13" s="115">
        <f>Але!D22</f>
        <v>0.9705</v>
      </c>
      <c r="AC13" s="112">
        <f>AB13/AA13*100</f>
        <v>6.470000000000001</v>
      </c>
      <c r="AD13" s="115"/>
      <c r="AE13" s="115"/>
      <c r="AF13" s="112" t="e">
        <f>AE13/AD13*100</f>
        <v>#DIV/0!</v>
      </c>
      <c r="AG13" s="115">
        <f>Але!C23</f>
        <v>10.9</v>
      </c>
      <c r="AH13" s="115">
        <f>Але!D23</f>
        <v>0</v>
      </c>
      <c r="AI13" s="112">
        <f>AH13/AG13*100</f>
        <v>0</v>
      </c>
      <c r="AJ13" s="115"/>
      <c r="AK13" s="115"/>
      <c r="AL13" s="112" t="e">
        <f>AK13/AJ13*100</f>
        <v>#DIV/0!</v>
      </c>
      <c r="AM13" s="112"/>
      <c r="AN13" s="112"/>
      <c r="AO13" s="112" t="e">
        <f>AN13/AM13*100</f>
        <v>#DIV/0!</v>
      </c>
      <c r="AP13" s="112">
        <f>Але!C28</f>
        <v>60</v>
      </c>
      <c r="AQ13" s="112">
        <f>Але!D28</f>
        <v>0</v>
      </c>
      <c r="AR13" s="112">
        <f>AQ13/AP13*100</f>
        <v>0</v>
      </c>
      <c r="AS13" s="112"/>
      <c r="AT13" s="112"/>
      <c r="AU13" s="112" t="e">
        <f>AT13/AS13*100</f>
        <v>#DIV/0!</v>
      </c>
      <c r="AV13" s="112"/>
      <c r="AW13" s="112"/>
      <c r="AX13" s="112"/>
      <c r="AY13" s="112"/>
      <c r="AZ13" s="112"/>
      <c r="BA13" s="112" t="e">
        <f>AZ13/AY13*100</f>
        <v>#DIV/0!</v>
      </c>
      <c r="BB13" s="112">
        <f>Але!C29</f>
        <v>0</v>
      </c>
      <c r="BC13" s="112">
        <f>Але!D29</f>
        <v>18.46</v>
      </c>
      <c r="BD13" s="112" t="e">
        <f>BC13/BB13*100</f>
        <v>#DIV/0!</v>
      </c>
      <c r="BE13" s="112"/>
      <c r="BF13" s="112"/>
      <c r="BG13" s="116" t="e">
        <f>BE13/BF13*100</f>
        <v>#DIV/0!</v>
      </c>
      <c r="BH13" s="116"/>
      <c r="BI13" s="116"/>
      <c r="BJ13" s="116" t="e">
        <f>BH13/BI13*100</f>
        <v>#DIV/0!</v>
      </c>
      <c r="BK13" s="115">
        <f aca="true" t="shared" si="4" ref="BK13:BK28">BN13+BQ13+BT13+BW13</f>
        <v>2329.0480000000002</v>
      </c>
      <c r="BL13" s="115">
        <f aca="true" t="shared" si="5" ref="BL13:BL28">BO13+BR13+BU13+BX13</f>
        <v>1595.3380000000002</v>
      </c>
      <c r="BM13" s="112">
        <f>BL13/BK13*100</f>
        <v>68.4974289924467</v>
      </c>
      <c r="BN13" s="117">
        <f>Але!C34</f>
        <v>1170.9</v>
      </c>
      <c r="BO13" s="117">
        <f>Але!D34</f>
        <v>784.76</v>
      </c>
      <c r="BP13" s="112">
        <f>BO13/BN13*100</f>
        <v>67.02194892817491</v>
      </c>
      <c r="BQ13" s="112">
        <f>Але!C35</f>
        <v>457.9</v>
      </c>
      <c r="BR13" s="112">
        <f>Але!D35</f>
        <v>348.6</v>
      </c>
      <c r="BS13" s="112">
        <f>BR13/BQ13*100</f>
        <v>76.13015942345491</v>
      </c>
      <c r="BT13" s="112">
        <f>Але!C36</f>
        <v>644.5</v>
      </c>
      <c r="BU13" s="112">
        <f>Але!D36</f>
        <v>406.276</v>
      </c>
      <c r="BV13" s="112">
        <f aca="true" t="shared" si="6" ref="BV13:BV28">BU13/BT13*100</f>
        <v>63.037393328161365</v>
      </c>
      <c r="BW13" s="112">
        <f>Але!C37</f>
        <v>55.748</v>
      </c>
      <c r="BX13" s="112">
        <f>Але!D37</f>
        <v>55.702</v>
      </c>
      <c r="BY13" s="112">
        <f aca="true" t="shared" si="7" ref="BY13:BY30">BX13/BW13*100</f>
        <v>99.91748582908804</v>
      </c>
      <c r="BZ13" s="112"/>
      <c r="CA13" s="112"/>
      <c r="CB13" s="112" t="e">
        <f aca="true" t="shared" si="8" ref="CB13:CB30">CA13/BZ13*100</f>
        <v>#DIV/0!</v>
      </c>
      <c r="CC13" s="115"/>
      <c r="CD13" s="115"/>
      <c r="CE13" s="112" t="e">
        <f>CD13/CC13*100</f>
        <v>#DIV/0!</v>
      </c>
      <c r="CF13" s="112"/>
      <c r="CG13" s="112"/>
      <c r="CH13" s="112"/>
      <c r="CI13" s="115">
        <f>CL13+DA13+DD13+DG13+DJ13+DM13+DP13+DS13+DV13</f>
        <v>3149.198</v>
      </c>
      <c r="CJ13" s="115">
        <f>CM13+DB13+DE13+DH13+DK13+DN13+DQ13+DT13+DW13</f>
        <v>1858.97442</v>
      </c>
      <c r="CK13" s="112">
        <f>CJ13/CI13*100</f>
        <v>59.03009020074318</v>
      </c>
      <c r="CL13" s="115">
        <f>CO13+CR13+CU13+CX13</f>
        <v>713.542</v>
      </c>
      <c r="CM13" s="115">
        <f>CP13+CS13+CV13+CY13</f>
        <v>420.30461</v>
      </c>
      <c r="CN13" s="112">
        <f>CM13/CL13*100</f>
        <v>58.90397622004031</v>
      </c>
      <c r="CO13" s="130">
        <f>Але!C49</f>
        <v>708.542</v>
      </c>
      <c r="CP13" s="112">
        <f>Але!D49</f>
        <v>420.30461</v>
      </c>
      <c r="CQ13" s="112">
        <f>CP13/CO13*100</f>
        <v>59.3196465417717</v>
      </c>
      <c r="CR13" s="112">
        <f>Але!C51</f>
        <v>0</v>
      </c>
      <c r="CS13" s="112">
        <f>Але!D51</f>
        <v>0</v>
      </c>
      <c r="CT13" s="112" t="e">
        <f>CS13/CR13*100</f>
        <v>#DIV/0!</v>
      </c>
      <c r="CU13" s="112">
        <f>Але!C53</f>
        <v>5</v>
      </c>
      <c r="CV13" s="112">
        <f>Але!D53</f>
        <v>0</v>
      </c>
      <c r="CW13" s="112">
        <f>CV13/CU13*100</f>
        <v>0</v>
      </c>
      <c r="CX13" s="112">
        <f>Але!C54</f>
        <v>0</v>
      </c>
      <c r="CY13" s="112">
        <f>Але!D54</f>
        <v>0</v>
      </c>
      <c r="CZ13" s="112" t="e">
        <f>CX13/CY13*100</f>
        <v>#DIV/0!</v>
      </c>
      <c r="DA13" s="112">
        <f>Але!C56</f>
        <v>55.656</v>
      </c>
      <c r="DB13" s="112">
        <f>Але!D56</f>
        <v>25.06601</v>
      </c>
      <c r="DC13" s="112">
        <f>DB13/DA13*100</f>
        <v>45.03739039816013</v>
      </c>
      <c r="DD13" s="112">
        <f>Але!C57</f>
        <v>50</v>
      </c>
      <c r="DE13" s="112">
        <f>Але!D57</f>
        <v>22.605</v>
      </c>
      <c r="DF13" s="112">
        <f>DE13/DD13*100</f>
        <v>45.21</v>
      </c>
      <c r="DG13" s="115">
        <f>Але!C62</f>
        <v>581.1</v>
      </c>
      <c r="DH13" s="115">
        <f>Але!D62</f>
        <v>130.98832</v>
      </c>
      <c r="DI13" s="112">
        <f>DH13/DG13*100</f>
        <v>22.54144209258303</v>
      </c>
      <c r="DJ13" s="115">
        <f>Але!C67</f>
        <v>308</v>
      </c>
      <c r="DK13" s="115">
        <f>Але!D67</f>
        <v>139.19248</v>
      </c>
      <c r="DL13" s="112">
        <f>DK13/DJ13*100</f>
        <v>45.19236363636363</v>
      </c>
      <c r="DM13" s="115">
        <f>Але!C71</f>
        <v>1047.3</v>
      </c>
      <c r="DN13" s="204">
        <f>Але!D71</f>
        <v>730.218</v>
      </c>
      <c r="DO13" s="112">
        <f aca="true" t="shared" si="9" ref="DO13:DO28">DN13/DM13*100</f>
        <v>69.72386135777714</v>
      </c>
      <c r="DP13" s="112">
        <f>Але!C73</f>
        <v>387.6</v>
      </c>
      <c r="DQ13" s="112">
        <f>Але!D73</f>
        <v>387.6</v>
      </c>
      <c r="DR13" s="112">
        <f aca="true" t="shared" si="10" ref="DR13:DR28">DQ13/DP13*100</f>
        <v>100</v>
      </c>
      <c r="DS13" s="113">
        <f>Але!C78</f>
        <v>6</v>
      </c>
      <c r="DT13" s="113">
        <f>Але!D78</f>
        <v>3</v>
      </c>
      <c r="DU13" s="112">
        <f>DT13/DS13*100</f>
        <v>50</v>
      </c>
      <c r="DV13" s="112">
        <f>Але!C84</f>
        <v>0</v>
      </c>
      <c r="DW13" s="112">
        <f>Але!D84</f>
        <v>0</v>
      </c>
      <c r="DX13" s="112" t="e">
        <f>DW13/DV13*100</f>
        <v>#DIV/0!</v>
      </c>
      <c r="DY13" s="118">
        <f aca="true" t="shared" si="11" ref="DY13:DY28">SUM(CI13-C13)</f>
        <v>342.8499999999999</v>
      </c>
      <c r="DZ13" s="118">
        <f aca="true" t="shared" si="12" ref="DZ13:DZ28">SUM(CJ13-D13)</f>
        <v>25.033179999999902</v>
      </c>
      <c r="EA13" s="112">
        <f>DZ13/DY13*100</f>
        <v>7.301496281172498</v>
      </c>
      <c r="EB13" s="220"/>
      <c r="EC13" s="214"/>
    </row>
    <row r="14" spans="1:133" s="127" customFormat="1" ht="15" customHeight="1">
      <c r="A14" s="119">
        <v>2</v>
      </c>
      <c r="B14" s="120" t="s">
        <v>198</v>
      </c>
      <c r="C14" s="217">
        <f t="shared" si="0"/>
        <v>24116.716</v>
      </c>
      <c r="D14" s="121">
        <f t="shared" si="1"/>
        <v>3901.1796099999997</v>
      </c>
      <c r="E14" s="122">
        <f t="shared" si="2"/>
        <v>16.176247255223306</v>
      </c>
      <c r="F14" s="113">
        <f aca="true" t="shared" si="13" ref="F14:F28">I14+L14+O14+R14+U14+AA14+AG14+AP14+BB14+AY14+X14+AM14</f>
        <v>2227</v>
      </c>
      <c r="G14" s="113">
        <f aca="true" t="shared" si="14" ref="G14:G27">J14+M14+P14+S14+V14+AB14+AH14+AQ14+Y14+BC14+AZ14+AN14</f>
        <v>1333.35961</v>
      </c>
      <c r="H14" s="122">
        <f aca="true" t="shared" si="15" ref="H14:H28">G14/F14*100</f>
        <v>59.872456668163444</v>
      </c>
      <c r="I14" s="124">
        <f>Сун!C6</f>
        <v>1287.6</v>
      </c>
      <c r="J14" s="124">
        <f>Сун!D6</f>
        <v>779.37445</v>
      </c>
      <c r="K14" s="122">
        <f aca="true" t="shared" si="16" ref="K14:K28">J14/I14*100</f>
        <v>60.52923656415037</v>
      </c>
      <c r="L14" s="124">
        <f>Сун!C8</f>
        <v>29</v>
      </c>
      <c r="M14" s="124">
        <f>Сун!D8</f>
        <v>26.64049</v>
      </c>
      <c r="N14" s="122">
        <f aca="true" t="shared" si="17" ref="N14:N28">M14/L14*100</f>
        <v>91.86375862068965</v>
      </c>
      <c r="O14" s="124">
        <f>Сун!C10</f>
        <v>129</v>
      </c>
      <c r="P14" s="124">
        <f>Сун!D10</f>
        <v>49.6125</v>
      </c>
      <c r="Q14" s="122">
        <f aca="true" t="shared" si="18" ref="Q14:Q28">P14/O14*100</f>
        <v>38.45930232558139</v>
      </c>
      <c r="R14" s="124">
        <f>Сун!C11</f>
        <v>409.4</v>
      </c>
      <c r="S14" s="124">
        <f>Сун!D11</f>
        <v>254.57055</v>
      </c>
      <c r="T14" s="122">
        <f aca="true" t="shared" si="19" ref="T14:T28">S14/R14*100</f>
        <v>62.18137518319492</v>
      </c>
      <c r="U14" s="122">
        <f>Сун!C13</f>
        <v>10</v>
      </c>
      <c r="V14" s="122">
        <f>Сун!D13</f>
        <v>19.5</v>
      </c>
      <c r="W14" s="122">
        <f aca="true" t="shared" si="20" ref="W14:W30">V14/U14*100</f>
        <v>195</v>
      </c>
      <c r="X14" s="122"/>
      <c r="Y14" s="122"/>
      <c r="Z14" s="112" t="e">
        <f t="shared" si="3"/>
        <v>#DIV/0!</v>
      </c>
      <c r="AA14" s="124">
        <f>Сун!C22</f>
        <v>200</v>
      </c>
      <c r="AB14" s="124">
        <f>Сун!D22</f>
        <v>92.62415</v>
      </c>
      <c r="AC14" s="122">
        <f aca="true" t="shared" si="21" ref="AC14:AC28">AB14/AA14*100</f>
        <v>46.312075</v>
      </c>
      <c r="AD14" s="124"/>
      <c r="AE14" s="124"/>
      <c r="AF14" s="122" t="e">
        <f aca="true" t="shared" si="22" ref="AF14:AF28">AE14/AD14*100</f>
        <v>#DIV/0!</v>
      </c>
      <c r="AG14" s="124">
        <f>Сун!C23</f>
        <v>22</v>
      </c>
      <c r="AH14" s="124">
        <f>Сун!D23</f>
        <v>0</v>
      </c>
      <c r="AI14" s="122">
        <f aca="true" t="shared" si="23" ref="AI14:AI28">AH14/AG14*100</f>
        <v>0</v>
      </c>
      <c r="AJ14" s="124"/>
      <c r="AK14" s="115"/>
      <c r="AL14" s="122" t="e">
        <f aca="true" t="shared" si="24" ref="AL14:AL28">AK14/AJ14*100</f>
        <v>#DIV/0!</v>
      </c>
      <c r="AM14" s="122"/>
      <c r="AN14" s="122"/>
      <c r="AO14" s="112" t="e">
        <f aca="true" t="shared" si="25" ref="AO14:AO30">AN14/AM14*100</f>
        <v>#DIV/0!</v>
      </c>
      <c r="AP14" s="122">
        <f>Сун!C28</f>
        <v>140</v>
      </c>
      <c r="AQ14" s="122">
        <f>Сун!D28</f>
        <v>26.31448</v>
      </c>
      <c r="AR14" s="122">
        <f aca="true" t="shared" si="26" ref="AR14:AR30">AQ14/AP14*100</f>
        <v>18.79605714285714</v>
      </c>
      <c r="AS14" s="122"/>
      <c r="AT14" s="122"/>
      <c r="AU14" s="122" t="e">
        <f aca="true" t="shared" si="27" ref="AU14:AU28">AT14/AS14*100</f>
        <v>#DIV/0!</v>
      </c>
      <c r="AV14" s="122"/>
      <c r="AW14" s="122"/>
      <c r="AX14" s="122"/>
      <c r="AY14" s="122"/>
      <c r="AZ14" s="122"/>
      <c r="BA14" s="112" t="e">
        <f aca="true" t="shared" si="28" ref="BA14:BA28">AZ14/AY14*100</f>
        <v>#DIV/0!</v>
      </c>
      <c r="BB14" s="122">
        <f>Сун!C29</f>
        <v>0</v>
      </c>
      <c r="BC14" s="122">
        <f>Сун!D29</f>
        <v>84.72299</v>
      </c>
      <c r="BD14" s="122" t="e">
        <f aca="true" t="shared" si="29" ref="BD14:BD28">BC14/BB14*100</f>
        <v>#DIV/0!</v>
      </c>
      <c r="BE14" s="122"/>
      <c r="BF14" s="122"/>
      <c r="BG14" s="125" t="e">
        <f aca="true" t="shared" si="30" ref="BG14:BG28">BE14/BF14*100</f>
        <v>#DIV/0!</v>
      </c>
      <c r="BH14" s="125"/>
      <c r="BI14" s="125"/>
      <c r="BJ14" s="125" t="e">
        <f aca="true" t="shared" si="31" ref="BJ14:BJ28">BH14/BI14*100</f>
        <v>#DIV/0!</v>
      </c>
      <c r="BK14" s="115">
        <f t="shared" si="4"/>
        <v>21889.716</v>
      </c>
      <c r="BL14" s="115">
        <f t="shared" si="5"/>
        <v>2567.8199999999997</v>
      </c>
      <c r="BM14" s="122">
        <f>BL14/BK14*100</f>
        <v>11.730714094234935</v>
      </c>
      <c r="BN14" s="122">
        <f>Сун!C34</f>
        <v>3481.7</v>
      </c>
      <c r="BO14" s="122">
        <f>Сун!D34</f>
        <v>2323.12</v>
      </c>
      <c r="BP14" s="122">
        <f aca="true" t="shared" si="32" ref="BP14:BP28">BO14/BN14*100</f>
        <v>66.72372691501278</v>
      </c>
      <c r="BQ14" s="112">
        <f>Сун!C35</f>
        <v>0</v>
      </c>
      <c r="BR14" s="112">
        <f>Сун!D35</f>
        <v>0</v>
      </c>
      <c r="BS14" s="122" t="e">
        <f aca="true" t="shared" si="33" ref="BS14:BS28">BR14/BQ14*100</f>
        <v>#DIV/0!</v>
      </c>
      <c r="BT14" s="227">
        <f>Сун!C36</f>
        <v>18291.91</v>
      </c>
      <c r="BU14" s="122">
        <f>Сун!D36</f>
        <v>128.75</v>
      </c>
      <c r="BV14" s="122">
        <f t="shared" si="6"/>
        <v>0.7038630738944156</v>
      </c>
      <c r="BW14" s="122">
        <f>Сун!C37</f>
        <v>116.106</v>
      </c>
      <c r="BX14" s="122">
        <f>Сун!D37</f>
        <v>115.95</v>
      </c>
      <c r="BY14" s="122">
        <f t="shared" si="7"/>
        <v>99.8656400186037</v>
      </c>
      <c r="BZ14" s="122"/>
      <c r="CA14" s="122"/>
      <c r="CB14" s="122" t="e">
        <f t="shared" si="8"/>
        <v>#DIV/0!</v>
      </c>
      <c r="CC14" s="124"/>
      <c r="CD14" s="124"/>
      <c r="CE14" s="122" t="e">
        <f aca="true" t="shared" si="34" ref="CE14:CE28">CD14/CC14*100</f>
        <v>#DIV/0!</v>
      </c>
      <c r="CF14" s="122"/>
      <c r="CG14" s="122"/>
      <c r="CH14" s="122"/>
      <c r="CI14" s="115">
        <f>CL14+DA14+DD14+DG14+DJ14+DM14+DP14+DS14+DV14</f>
        <v>24607.316</v>
      </c>
      <c r="CJ14" s="115">
        <f aca="true" t="shared" si="35" ref="CI14:CJ28">CM14+DB14+DE14+DH14+DK14+DN14+DQ14+DT14+DW14</f>
        <v>3570.01979</v>
      </c>
      <c r="CK14" s="122">
        <f aca="true" t="shared" si="36" ref="CK14:CK28">CJ14/CI14*100</f>
        <v>14.507960925116741</v>
      </c>
      <c r="CL14" s="115">
        <f>CO14+CR14+CU14+CX14</f>
        <v>1159.37304</v>
      </c>
      <c r="CM14" s="115">
        <f aca="true" t="shared" si="37" ref="CL14:CM28">CP14+CS14+CV14+CY14</f>
        <v>663.48369</v>
      </c>
      <c r="CN14" s="122">
        <f aca="true" t="shared" si="38" ref="CN14:CN28">CM14/CL14*100</f>
        <v>57.22780046705244</v>
      </c>
      <c r="CO14" s="200">
        <f>Сун!C49</f>
        <v>1144.37304</v>
      </c>
      <c r="CP14" s="122">
        <f>Сун!D49</f>
        <v>663.48369</v>
      </c>
      <c r="CQ14" s="122">
        <f aca="true" t="shared" si="39" ref="CQ14:CQ28">CP14/CO14*100</f>
        <v>57.97792038162661</v>
      </c>
      <c r="CR14" s="122">
        <f>Сун!C52</f>
        <v>0</v>
      </c>
      <c r="CS14" s="122">
        <f>Сун!D52</f>
        <v>0</v>
      </c>
      <c r="CT14" s="122" t="e">
        <f aca="true" t="shared" si="40" ref="CT14:CT28">CS14/CR14*100</f>
        <v>#DIV/0!</v>
      </c>
      <c r="CU14" s="122">
        <f>Сун!C53</f>
        <v>15</v>
      </c>
      <c r="CV14" s="122">
        <f>Сун!D53</f>
        <v>0</v>
      </c>
      <c r="CW14" s="122">
        <f aca="true" t="shared" si="41" ref="CW14:CW28">CV14/CU14*100</f>
        <v>0</v>
      </c>
      <c r="CX14" s="122">
        <f>Сун!C54</f>
        <v>0</v>
      </c>
      <c r="CY14" s="122">
        <f>Сун!D54</f>
        <v>0</v>
      </c>
      <c r="CZ14" s="112" t="e">
        <f aca="true" t="shared" si="42" ref="CZ14:CZ30">CX14/CY14*100</f>
        <v>#DIV/0!</v>
      </c>
      <c r="DA14" s="122">
        <f>Сун!C56</f>
        <v>115.794</v>
      </c>
      <c r="DB14" s="122">
        <f>Сун!D56</f>
        <v>57.53555</v>
      </c>
      <c r="DC14" s="122">
        <f aca="true" t="shared" si="43" ref="DC14:DC30">DB14/DA14*100</f>
        <v>49.68785083855813</v>
      </c>
      <c r="DD14" s="122">
        <f>Сун!C57</f>
        <v>178.6</v>
      </c>
      <c r="DE14" s="122">
        <f>Сун!D57</f>
        <v>53.54248</v>
      </c>
      <c r="DF14" s="122">
        <f aca="true" t="shared" si="44" ref="DF14:DF30">DE14/DD14*100</f>
        <v>29.978992161254197</v>
      </c>
      <c r="DG14" s="124">
        <f>Сун!C62</f>
        <v>1823.70896</v>
      </c>
      <c r="DH14" s="124">
        <f>Сун!D62</f>
        <v>644.4453</v>
      </c>
      <c r="DI14" s="122">
        <f aca="true" t="shared" si="45" ref="DI14:DI28">DH14/DG14*100</f>
        <v>35.33706935343455</v>
      </c>
      <c r="DJ14" s="124">
        <f>Сун!C67</f>
        <v>760</v>
      </c>
      <c r="DK14" s="124">
        <f>Сун!D67</f>
        <v>402.70038</v>
      </c>
      <c r="DL14" s="122">
        <f aca="true" t="shared" si="46" ref="DL14:DL28">DK14/DJ14*100</f>
        <v>52.98689210526316</v>
      </c>
      <c r="DM14" s="124">
        <f>Сун!C71</f>
        <v>19813.13</v>
      </c>
      <c r="DN14" s="203">
        <f>Сун!D71</f>
        <v>1444.21239</v>
      </c>
      <c r="DO14" s="122">
        <f t="shared" si="9"/>
        <v>7.289168293954564</v>
      </c>
      <c r="DP14" s="122">
        <f>Сун!C73</f>
        <v>452.61</v>
      </c>
      <c r="DQ14" s="122">
        <f>Сун!D73</f>
        <v>0</v>
      </c>
      <c r="DR14" s="122">
        <f t="shared" si="10"/>
        <v>0</v>
      </c>
      <c r="DS14" s="123">
        <f>Сун!C78</f>
        <v>19</v>
      </c>
      <c r="DT14" s="123">
        <f>Сун!D78</f>
        <v>19</v>
      </c>
      <c r="DU14" s="122">
        <f aca="true" t="shared" si="47" ref="DU14:DU28">DT14/DS14*100</f>
        <v>100</v>
      </c>
      <c r="DV14" s="122">
        <f>Сун!C84</f>
        <v>285.1</v>
      </c>
      <c r="DW14" s="122">
        <f>Сун!D84</f>
        <v>285.1</v>
      </c>
      <c r="DX14" s="112">
        <f>DW14/DV14*100</f>
        <v>100</v>
      </c>
      <c r="DY14" s="213">
        <f t="shared" si="11"/>
        <v>490.59999999999854</v>
      </c>
      <c r="DZ14" s="126">
        <f t="shared" si="12"/>
        <v>-331.15981999999985</v>
      </c>
      <c r="EA14" s="112">
        <f aca="true" t="shared" si="48" ref="EA14:EA28">DZ14/DY14*100</f>
        <v>-67.50098247044453</v>
      </c>
      <c r="EB14" s="221"/>
      <c r="EC14" s="214"/>
    </row>
    <row r="15" spans="1:133" s="100" customFormat="1" ht="15" customHeight="1">
      <c r="A15" s="108">
        <v>3</v>
      </c>
      <c r="B15" s="109" t="s">
        <v>199</v>
      </c>
      <c r="C15" s="110">
        <f t="shared" si="0"/>
        <v>6759.282</v>
      </c>
      <c r="D15" s="128">
        <f t="shared" si="1"/>
        <v>3004.53392</v>
      </c>
      <c r="E15" s="112">
        <f t="shared" si="2"/>
        <v>44.450489267942956</v>
      </c>
      <c r="F15" s="113">
        <f t="shared" si="13"/>
        <v>745</v>
      </c>
      <c r="G15" s="113">
        <f t="shared" si="14"/>
        <v>425.93992</v>
      </c>
      <c r="H15" s="112">
        <f t="shared" si="15"/>
        <v>57.17314362416107</v>
      </c>
      <c r="I15" s="114">
        <f>Иль!C6</f>
        <v>187.2</v>
      </c>
      <c r="J15" s="114">
        <f>Иль!D6</f>
        <v>113.746</v>
      </c>
      <c r="K15" s="112">
        <f t="shared" si="16"/>
        <v>60.761752136752136</v>
      </c>
      <c r="L15" s="115">
        <f>Иль!C8</f>
        <v>3</v>
      </c>
      <c r="M15" s="115">
        <f>Иль!D8</f>
        <v>4.56788</v>
      </c>
      <c r="N15" s="112">
        <f t="shared" si="17"/>
        <v>152.26266666666666</v>
      </c>
      <c r="O15" s="115">
        <f>Иль!C10</f>
        <v>106</v>
      </c>
      <c r="P15" s="115">
        <f>Иль!D10</f>
        <v>33.96603</v>
      </c>
      <c r="Q15" s="112">
        <f t="shared" si="18"/>
        <v>32.04342452830189</v>
      </c>
      <c r="R15" s="115">
        <f>Иль!C11</f>
        <v>166.8</v>
      </c>
      <c r="S15" s="115">
        <f>Иль!D11</f>
        <v>93.76238</v>
      </c>
      <c r="T15" s="112">
        <f t="shared" si="19"/>
        <v>56.21245803357313</v>
      </c>
      <c r="U15" s="112">
        <f>Иль!C13</f>
        <v>10</v>
      </c>
      <c r="V15" s="112">
        <f>Иль!D13</f>
        <v>7.2</v>
      </c>
      <c r="W15" s="112">
        <f t="shared" si="20"/>
        <v>72</v>
      </c>
      <c r="X15" s="112"/>
      <c r="Y15" s="112"/>
      <c r="Z15" s="112" t="e">
        <f t="shared" si="3"/>
        <v>#DIV/0!</v>
      </c>
      <c r="AA15" s="115">
        <f>Иль!C22</f>
        <v>125</v>
      </c>
      <c r="AB15" s="115">
        <f>Иль!D22</f>
        <v>145.18409</v>
      </c>
      <c r="AC15" s="112">
        <f t="shared" si="21"/>
        <v>116.14727199999999</v>
      </c>
      <c r="AD15" s="115"/>
      <c r="AE15" s="115"/>
      <c r="AF15" s="112" t="e">
        <f t="shared" si="22"/>
        <v>#DIV/0!</v>
      </c>
      <c r="AG15" s="115">
        <f>Иль!C23</f>
        <v>17</v>
      </c>
      <c r="AH15" s="115">
        <f>Иль!D23</f>
        <v>15.14664</v>
      </c>
      <c r="AI15" s="112">
        <f t="shared" si="23"/>
        <v>89.09788235294117</v>
      </c>
      <c r="AJ15" s="115"/>
      <c r="AK15" s="115"/>
      <c r="AL15" s="112" t="e">
        <f t="shared" si="24"/>
        <v>#DIV/0!</v>
      </c>
      <c r="AM15" s="112"/>
      <c r="AN15" s="112"/>
      <c r="AO15" s="112" t="e">
        <f t="shared" si="25"/>
        <v>#DIV/0!</v>
      </c>
      <c r="AP15" s="112">
        <f>Иль!C28</f>
        <v>130</v>
      </c>
      <c r="AQ15" s="112">
        <f>Иль!D28</f>
        <v>4.1669</v>
      </c>
      <c r="AR15" s="112">
        <f t="shared" si="26"/>
        <v>3.205307692307692</v>
      </c>
      <c r="AS15" s="112"/>
      <c r="AT15" s="112"/>
      <c r="AU15" s="112" t="e">
        <f t="shared" si="27"/>
        <v>#DIV/0!</v>
      </c>
      <c r="AV15" s="112"/>
      <c r="AW15" s="112"/>
      <c r="AX15" s="112"/>
      <c r="AY15" s="112"/>
      <c r="AZ15" s="112"/>
      <c r="BA15" s="112" t="e">
        <f t="shared" si="28"/>
        <v>#DIV/0!</v>
      </c>
      <c r="BB15" s="112">
        <f>Иль!C29</f>
        <v>0</v>
      </c>
      <c r="BC15" s="112">
        <f>Иль!D29</f>
        <v>8.2</v>
      </c>
      <c r="BD15" s="112" t="e">
        <f t="shared" si="29"/>
        <v>#DIV/0!</v>
      </c>
      <c r="BE15" s="112"/>
      <c r="BF15" s="112"/>
      <c r="BG15" s="116" t="e">
        <f t="shared" si="30"/>
        <v>#DIV/0!</v>
      </c>
      <c r="BH15" s="116"/>
      <c r="BI15" s="116"/>
      <c r="BJ15" s="116" t="e">
        <f t="shared" si="31"/>
        <v>#DIV/0!</v>
      </c>
      <c r="BK15" s="115">
        <f t="shared" si="4"/>
        <v>6014.282</v>
      </c>
      <c r="BL15" s="115">
        <f t="shared" si="5"/>
        <v>2578.594</v>
      </c>
      <c r="BM15" s="112">
        <f>BL15/BK15*100</f>
        <v>42.874511038890425</v>
      </c>
      <c r="BN15" s="117">
        <f>Иль!C34</f>
        <v>2600.3</v>
      </c>
      <c r="BO15" s="117">
        <f>Иль!D34</f>
        <v>1748.3</v>
      </c>
      <c r="BP15" s="112">
        <f t="shared" si="32"/>
        <v>67.23454985963157</v>
      </c>
      <c r="BQ15" s="112">
        <f>Иль!C35</f>
        <v>374.1</v>
      </c>
      <c r="BR15" s="112">
        <f>Иль!D35</f>
        <v>284.7</v>
      </c>
      <c r="BS15" s="112">
        <f t="shared" si="33"/>
        <v>76.10264635124298</v>
      </c>
      <c r="BT15" s="112">
        <f>Иль!C36</f>
        <v>2923.9</v>
      </c>
      <c r="BU15" s="112">
        <f>Иль!D36</f>
        <v>429.706</v>
      </c>
      <c r="BV15" s="112">
        <f t="shared" si="6"/>
        <v>14.69633024385239</v>
      </c>
      <c r="BW15" s="112">
        <f>Иль!C37</f>
        <v>115.982</v>
      </c>
      <c r="BX15" s="112">
        <f>Иль!D37</f>
        <v>115.888</v>
      </c>
      <c r="BY15" s="112">
        <f t="shared" si="7"/>
        <v>99.91895294097361</v>
      </c>
      <c r="BZ15" s="112"/>
      <c r="CA15" s="112"/>
      <c r="CB15" s="112" t="e">
        <f t="shared" si="8"/>
        <v>#DIV/0!</v>
      </c>
      <c r="CC15" s="115"/>
      <c r="CD15" s="115"/>
      <c r="CE15" s="112" t="e">
        <f t="shared" si="34"/>
        <v>#DIV/0!</v>
      </c>
      <c r="CF15" s="112"/>
      <c r="CG15" s="112"/>
      <c r="CH15" s="112">
        <v>0</v>
      </c>
      <c r="CI15" s="115">
        <f t="shared" si="35"/>
        <v>7039.782</v>
      </c>
      <c r="CJ15" s="115">
        <f t="shared" si="35"/>
        <v>2632.54443</v>
      </c>
      <c r="CK15" s="112">
        <f t="shared" si="36"/>
        <v>37.39525499511206</v>
      </c>
      <c r="CL15" s="115">
        <f t="shared" si="37"/>
        <v>877.088</v>
      </c>
      <c r="CM15" s="115">
        <f t="shared" si="37"/>
        <v>500.13826</v>
      </c>
      <c r="CN15" s="112">
        <f t="shared" si="38"/>
        <v>57.02258610310482</v>
      </c>
      <c r="CO15" s="130">
        <f>Иль!C49</f>
        <v>867.088</v>
      </c>
      <c r="CP15" s="112">
        <f>Иль!D49</f>
        <v>500.13826</v>
      </c>
      <c r="CQ15" s="112">
        <f t="shared" si="39"/>
        <v>57.68021930876682</v>
      </c>
      <c r="CR15" s="112">
        <f>Иль!C52</f>
        <v>0</v>
      </c>
      <c r="CS15" s="112">
        <f>Иль!D52</f>
        <v>0</v>
      </c>
      <c r="CT15" s="112" t="e">
        <f t="shared" si="40"/>
        <v>#DIV/0!</v>
      </c>
      <c r="CU15" s="112">
        <f>Иль!C53</f>
        <v>10</v>
      </c>
      <c r="CV15" s="112">
        <f>Иль!D53</f>
        <v>0</v>
      </c>
      <c r="CW15" s="112">
        <f t="shared" si="41"/>
        <v>0</v>
      </c>
      <c r="CX15" s="112">
        <f>Иль!C54</f>
        <v>0</v>
      </c>
      <c r="CY15" s="112">
        <f>Иль!D54</f>
        <v>0</v>
      </c>
      <c r="CZ15" s="112" t="e">
        <f t="shared" si="42"/>
        <v>#DIV/0!</v>
      </c>
      <c r="DA15" s="112">
        <f>Иль!C56</f>
        <v>115.794</v>
      </c>
      <c r="DB15" s="112">
        <f>Иль!D56</f>
        <v>57.41525</v>
      </c>
      <c r="DC15" s="112">
        <f t="shared" si="43"/>
        <v>49.58395944522169</v>
      </c>
      <c r="DD15" s="112">
        <f>Иль!C57</f>
        <v>10</v>
      </c>
      <c r="DE15" s="112">
        <f>Иль!D57</f>
        <v>0</v>
      </c>
      <c r="DF15" s="112">
        <f t="shared" si="44"/>
        <v>0</v>
      </c>
      <c r="DG15" s="115">
        <f>Иль!C62</f>
        <v>959.7</v>
      </c>
      <c r="DH15" s="115">
        <f>Иль!D62</f>
        <v>122.673</v>
      </c>
      <c r="DI15" s="112">
        <f t="shared" si="45"/>
        <v>12.782432010003125</v>
      </c>
      <c r="DJ15" s="115">
        <f>Иль!C67</f>
        <v>2344.8</v>
      </c>
      <c r="DK15" s="115">
        <f>Иль!D67</f>
        <v>204.28727</v>
      </c>
      <c r="DL15" s="112">
        <f t="shared" si="46"/>
        <v>8.71235371886728</v>
      </c>
      <c r="DM15" s="115">
        <f>Иль!C71</f>
        <v>2332.8</v>
      </c>
      <c r="DN15" s="204">
        <f>Иль!D71</f>
        <v>1354.53065</v>
      </c>
      <c r="DO15" s="112">
        <f t="shared" si="9"/>
        <v>58.06458547668038</v>
      </c>
      <c r="DP15" s="112">
        <f>Иль!C73</f>
        <v>387.6</v>
      </c>
      <c r="DQ15" s="112">
        <f>Иль!D73</f>
        <v>387.6</v>
      </c>
      <c r="DR15" s="112">
        <f t="shared" si="10"/>
        <v>100</v>
      </c>
      <c r="DS15" s="113">
        <f>Иль!C78</f>
        <v>12</v>
      </c>
      <c r="DT15" s="113">
        <f>Иль!D78</f>
        <v>5.9</v>
      </c>
      <c r="DU15" s="112">
        <f t="shared" si="47"/>
        <v>49.16666666666667</v>
      </c>
      <c r="DV15" s="112">
        <f>Иль!C84</f>
        <v>0</v>
      </c>
      <c r="DW15" s="112">
        <f>Иль!D84</f>
        <v>0</v>
      </c>
      <c r="DX15" s="112" t="e">
        <f aca="true" t="shared" si="49" ref="DX15:DX28">DW15/DV15*100</f>
        <v>#DIV/0!</v>
      </c>
      <c r="DY15" s="118">
        <f t="shared" si="11"/>
        <v>280.5</v>
      </c>
      <c r="DZ15" s="118">
        <f t="shared" si="12"/>
        <v>-371.98948999999993</v>
      </c>
      <c r="EA15" s="112">
        <f t="shared" si="48"/>
        <v>-132.61657397504453</v>
      </c>
      <c r="EB15" s="220"/>
      <c r="EC15" s="214"/>
    </row>
    <row r="16" spans="1:133" s="100" customFormat="1" ht="15" customHeight="1">
      <c r="A16" s="108">
        <v>4</v>
      </c>
      <c r="B16" s="109" t="s">
        <v>200</v>
      </c>
      <c r="C16" s="110">
        <f t="shared" si="0"/>
        <v>6434.731000000001</v>
      </c>
      <c r="D16" s="128">
        <f t="shared" si="1"/>
        <v>3431.71236</v>
      </c>
      <c r="E16" s="112">
        <f t="shared" si="2"/>
        <v>53.33109278383198</v>
      </c>
      <c r="F16" s="113">
        <f t="shared" si="13"/>
        <v>2023.5000000000002</v>
      </c>
      <c r="G16" s="113">
        <f t="shared" si="14"/>
        <v>1385.33036</v>
      </c>
      <c r="H16" s="112">
        <f t="shared" si="15"/>
        <v>68.46208846058808</v>
      </c>
      <c r="I16" s="186">
        <f>Кад!C6</f>
        <v>986.4</v>
      </c>
      <c r="J16" s="186">
        <f>Кад!D6</f>
        <v>640.6477</v>
      </c>
      <c r="K16" s="112">
        <f t="shared" si="16"/>
        <v>64.94806366585564</v>
      </c>
      <c r="L16" s="115">
        <f>Кад!C8</f>
        <v>28</v>
      </c>
      <c r="M16" s="115">
        <f>Кад!D8</f>
        <v>14.81396</v>
      </c>
      <c r="N16" s="112">
        <f t="shared" si="17"/>
        <v>52.907000000000004</v>
      </c>
      <c r="O16" s="115">
        <f>Кад!C10</f>
        <v>135</v>
      </c>
      <c r="P16" s="115">
        <f>Кад!D10</f>
        <v>48.54956</v>
      </c>
      <c r="Q16" s="112">
        <f t="shared" si="18"/>
        <v>35.96263703703704</v>
      </c>
      <c r="R16" s="115">
        <f>Кад!C11</f>
        <v>447.9</v>
      </c>
      <c r="S16" s="115">
        <f>Кад!D11</f>
        <v>330.861</v>
      </c>
      <c r="T16" s="112">
        <f t="shared" si="19"/>
        <v>73.86939048894843</v>
      </c>
      <c r="U16" s="112">
        <f>Кад!C13</f>
        <v>10</v>
      </c>
      <c r="V16" s="112">
        <f>Кад!D13</f>
        <v>14.1</v>
      </c>
      <c r="W16" s="112">
        <f t="shared" si="20"/>
        <v>141</v>
      </c>
      <c r="X16" s="112"/>
      <c r="Y16" s="112"/>
      <c r="Z16" s="112" t="e">
        <f t="shared" si="3"/>
        <v>#DIV/0!</v>
      </c>
      <c r="AA16" s="115">
        <f>Кад!C22</f>
        <v>310</v>
      </c>
      <c r="AB16" s="115">
        <f>Кад!D22</f>
        <v>271.9764</v>
      </c>
      <c r="AC16" s="112">
        <f t="shared" si="21"/>
        <v>87.73432258064517</v>
      </c>
      <c r="AD16" s="115"/>
      <c r="AE16" s="115"/>
      <c r="AF16" s="112" t="e">
        <f t="shared" si="22"/>
        <v>#DIV/0!</v>
      </c>
      <c r="AG16" s="115">
        <f>Кад!C23</f>
        <v>16.2</v>
      </c>
      <c r="AH16" s="115">
        <f>Кад!D23</f>
        <v>0</v>
      </c>
      <c r="AI16" s="112">
        <f t="shared" si="23"/>
        <v>0</v>
      </c>
      <c r="AJ16" s="115"/>
      <c r="AK16" s="115"/>
      <c r="AL16" s="112" t="e">
        <f t="shared" si="24"/>
        <v>#DIV/0!</v>
      </c>
      <c r="AM16" s="112"/>
      <c r="AN16" s="112"/>
      <c r="AO16" s="112" t="e">
        <f t="shared" si="25"/>
        <v>#DIV/0!</v>
      </c>
      <c r="AP16" s="112">
        <f>Кад!C28</f>
        <v>90</v>
      </c>
      <c r="AQ16" s="112">
        <f>Кад!D28</f>
        <v>27.86344</v>
      </c>
      <c r="AR16" s="112">
        <f t="shared" si="26"/>
        <v>30.95937777777778</v>
      </c>
      <c r="AS16" s="122"/>
      <c r="AT16" s="122"/>
      <c r="AU16" s="112" t="e">
        <f t="shared" si="27"/>
        <v>#DIV/0!</v>
      </c>
      <c r="AV16" s="112"/>
      <c r="AW16" s="112"/>
      <c r="AX16" s="112"/>
      <c r="AY16" s="112"/>
      <c r="AZ16" s="112"/>
      <c r="BA16" s="112" t="e">
        <f t="shared" si="28"/>
        <v>#DIV/0!</v>
      </c>
      <c r="BB16" s="112">
        <f>Кад!C29</f>
        <v>0</v>
      </c>
      <c r="BC16" s="112">
        <f>Кад!D29</f>
        <v>36.5183</v>
      </c>
      <c r="BD16" s="112" t="e">
        <f t="shared" si="29"/>
        <v>#DIV/0!</v>
      </c>
      <c r="BE16" s="112"/>
      <c r="BF16" s="112"/>
      <c r="BG16" s="116" t="e">
        <f t="shared" si="30"/>
        <v>#DIV/0!</v>
      </c>
      <c r="BH16" s="116"/>
      <c r="BI16" s="116"/>
      <c r="BJ16" s="116" t="e">
        <f t="shared" si="31"/>
        <v>#DIV/0!</v>
      </c>
      <c r="BK16" s="115">
        <f t="shared" si="4"/>
        <v>4411.231000000001</v>
      </c>
      <c r="BL16" s="115">
        <f t="shared" si="5"/>
        <v>2046.382</v>
      </c>
      <c r="BM16" s="112">
        <f>BL16/BK16*100</f>
        <v>46.390270652341705</v>
      </c>
      <c r="BN16" s="117">
        <f>Кад!C34</f>
        <v>2561.6</v>
      </c>
      <c r="BO16" s="117">
        <f>Кад!D34</f>
        <v>1701.1</v>
      </c>
      <c r="BP16" s="112">
        <f t="shared" si="32"/>
        <v>66.4077139287945</v>
      </c>
      <c r="BQ16" s="112">
        <f>Кад!C35</f>
        <v>0</v>
      </c>
      <c r="BR16" s="112">
        <f>Кад!D35</f>
        <v>0</v>
      </c>
      <c r="BS16" s="112" t="e">
        <f t="shared" si="33"/>
        <v>#DIV/0!</v>
      </c>
      <c r="BT16" s="112">
        <f>Кад!C36</f>
        <v>1733.58</v>
      </c>
      <c r="BU16" s="112">
        <f>Кад!D36</f>
        <v>229.36</v>
      </c>
      <c r="BV16" s="112">
        <f t="shared" si="6"/>
        <v>13.230424901071771</v>
      </c>
      <c r="BW16" s="112">
        <f>Кад!C37</f>
        <v>116.051</v>
      </c>
      <c r="BX16" s="112">
        <f>Кад!D37</f>
        <v>115.922</v>
      </c>
      <c r="BY16" s="112">
        <f t="shared" si="7"/>
        <v>99.88884197464907</v>
      </c>
      <c r="BZ16" s="112" t="e">
        <f>Кад!#REF!</f>
        <v>#REF!</v>
      </c>
      <c r="CA16" s="112" t="e">
        <f>Кад!#REF!</f>
        <v>#REF!</v>
      </c>
      <c r="CB16" s="112" t="e">
        <f t="shared" si="8"/>
        <v>#REF!</v>
      </c>
      <c r="CC16" s="115"/>
      <c r="CD16" s="115"/>
      <c r="CE16" s="112" t="e">
        <f t="shared" si="34"/>
        <v>#DIV/0!</v>
      </c>
      <c r="CF16" s="112"/>
      <c r="CG16" s="112"/>
      <c r="CH16" s="112"/>
      <c r="CI16" s="115">
        <f t="shared" si="35"/>
        <v>7517.9310000000005</v>
      </c>
      <c r="CJ16" s="115">
        <f t="shared" si="35"/>
        <v>3447.2781900000004</v>
      </c>
      <c r="CK16" s="112">
        <f t="shared" si="36"/>
        <v>45.854081262517575</v>
      </c>
      <c r="CL16" s="115">
        <f t="shared" si="37"/>
        <v>786.874</v>
      </c>
      <c r="CM16" s="115">
        <f t="shared" si="37"/>
        <v>466.68068</v>
      </c>
      <c r="CN16" s="112">
        <f t="shared" si="38"/>
        <v>59.30818402946342</v>
      </c>
      <c r="CO16" s="130">
        <f>Кад!C49</f>
        <v>768.557</v>
      </c>
      <c r="CP16" s="112">
        <f>Кад!D49</f>
        <v>466.68068</v>
      </c>
      <c r="CQ16" s="112">
        <f t="shared" si="39"/>
        <v>60.72167451470744</v>
      </c>
      <c r="CR16" s="112">
        <f>Кад!C52</f>
        <v>10</v>
      </c>
      <c r="CS16" s="112">
        <f>Кад!D52</f>
        <v>0</v>
      </c>
      <c r="CT16" s="112">
        <f t="shared" si="40"/>
        <v>0</v>
      </c>
      <c r="CU16" s="112">
        <f>Кад!C53</f>
        <v>8.317</v>
      </c>
      <c r="CV16" s="112">
        <f>Кад!D53</f>
        <v>0</v>
      </c>
      <c r="CW16" s="112">
        <f t="shared" si="41"/>
        <v>0</v>
      </c>
      <c r="CX16" s="112">
        <f>Кад!C54</f>
        <v>0</v>
      </c>
      <c r="CY16" s="112">
        <f>Кад!D54</f>
        <v>0</v>
      </c>
      <c r="CZ16" s="112" t="e">
        <f t="shared" si="42"/>
        <v>#DIV/0!</v>
      </c>
      <c r="DA16" s="112">
        <f>Кад!C56</f>
        <v>115.794</v>
      </c>
      <c r="DB16" s="112">
        <f>Кад!D56</f>
        <v>55.13955</v>
      </c>
      <c r="DC16" s="112">
        <f t="shared" si="43"/>
        <v>47.61865899787554</v>
      </c>
      <c r="DD16" s="112">
        <f>Кад!C57</f>
        <v>26.583</v>
      </c>
      <c r="DE16" s="112">
        <f>Кад!D57</f>
        <v>8.218</v>
      </c>
      <c r="DF16" s="112">
        <f t="shared" si="44"/>
        <v>30.91449422563293</v>
      </c>
      <c r="DG16" s="115">
        <f>Кад!C62</f>
        <v>1141.5</v>
      </c>
      <c r="DH16" s="115">
        <f>Кад!D62</f>
        <v>210.28802000000002</v>
      </c>
      <c r="DI16" s="112">
        <f t="shared" si="45"/>
        <v>18.42207796758651</v>
      </c>
      <c r="DJ16" s="115">
        <f>Кад!C67</f>
        <v>654.1</v>
      </c>
      <c r="DK16" s="115">
        <f>Кад!D67</f>
        <v>475.17062</v>
      </c>
      <c r="DL16" s="112">
        <f t="shared" si="46"/>
        <v>72.64495031340773</v>
      </c>
      <c r="DM16" s="124">
        <f>Кад!C71</f>
        <v>4266.4</v>
      </c>
      <c r="DN16" s="203">
        <f>Кад!D71</f>
        <v>1720.70132</v>
      </c>
      <c r="DO16" s="112">
        <f t="shared" si="9"/>
        <v>40.331457903618976</v>
      </c>
      <c r="DP16" s="112">
        <f>Кад!C73</f>
        <v>135.78</v>
      </c>
      <c r="DQ16" s="112">
        <f>Кад!D73</f>
        <v>135.78</v>
      </c>
      <c r="DR16" s="112">
        <f t="shared" si="10"/>
        <v>100</v>
      </c>
      <c r="DS16" s="113">
        <f>Кад!C78</f>
        <v>15.6</v>
      </c>
      <c r="DT16" s="113">
        <f>Кад!D78</f>
        <v>0</v>
      </c>
      <c r="DU16" s="112">
        <f t="shared" si="47"/>
        <v>0</v>
      </c>
      <c r="DV16" s="112">
        <f>Кад!C84</f>
        <v>375.3</v>
      </c>
      <c r="DW16" s="112">
        <f>Кад!D84</f>
        <v>375.3</v>
      </c>
      <c r="DX16" s="112">
        <f t="shared" si="49"/>
        <v>100</v>
      </c>
      <c r="DY16" s="118">
        <f t="shared" si="11"/>
        <v>1083.1999999999998</v>
      </c>
      <c r="DZ16" s="118">
        <f t="shared" si="12"/>
        <v>15.56583000000046</v>
      </c>
      <c r="EA16" s="112">
        <f t="shared" si="48"/>
        <v>1.4370227104874873</v>
      </c>
      <c r="EB16" s="220"/>
      <c r="EC16" s="214"/>
    </row>
    <row r="17" spans="1:133" s="100" customFormat="1" ht="15" customHeight="1">
      <c r="A17" s="108">
        <v>5</v>
      </c>
      <c r="B17" s="109" t="s">
        <v>201</v>
      </c>
      <c r="C17" s="110">
        <f t="shared" si="0"/>
        <v>11832.148000000001</v>
      </c>
      <c r="D17" s="128">
        <f t="shared" si="1"/>
        <v>5604.52552</v>
      </c>
      <c r="E17" s="112">
        <f t="shared" si="2"/>
        <v>47.36693219185561</v>
      </c>
      <c r="F17" s="113">
        <f t="shared" si="13"/>
        <v>5846.8</v>
      </c>
      <c r="G17" s="113">
        <f t="shared" si="14"/>
        <v>4062.70552</v>
      </c>
      <c r="H17" s="112">
        <f t="shared" si="15"/>
        <v>69.48596702469727</v>
      </c>
      <c r="I17" s="114">
        <f>Мор!C6</f>
        <v>4584</v>
      </c>
      <c r="J17" s="114">
        <f>Мор!D6</f>
        <v>3048.58916</v>
      </c>
      <c r="K17" s="112">
        <f t="shared" si="16"/>
        <v>66.50499912739966</v>
      </c>
      <c r="L17" s="115">
        <f>Мор!C8</f>
        <v>35</v>
      </c>
      <c r="M17" s="115">
        <f>Мор!D8</f>
        <v>-17.59383</v>
      </c>
      <c r="N17" s="112">
        <f t="shared" si="17"/>
        <v>-50.26808571428572</v>
      </c>
      <c r="O17" s="115">
        <f>Мор!C10</f>
        <v>148</v>
      </c>
      <c r="P17" s="115">
        <f>Мор!D10</f>
        <v>32.67516</v>
      </c>
      <c r="Q17" s="112">
        <f t="shared" si="18"/>
        <v>22.07781081081081</v>
      </c>
      <c r="R17" s="115">
        <f>Мор!C11</f>
        <v>759.8</v>
      </c>
      <c r="S17" s="115">
        <f>Мор!D11</f>
        <v>534.07888</v>
      </c>
      <c r="T17" s="112">
        <f t="shared" si="19"/>
        <v>70.2920347459858</v>
      </c>
      <c r="U17" s="112">
        <f>Мор!C13</f>
        <v>10</v>
      </c>
      <c r="V17" s="112">
        <f>Мор!D13</f>
        <v>0</v>
      </c>
      <c r="W17" s="112">
        <f t="shared" si="20"/>
        <v>0</v>
      </c>
      <c r="X17" s="112"/>
      <c r="Y17" s="112"/>
      <c r="Z17" s="112" t="e">
        <f t="shared" si="3"/>
        <v>#DIV/0!</v>
      </c>
      <c r="AA17" s="115">
        <f>Мор!C22</f>
        <v>250</v>
      </c>
      <c r="AB17" s="115">
        <f>Мор!D22</f>
        <v>71.21457</v>
      </c>
      <c r="AC17" s="112">
        <f t="shared" si="21"/>
        <v>28.485827999999998</v>
      </c>
      <c r="AD17" s="115"/>
      <c r="AE17" s="115"/>
      <c r="AF17" s="112" t="e">
        <f t="shared" si="22"/>
        <v>#DIV/0!</v>
      </c>
      <c r="AG17" s="115">
        <f>Мор!C23</f>
        <v>0</v>
      </c>
      <c r="AH17" s="115">
        <f>Мор!D23</f>
        <v>0</v>
      </c>
      <c r="AI17" s="112" t="e">
        <f t="shared" si="23"/>
        <v>#DIV/0!</v>
      </c>
      <c r="AJ17" s="115"/>
      <c r="AK17" s="115"/>
      <c r="AL17" s="112" t="e">
        <f t="shared" si="24"/>
        <v>#DIV/0!</v>
      </c>
      <c r="AM17" s="112"/>
      <c r="AN17" s="112">
        <f>Мор!D25</f>
        <v>142.9316</v>
      </c>
      <c r="AO17" s="112" t="e">
        <f t="shared" si="25"/>
        <v>#DIV/0!</v>
      </c>
      <c r="AP17" s="112">
        <f>Мор!C28</f>
        <v>60</v>
      </c>
      <c r="AQ17" s="112">
        <f>Мор!D28</f>
        <v>134.37046</v>
      </c>
      <c r="AR17" s="112">
        <f t="shared" si="26"/>
        <v>223.95076666666668</v>
      </c>
      <c r="AS17" s="112"/>
      <c r="AT17" s="112"/>
      <c r="AU17" s="112" t="e">
        <f t="shared" si="27"/>
        <v>#DIV/0!</v>
      </c>
      <c r="AV17" s="112"/>
      <c r="AW17" s="112"/>
      <c r="AX17" s="112"/>
      <c r="AY17" s="112"/>
      <c r="AZ17" s="112"/>
      <c r="BA17" s="112" t="e">
        <f t="shared" si="28"/>
        <v>#DIV/0!</v>
      </c>
      <c r="BB17" s="112">
        <f>Мор!C29</f>
        <v>0</v>
      </c>
      <c r="BC17" s="112">
        <f>Мор!D29</f>
        <v>116.43952</v>
      </c>
      <c r="BD17" s="112" t="e">
        <f t="shared" si="29"/>
        <v>#DIV/0!</v>
      </c>
      <c r="BE17" s="112"/>
      <c r="BF17" s="112"/>
      <c r="BG17" s="116" t="e">
        <f t="shared" si="30"/>
        <v>#DIV/0!</v>
      </c>
      <c r="BH17" s="116"/>
      <c r="BI17" s="116"/>
      <c r="BJ17" s="116" t="e">
        <f t="shared" si="31"/>
        <v>#DIV/0!</v>
      </c>
      <c r="BK17" s="115">
        <f t="shared" si="4"/>
        <v>5985.348</v>
      </c>
      <c r="BL17" s="115">
        <f t="shared" si="5"/>
        <v>1541.82</v>
      </c>
      <c r="BM17" s="112">
        <f aca="true" t="shared" si="50" ref="BM17:BM30">BL17/BK17*100</f>
        <v>25.759905689694236</v>
      </c>
      <c r="BN17" s="117">
        <f>Мор!C34</f>
        <v>1296.3</v>
      </c>
      <c r="BO17" s="117">
        <f>Мор!D34</f>
        <v>779.64</v>
      </c>
      <c r="BP17" s="112">
        <f t="shared" si="32"/>
        <v>60.143485304327704</v>
      </c>
      <c r="BQ17" s="112">
        <f>Мор!C35</f>
        <v>0</v>
      </c>
      <c r="BR17" s="112">
        <f>Мор!D35</f>
        <v>0</v>
      </c>
      <c r="BS17" s="112" t="e">
        <f t="shared" si="33"/>
        <v>#DIV/0!</v>
      </c>
      <c r="BT17" s="112">
        <f>Мор!C36</f>
        <v>4688.647</v>
      </c>
      <c r="BU17" s="112">
        <f>Мор!D36</f>
        <v>761.98</v>
      </c>
      <c r="BV17" s="112">
        <f t="shared" si="6"/>
        <v>16.251596675970703</v>
      </c>
      <c r="BW17" s="112">
        <f>Мор!C37</f>
        <v>0.401</v>
      </c>
      <c r="BX17" s="112">
        <f>Мор!D37</f>
        <v>0.2</v>
      </c>
      <c r="BY17" s="112">
        <f t="shared" si="7"/>
        <v>49.87531172069826</v>
      </c>
      <c r="BZ17" s="112"/>
      <c r="CA17" s="112"/>
      <c r="CB17" s="112" t="e">
        <f t="shared" si="8"/>
        <v>#DIV/0!</v>
      </c>
      <c r="CC17" s="115"/>
      <c r="CD17" s="115"/>
      <c r="CE17" s="112" t="e">
        <f t="shared" si="34"/>
        <v>#DIV/0!</v>
      </c>
      <c r="CF17" s="112"/>
      <c r="CG17" s="112"/>
      <c r="CH17" s="112"/>
      <c r="CI17" s="219">
        <f t="shared" si="35"/>
        <v>12436.047999999999</v>
      </c>
      <c r="CJ17" s="115">
        <f t="shared" si="35"/>
        <v>4090.5804799999996</v>
      </c>
      <c r="CK17" s="112">
        <f t="shared" si="36"/>
        <v>32.89292932931748</v>
      </c>
      <c r="CL17" s="115">
        <f t="shared" si="37"/>
        <v>1192.461</v>
      </c>
      <c r="CM17" s="115">
        <f t="shared" si="37"/>
        <v>559.0951600000001</v>
      </c>
      <c r="CN17" s="112">
        <f t="shared" si="38"/>
        <v>46.8858235195952</v>
      </c>
      <c r="CO17" s="130">
        <f>Мор!C49</f>
        <v>875.401</v>
      </c>
      <c r="CP17" s="112">
        <f>Мор!D49</f>
        <v>479.03516</v>
      </c>
      <c r="CQ17" s="112">
        <f t="shared" si="39"/>
        <v>54.72179721064976</v>
      </c>
      <c r="CR17" s="112">
        <f>Мор!C52</f>
        <v>80.06</v>
      </c>
      <c r="CS17" s="112">
        <f>Мор!D52</f>
        <v>80.06</v>
      </c>
      <c r="CT17" s="112">
        <f t="shared" si="40"/>
        <v>100</v>
      </c>
      <c r="CU17" s="112">
        <f>Мор!C53</f>
        <v>10</v>
      </c>
      <c r="CV17" s="112">
        <f>Мор!D53</f>
        <v>0</v>
      </c>
      <c r="CW17" s="112">
        <f t="shared" si="41"/>
        <v>0</v>
      </c>
      <c r="CX17" s="112">
        <f>Мор!C54</f>
        <v>227</v>
      </c>
      <c r="CY17" s="112">
        <f>Мор!D54</f>
        <v>0</v>
      </c>
      <c r="CZ17" s="112" t="e">
        <f t="shared" si="42"/>
        <v>#DIV/0!</v>
      </c>
      <c r="DA17" s="112">
        <f>Мор!C55</f>
        <v>0</v>
      </c>
      <c r="DB17" s="112">
        <f>Мор!D55</f>
        <v>0</v>
      </c>
      <c r="DC17" s="112" t="e">
        <f t="shared" si="43"/>
        <v>#DIV/0!</v>
      </c>
      <c r="DD17" s="112">
        <f>Мор!C57</f>
        <v>17</v>
      </c>
      <c r="DE17" s="112">
        <f>Мор!D57</f>
        <v>0</v>
      </c>
      <c r="DF17" s="112">
        <f t="shared" si="44"/>
        <v>0</v>
      </c>
      <c r="DG17" s="212">
        <f>Мор!C62</f>
        <v>5251.744699999999</v>
      </c>
      <c r="DH17" s="115">
        <f>Мор!D62</f>
        <v>619.7447</v>
      </c>
      <c r="DI17" s="112">
        <f t="shared" si="45"/>
        <v>11.800739285746317</v>
      </c>
      <c r="DJ17" s="115">
        <f>Мор!C67</f>
        <v>1661.3953000000001</v>
      </c>
      <c r="DK17" s="115">
        <f>Мор!D67</f>
        <v>835.94062</v>
      </c>
      <c r="DL17" s="112">
        <f t="shared" si="46"/>
        <v>50.31557631106816</v>
      </c>
      <c r="DM17" s="115">
        <f>Мор!C71</f>
        <v>0</v>
      </c>
      <c r="DN17" s="204">
        <f>Мор!D71</f>
        <v>0</v>
      </c>
      <c r="DO17" s="112" t="e">
        <f t="shared" si="9"/>
        <v>#DIV/0!</v>
      </c>
      <c r="DP17" s="211">
        <f>Мор!C73</f>
        <v>1681.147</v>
      </c>
      <c r="DQ17" s="112">
        <f>Мор!D73</f>
        <v>356.2</v>
      </c>
      <c r="DR17" s="112">
        <f t="shared" si="10"/>
        <v>21.18791515554559</v>
      </c>
      <c r="DS17" s="113">
        <f>Мор!C78</f>
        <v>21.5</v>
      </c>
      <c r="DT17" s="113">
        <f>Мор!D78</f>
        <v>12.6</v>
      </c>
      <c r="DU17" s="112">
        <f t="shared" si="47"/>
        <v>58.6046511627907</v>
      </c>
      <c r="DV17" s="112">
        <f>Мор!C84</f>
        <v>2610.8</v>
      </c>
      <c r="DW17" s="112">
        <f>Мор!D84</f>
        <v>1707</v>
      </c>
      <c r="DX17" s="112">
        <f t="shared" si="49"/>
        <v>65.38225831162862</v>
      </c>
      <c r="DY17" s="213">
        <f t="shared" si="11"/>
        <v>603.8999999999978</v>
      </c>
      <c r="DZ17" s="118">
        <f t="shared" si="12"/>
        <v>-1513.9450400000005</v>
      </c>
      <c r="EA17" s="112">
        <f t="shared" si="48"/>
        <v>-250.69465805597054</v>
      </c>
      <c r="EB17" s="220"/>
      <c r="EC17" s="214"/>
    </row>
    <row r="18" spans="1:133" s="100" customFormat="1" ht="15" customHeight="1">
      <c r="A18" s="108">
        <v>6</v>
      </c>
      <c r="B18" s="109" t="s">
        <v>202</v>
      </c>
      <c r="C18" s="110">
        <f t="shared" si="0"/>
        <v>17442.728</v>
      </c>
      <c r="D18" s="128">
        <f t="shared" si="1"/>
        <v>12671.40661</v>
      </c>
      <c r="E18" s="112">
        <f t="shared" si="2"/>
        <v>72.64578459286874</v>
      </c>
      <c r="F18" s="113">
        <f t="shared" si="13"/>
        <v>4662.4</v>
      </c>
      <c r="G18" s="113">
        <f t="shared" si="14"/>
        <v>4738.82761</v>
      </c>
      <c r="H18" s="112">
        <f t="shared" si="15"/>
        <v>101.63923322752233</v>
      </c>
      <c r="I18" s="186">
        <f>Мос!C6</f>
        <v>2098</v>
      </c>
      <c r="J18" s="186">
        <f>Мос!D6</f>
        <v>2170.18688</v>
      </c>
      <c r="K18" s="112">
        <f t="shared" si="16"/>
        <v>103.44074737845568</v>
      </c>
      <c r="L18" s="115">
        <f>Мос!C8</f>
        <v>3</v>
      </c>
      <c r="M18" s="115">
        <f>Мос!D8</f>
        <v>1.55588</v>
      </c>
      <c r="N18" s="112">
        <f t="shared" si="17"/>
        <v>51.86266666666667</v>
      </c>
      <c r="O18" s="115">
        <f>Мос!C10</f>
        <v>92</v>
      </c>
      <c r="P18" s="115">
        <f>Мос!D10</f>
        <v>25.9991</v>
      </c>
      <c r="Q18" s="112">
        <f t="shared" si="18"/>
        <v>28.25989130434782</v>
      </c>
      <c r="R18" s="186">
        <f>Мос!C11</f>
        <v>507.5</v>
      </c>
      <c r="S18" s="186">
        <f>Мос!D11</f>
        <v>293.0383</v>
      </c>
      <c r="T18" s="112">
        <f t="shared" si="19"/>
        <v>57.74153694581281</v>
      </c>
      <c r="U18" s="112">
        <f>Мос!C13</f>
        <v>10</v>
      </c>
      <c r="V18" s="112">
        <f>Мос!D13</f>
        <v>13.35</v>
      </c>
      <c r="W18" s="112">
        <f t="shared" si="20"/>
        <v>133.5</v>
      </c>
      <c r="X18" s="112"/>
      <c r="Y18" s="112"/>
      <c r="Z18" s="112" t="e">
        <f t="shared" si="3"/>
        <v>#DIV/0!</v>
      </c>
      <c r="AA18" s="115">
        <f>Мос!C22</f>
        <v>990</v>
      </c>
      <c r="AB18" s="115">
        <f>Мос!D22</f>
        <v>380.53756</v>
      </c>
      <c r="AC18" s="112">
        <f t="shared" si="21"/>
        <v>38.438137373737376</v>
      </c>
      <c r="AD18" s="115"/>
      <c r="AE18" s="115"/>
      <c r="AF18" s="112" t="e">
        <f t="shared" si="22"/>
        <v>#DIV/0!</v>
      </c>
      <c r="AG18" s="115">
        <f>Мос!C23</f>
        <v>0</v>
      </c>
      <c r="AH18" s="115">
        <f>Мос!D23</f>
        <v>0</v>
      </c>
      <c r="AI18" s="112" t="e">
        <f t="shared" si="23"/>
        <v>#DIV/0!</v>
      </c>
      <c r="AJ18" s="115"/>
      <c r="AK18" s="115"/>
      <c r="AL18" s="112" t="e">
        <f t="shared" si="24"/>
        <v>#DIV/0!</v>
      </c>
      <c r="AM18" s="112"/>
      <c r="AN18" s="112"/>
      <c r="AO18" s="112" t="e">
        <f t="shared" si="25"/>
        <v>#DIV/0!</v>
      </c>
      <c r="AP18" s="112">
        <f>Мос!C28</f>
        <v>961.9</v>
      </c>
      <c r="AQ18" s="112">
        <f>Мос!D28</f>
        <v>1853.74789</v>
      </c>
      <c r="AR18" s="112">
        <f t="shared" si="26"/>
        <v>192.7173188481131</v>
      </c>
      <c r="AS18" s="122"/>
      <c r="AT18" s="122"/>
      <c r="AU18" s="112" t="e">
        <f t="shared" si="27"/>
        <v>#DIV/0!</v>
      </c>
      <c r="AV18" s="112"/>
      <c r="AW18" s="112"/>
      <c r="AX18" s="112"/>
      <c r="AY18" s="112"/>
      <c r="AZ18" s="112"/>
      <c r="BA18" s="112" t="e">
        <f t="shared" si="28"/>
        <v>#DIV/0!</v>
      </c>
      <c r="BB18" s="112">
        <f>Мос!C29</f>
        <v>0</v>
      </c>
      <c r="BC18" s="112">
        <f>Мос!D29</f>
        <v>0.41200000000000003</v>
      </c>
      <c r="BD18" s="112" t="e">
        <f t="shared" si="29"/>
        <v>#DIV/0!</v>
      </c>
      <c r="BE18" s="112"/>
      <c r="BF18" s="112"/>
      <c r="BG18" s="116" t="e">
        <f t="shared" si="30"/>
        <v>#DIV/0!</v>
      </c>
      <c r="BH18" s="116"/>
      <c r="BI18" s="116"/>
      <c r="BJ18" s="116" t="e">
        <f t="shared" si="31"/>
        <v>#DIV/0!</v>
      </c>
      <c r="BK18" s="218">
        <f t="shared" si="4"/>
        <v>12780.328</v>
      </c>
      <c r="BL18" s="115">
        <f t="shared" si="5"/>
        <v>7932.579</v>
      </c>
      <c r="BM18" s="112">
        <f t="shared" si="50"/>
        <v>62.06866521735592</v>
      </c>
      <c r="BN18" s="117">
        <f>Мос!C34</f>
        <v>0</v>
      </c>
      <c r="BO18" s="117">
        <f>Мос!D34</f>
        <v>0</v>
      </c>
      <c r="BP18" s="112" t="e">
        <f>BO18/BN18*100</f>
        <v>#DIV/0!</v>
      </c>
      <c r="BQ18" s="112">
        <f>Мос!C35</f>
        <v>0</v>
      </c>
      <c r="BR18" s="112">
        <f>Мос!D35</f>
        <v>0</v>
      </c>
      <c r="BS18" s="112" t="e">
        <f t="shared" si="33"/>
        <v>#DIV/0!</v>
      </c>
      <c r="BT18" s="227">
        <f>Мос!C36</f>
        <v>11895.42</v>
      </c>
      <c r="BU18" s="112">
        <f>Мос!D36</f>
        <v>7816.677</v>
      </c>
      <c r="BV18" s="112">
        <f t="shared" si="6"/>
        <v>65.71165204759478</v>
      </c>
      <c r="BW18" s="112">
        <f>Мос!C37</f>
        <v>884.908</v>
      </c>
      <c r="BX18" s="112">
        <f>Мос!D37</f>
        <v>115.902</v>
      </c>
      <c r="BY18" s="112">
        <f t="shared" si="7"/>
        <v>13.097632748263097</v>
      </c>
      <c r="BZ18" s="112"/>
      <c r="CA18" s="112"/>
      <c r="CB18" s="112" t="e">
        <f t="shared" si="8"/>
        <v>#DIV/0!</v>
      </c>
      <c r="CC18" s="115"/>
      <c r="CD18" s="115"/>
      <c r="CE18" s="112" t="e">
        <f t="shared" si="34"/>
        <v>#DIV/0!</v>
      </c>
      <c r="CF18" s="112"/>
      <c r="CG18" s="112"/>
      <c r="CH18" s="112"/>
      <c r="CI18" s="115">
        <f t="shared" si="35"/>
        <v>19150.042</v>
      </c>
      <c r="CJ18" s="115">
        <f t="shared" si="35"/>
        <v>10001.101980000001</v>
      </c>
      <c r="CK18" s="112">
        <f t="shared" si="36"/>
        <v>52.22496107319243</v>
      </c>
      <c r="CL18" s="115">
        <f t="shared" si="37"/>
        <v>1048.63</v>
      </c>
      <c r="CM18" s="115">
        <f t="shared" si="37"/>
        <v>473.85221</v>
      </c>
      <c r="CN18" s="112">
        <f t="shared" si="38"/>
        <v>45.18774114797402</v>
      </c>
      <c r="CO18" s="130">
        <f>Мос!C49</f>
        <v>1028.63</v>
      </c>
      <c r="CP18" s="112">
        <f>Мос!D49</f>
        <v>473.85221</v>
      </c>
      <c r="CQ18" s="112">
        <f t="shared" si="39"/>
        <v>46.066341638878896</v>
      </c>
      <c r="CR18" s="112">
        <f>Мос!C52</f>
        <v>0</v>
      </c>
      <c r="CS18" s="112">
        <f>Мос!D52</f>
        <v>0</v>
      </c>
      <c r="CT18" s="112" t="e">
        <f t="shared" si="40"/>
        <v>#DIV/0!</v>
      </c>
      <c r="CU18" s="112">
        <f>Мос!C53</f>
        <v>20</v>
      </c>
      <c r="CV18" s="112">
        <f>Мос!D53</f>
        <v>0</v>
      </c>
      <c r="CW18" s="112">
        <f t="shared" si="41"/>
        <v>0</v>
      </c>
      <c r="CX18" s="112">
        <f>Мос!C54</f>
        <v>0</v>
      </c>
      <c r="CY18" s="112">
        <f>Мос!D54</f>
        <v>0</v>
      </c>
      <c r="CZ18" s="112" t="e">
        <f t="shared" si="42"/>
        <v>#DIV/0!</v>
      </c>
      <c r="DA18" s="112">
        <f>Мос!C56</f>
        <v>115.794</v>
      </c>
      <c r="DB18" s="112">
        <f>Мос!D56</f>
        <v>59.56621</v>
      </c>
      <c r="DC18" s="112">
        <f t="shared" si="43"/>
        <v>51.441534103666854</v>
      </c>
      <c r="DD18" s="112">
        <f>Мос!C57</f>
        <v>93.9</v>
      </c>
      <c r="DE18" s="112">
        <f>Мос!D57</f>
        <v>1.683</v>
      </c>
      <c r="DF18" s="112">
        <f t="shared" si="44"/>
        <v>1.7923322683706069</v>
      </c>
      <c r="DG18" s="212">
        <f>Мос!C62</f>
        <v>4090.051</v>
      </c>
      <c r="DH18" s="115">
        <f>Мос!D62</f>
        <v>481.71841</v>
      </c>
      <c r="DI18" s="112">
        <f t="shared" si="45"/>
        <v>11.777809372059176</v>
      </c>
      <c r="DJ18" s="115">
        <f>Мос!C67</f>
        <v>9849.647</v>
      </c>
      <c r="DK18" s="115">
        <f>Мос!D67</f>
        <v>7532.35961</v>
      </c>
      <c r="DL18" s="112">
        <f t="shared" si="46"/>
        <v>76.47339655928785</v>
      </c>
      <c r="DM18" s="124">
        <f>Мос!C71</f>
        <v>1384.3</v>
      </c>
      <c r="DN18" s="203">
        <f>Мос!D71</f>
        <v>788.12254</v>
      </c>
      <c r="DO18" s="112">
        <f t="shared" si="9"/>
        <v>56.93292927833562</v>
      </c>
      <c r="DP18" s="211">
        <f>Мос!C73</f>
        <v>2338.02</v>
      </c>
      <c r="DQ18" s="112">
        <f>Мос!D73</f>
        <v>452.1</v>
      </c>
      <c r="DR18" s="112">
        <f t="shared" si="10"/>
        <v>19.336874791490235</v>
      </c>
      <c r="DS18" s="113">
        <f>Мос!C78</f>
        <v>34</v>
      </c>
      <c r="DT18" s="113">
        <f>Мос!D78</f>
        <v>16</v>
      </c>
      <c r="DU18" s="112">
        <f t="shared" si="47"/>
        <v>47.05882352941176</v>
      </c>
      <c r="DV18" s="112">
        <f>Мос!C84</f>
        <v>195.7</v>
      </c>
      <c r="DW18" s="112">
        <f>Мос!D84</f>
        <v>195.7</v>
      </c>
      <c r="DX18" s="112">
        <f t="shared" si="49"/>
        <v>100</v>
      </c>
      <c r="DY18" s="213">
        <f t="shared" si="11"/>
        <v>1707.3140000000021</v>
      </c>
      <c r="DZ18" s="118">
        <f t="shared" si="12"/>
        <v>-2670.3046299999987</v>
      </c>
      <c r="EA18" s="112">
        <f t="shared" si="48"/>
        <v>-156.4038384269089</v>
      </c>
      <c r="EB18" s="220"/>
      <c r="EC18" s="214"/>
    </row>
    <row r="19" spans="1:146" s="100" customFormat="1" ht="14.25" customHeight="1">
      <c r="A19" s="108">
        <v>7</v>
      </c>
      <c r="B19" s="109" t="s">
        <v>203</v>
      </c>
      <c r="C19" s="110">
        <f t="shared" si="0"/>
        <v>4842.185</v>
      </c>
      <c r="D19" s="128">
        <f t="shared" si="1"/>
        <v>2743.66517</v>
      </c>
      <c r="E19" s="112">
        <f t="shared" si="2"/>
        <v>56.66171717933123</v>
      </c>
      <c r="F19" s="113">
        <f t="shared" si="13"/>
        <v>1518.1840000000002</v>
      </c>
      <c r="G19" s="113">
        <f t="shared" si="14"/>
        <v>1260.39617</v>
      </c>
      <c r="H19" s="112">
        <f t="shared" si="15"/>
        <v>83.01998769582606</v>
      </c>
      <c r="I19" s="114">
        <f>Ори!C6</f>
        <v>632.4</v>
      </c>
      <c r="J19" s="114">
        <f>Ори!D6</f>
        <v>398.68692</v>
      </c>
      <c r="K19" s="112">
        <f t="shared" si="16"/>
        <v>63.043472485768504</v>
      </c>
      <c r="L19" s="115">
        <f>Ори!C8</f>
        <v>73</v>
      </c>
      <c r="M19" s="115">
        <f>Ори!D8</f>
        <v>79.12031</v>
      </c>
      <c r="N19" s="112">
        <f t="shared" si="17"/>
        <v>108.38398630136987</v>
      </c>
      <c r="O19" s="115">
        <f>Ори!C10</f>
        <v>112</v>
      </c>
      <c r="P19" s="115">
        <f>Ори!D10</f>
        <v>23.33227</v>
      </c>
      <c r="Q19" s="112">
        <f t="shared" si="18"/>
        <v>20.83238392857143</v>
      </c>
      <c r="R19" s="115">
        <f>Ори!C11</f>
        <v>295.5</v>
      </c>
      <c r="S19" s="115">
        <f>Ори!D11</f>
        <v>203.8979</v>
      </c>
      <c r="T19" s="112">
        <f t="shared" si="19"/>
        <v>69.00098138747884</v>
      </c>
      <c r="U19" s="112">
        <f>Ори!C13</f>
        <v>10</v>
      </c>
      <c r="V19" s="112">
        <f>Ори!D13</f>
        <v>8.87</v>
      </c>
      <c r="W19" s="112">
        <f t="shared" si="20"/>
        <v>88.69999999999999</v>
      </c>
      <c r="X19" s="112"/>
      <c r="Y19" s="112"/>
      <c r="Z19" s="112" t="e">
        <f t="shared" si="3"/>
        <v>#DIV/0!</v>
      </c>
      <c r="AA19" s="115">
        <f>Ори!C22</f>
        <v>195</v>
      </c>
      <c r="AB19" s="115">
        <f>Ори!D22</f>
        <v>83.20272</v>
      </c>
      <c r="AC19" s="112">
        <f t="shared" si="21"/>
        <v>42.66806153846154</v>
      </c>
      <c r="AD19" s="115"/>
      <c r="AE19" s="115"/>
      <c r="AF19" s="112" t="e">
        <f t="shared" si="22"/>
        <v>#DIV/0!</v>
      </c>
      <c r="AG19" s="115">
        <f>Ори!C23</f>
        <v>0</v>
      </c>
      <c r="AH19" s="115">
        <f>Ори!D23</f>
        <v>0</v>
      </c>
      <c r="AI19" s="112" t="e">
        <f t="shared" si="23"/>
        <v>#DIV/0!</v>
      </c>
      <c r="AJ19" s="115"/>
      <c r="AK19" s="115"/>
      <c r="AL19" s="112" t="e">
        <f t="shared" si="24"/>
        <v>#DIV/0!</v>
      </c>
      <c r="AM19" s="112">
        <f>Ори!C25</f>
        <v>100.284</v>
      </c>
      <c r="AN19" s="112">
        <f>Ори!D25</f>
        <v>102.0275</v>
      </c>
      <c r="AO19" s="112">
        <f t="shared" si="25"/>
        <v>101.73856248254955</v>
      </c>
      <c r="AP19" s="112">
        <f>Ори!C28</f>
        <v>100</v>
      </c>
      <c r="AQ19" s="112">
        <f>Ори!D28</f>
        <v>55.7865</v>
      </c>
      <c r="AR19" s="112">
        <f t="shared" si="26"/>
        <v>55.7865</v>
      </c>
      <c r="AS19" s="112"/>
      <c r="AT19" s="112"/>
      <c r="AU19" s="112" t="e">
        <f t="shared" si="27"/>
        <v>#DIV/0!</v>
      </c>
      <c r="AV19" s="112"/>
      <c r="AW19" s="112"/>
      <c r="AX19" s="112"/>
      <c r="AY19" s="112"/>
      <c r="AZ19" s="112"/>
      <c r="BA19" s="112" t="e">
        <f t="shared" si="28"/>
        <v>#DIV/0!</v>
      </c>
      <c r="BB19" s="112">
        <f>Ори!C29</f>
        <v>0</v>
      </c>
      <c r="BC19" s="112">
        <f>Ори!D29</f>
        <v>305.47205</v>
      </c>
      <c r="BD19" s="112" t="e">
        <f t="shared" si="29"/>
        <v>#DIV/0!</v>
      </c>
      <c r="BE19" s="112"/>
      <c r="BF19" s="112"/>
      <c r="BG19" s="116" t="e">
        <f t="shared" si="30"/>
        <v>#DIV/0!</v>
      </c>
      <c r="BH19" s="116"/>
      <c r="BI19" s="116"/>
      <c r="BJ19" s="116" t="e">
        <f t="shared" si="31"/>
        <v>#DIV/0!</v>
      </c>
      <c r="BK19" s="115">
        <f t="shared" si="4"/>
        <v>3324.001</v>
      </c>
      <c r="BL19" s="115">
        <f t="shared" si="5"/>
        <v>1483.269</v>
      </c>
      <c r="BM19" s="112">
        <f t="shared" si="50"/>
        <v>44.62300101594433</v>
      </c>
      <c r="BN19" s="117">
        <f>Ори!C34</f>
        <v>2342.3</v>
      </c>
      <c r="BO19" s="117">
        <f>Ори!D34</f>
        <v>1347.96</v>
      </c>
      <c r="BP19" s="112">
        <f t="shared" si="32"/>
        <v>57.54856337787644</v>
      </c>
      <c r="BQ19" s="112">
        <f>Ори!C35</f>
        <v>0</v>
      </c>
      <c r="BR19" s="112">
        <f>Ори!D35</f>
        <v>0</v>
      </c>
      <c r="BS19" s="112" t="e">
        <f t="shared" si="33"/>
        <v>#DIV/0!</v>
      </c>
      <c r="BT19" s="112">
        <f>Ори!C36</f>
        <v>865.7</v>
      </c>
      <c r="BU19" s="112">
        <f>Ори!D36</f>
        <v>19.411</v>
      </c>
      <c r="BV19" s="112">
        <f t="shared" si="6"/>
        <v>2.242231719995379</v>
      </c>
      <c r="BW19" s="112">
        <f>Ори!C37</f>
        <v>116.001</v>
      </c>
      <c r="BX19" s="112">
        <f>Ори!D37</f>
        <v>115.898</v>
      </c>
      <c r="BY19" s="112">
        <f t="shared" si="7"/>
        <v>99.91120766200291</v>
      </c>
      <c r="BZ19" s="112"/>
      <c r="CA19" s="112"/>
      <c r="CB19" s="112" t="e">
        <f t="shared" si="8"/>
        <v>#DIV/0!</v>
      </c>
      <c r="CC19" s="115"/>
      <c r="CD19" s="115"/>
      <c r="CE19" s="112" t="e">
        <f t="shared" si="34"/>
        <v>#DIV/0!</v>
      </c>
      <c r="CF19" s="112"/>
      <c r="CG19" s="112"/>
      <c r="CH19" s="112"/>
      <c r="CI19" s="115">
        <f t="shared" si="35"/>
        <v>5008.395</v>
      </c>
      <c r="CJ19" s="115">
        <f t="shared" si="35"/>
        <v>2276.4395</v>
      </c>
      <c r="CK19" s="112">
        <f t="shared" si="36"/>
        <v>45.4524752939814</v>
      </c>
      <c r="CL19" s="115">
        <f t="shared" si="37"/>
        <v>719.434</v>
      </c>
      <c r="CM19" s="115">
        <f t="shared" si="37"/>
        <v>483.62435</v>
      </c>
      <c r="CN19" s="112">
        <f t="shared" si="38"/>
        <v>67.22289327443518</v>
      </c>
      <c r="CO19" s="130">
        <f>Ори!C49</f>
        <v>706.117</v>
      </c>
      <c r="CP19" s="112">
        <f>Ори!D49</f>
        <v>483.62435</v>
      </c>
      <c r="CQ19" s="112">
        <f t="shared" si="39"/>
        <v>68.49068213907894</v>
      </c>
      <c r="CR19" s="112">
        <f>Ори!C52</f>
        <v>0</v>
      </c>
      <c r="CS19" s="112">
        <f>Ори!D52</f>
        <v>0</v>
      </c>
      <c r="CT19" s="112" t="e">
        <f t="shared" si="40"/>
        <v>#DIV/0!</v>
      </c>
      <c r="CU19" s="112">
        <f>Ори!C53</f>
        <v>13.317</v>
      </c>
      <c r="CV19" s="112">
        <f>Ори!D53</f>
        <v>0</v>
      </c>
      <c r="CW19" s="112">
        <f t="shared" si="41"/>
        <v>0</v>
      </c>
      <c r="CX19" s="112">
        <f>Ори!C54</f>
        <v>0</v>
      </c>
      <c r="CY19" s="112">
        <f>Ори!D54</f>
        <v>0</v>
      </c>
      <c r="CZ19" s="112" t="e">
        <f t="shared" si="42"/>
        <v>#DIV/0!</v>
      </c>
      <c r="DA19" s="112">
        <f>Ори!C56</f>
        <v>115.794</v>
      </c>
      <c r="DB19" s="112">
        <f>Ори!D56</f>
        <v>53.43102</v>
      </c>
      <c r="DC19" s="112">
        <f t="shared" si="43"/>
        <v>46.14316803979481</v>
      </c>
      <c r="DD19" s="112">
        <f>Ори!C57</f>
        <v>91.683</v>
      </c>
      <c r="DE19" s="112">
        <f>Ори!D57</f>
        <v>3.9829999999999997</v>
      </c>
      <c r="DF19" s="112">
        <f t="shared" si="44"/>
        <v>4.344316830819235</v>
      </c>
      <c r="DG19" s="115">
        <f>Ори!C62</f>
        <v>1035.7</v>
      </c>
      <c r="DH19" s="115">
        <f>Ори!D62</f>
        <v>148.74461000000002</v>
      </c>
      <c r="DI19" s="112">
        <f t="shared" si="45"/>
        <v>14.36174664478131</v>
      </c>
      <c r="DJ19" s="115">
        <f>Ори!C67</f>
        <v>624.784</v>
      </c>
      <c r="DK19" s="115">
        <f>Ори!D67</f>
        <v>234.36379</v>
      </c>
      <c r="DL19" s="112">
        <f t="shared" si="46"/>
        <v>37.51117026044201</v>
      </c>
      <c r="DM19" s="115">
        <f>Ори!C71</f>
        <v>1927.2</v>
      </c>
      <c r="DN19" s="204">
        <f>Ори!D71</f>
        <v>1249.94273</v>
      </c>
      <c r="DO19" s="112">
        <f t="shared" si="9"/>
        <v>64.85796647986716</v>
      </c>
      <c r="DP19" s="112">
        <f>Ори!C73</f>
        <v>292.1</v>
      </c>
      <c r="DQ19" s="112">
        <f>Ори!D73</f>
        <v>0</v>
      </c>
      <c r="DR19" s="112">
        <f t="shared" si="10"/>
        <v>0</v>
      </c>
      <c r="DS19" s="113">
        <f>Ори!C78</f>
        <v>13</v>
      </c>
      <c r="DT19" s="113">
        <f>Ори!D78</f>
        <v>8</v>
      </c>
      <c r="DU19" s="112">
        <f t="shared" si="47"/>
        <v>61.53846153846154</v>
      </c>
      <c r="DV19" s="112">
        <f>Ори!C84</f>
        <v>188.7</v>
      </c>
      <c r="DW19" s="112">
        <f>Ори!D84</f>
        <v>94.35</v>
      </c>
      <c r="DX19" s="112">
        <f t="shared" si="49"/>
        <v>50</v>
      </c>
      <c r="DY19" s="118">
        <f t="shared" si="11"/>
        <v>166.21000000000004</v>
      </c>
      <c r="DZ19" s="118">
        <f t="shared" si="12"/>
        <v>-467.22567000000026</v>
      </c>
      <c r="EA19" s="112">
        <f t="shared" si="48"/>
        <v>-281.1056314301186</v>
      </c>
      <c r="EB19" s="220"/>
      <c r="EC19" s="214"/>
      <c r="EH19" s="129"/>
      <c r="EI19" s="129"/>
      <c r="EJ19" s="129"/>
      <c r="EK19" s="129"/>
      <c r="EL19" s="129"/>
      <c r="EM19" s="129"/>
      <c r="EN19" s="129"/>
      <c r="EO19" s="129"/>
      <c r="EP19" s="129"/>
    </row>
    <row r="20" spans="1:146" s="100" customFormat="1" ht="15" customHeight="1">
      <c r="A20" s="108">
        <v>8</v>
      </c>
      <c r="B20" s="109" t="s">
        <v>204</v>
      </c>
      <c r="C20" s="110">
        <f t="shared" si="0"/>
        <v>6201.324999999999</v>
      </c>
      <c r="D20" s="128">
        <f t="shared" si="1"/>
        <v>4001.2101000000002</v>
      </c>
      <c r="E20" s="112">
        <f t="shared" si="2"/>
        <v>64.52185782877048</v>
      </c>
      <c r="F20" s="113">
        <f t="shared" si="13"/>
        <v>1177.6</v>
      </c>
      <c r="G20" s="113">
        <f t="shared" si="14"/>
        <v>621.0351</v>
      </c>
      <c r="H20" s="112">
        <f t="shared" si="15"/>
        <v>52.73735563858697</v>
      </c>
      <c r="I20" s="115">
        <f>Сят!C6</f>
        <v>487.2</v>
      </c>
      <c r="J20" s="115">
        <f>Сят!D6</f>
        <v>313.0797</v>
      </c>
      <c r="K20" s="112">
        <f t="shared" si="16"/>
        <v>64.2610221674877</v>
      </c>
      <c r="L20" s="115">
        <f>Сят!C8</f>
        <v>28</v>
      </c>
      <c r="M20" s="115">
        <f>Сят!D8</f>
        <v>22.54194</v>
      </c>
      <c r="N20" s="112">
        <f t="shared" si="17"/>
        <v>80.50692857142857</v>
      </c>
      <c r="O20" s="115">
        <f>Сят!C10</f>
        <v>92</v>
      </c>
      <c r="P20" s="115">
        <f>Сят!D10</f>
        <v>24.74194</v>
      </c>
      <c r="Q20" s="112">
        <f t="shared" si="18"/>
        <v>26.893413043478258</v>
      </c>
      <c r="R20" s="115">
        <f>Сят!C11</f>
        <v>398.4</v>
      </c>
      <c r="S20" s="115">
        <f>Сят!D11</f>
        <v>245.51011</v>
      </c>
      <c r="T20" s="112">
        <f t="shared" si="19"/>
        <v>61.624023594377505</v>
      </c>
      <c r="U20" s="112">
        <f>Сят!C13</f>
        <v>10</v>
      </c>
      <c r="V20" s="112">
        <f>Сят!D13</f>
        <v>5.95</v>
      </c>
      <c r="W20" s="112">
        <f t="shared" si="20"/>
        <v>59.5</v>
      </c>
      <c r="X20" s="112"/>
      <c r="Y20" s="130">
        <f>Сят!D19</f>
        <v>0.19315</v>
      </c>
      <c r="Z20" s="112" t="e">
        <f t="shared" si="3"/>
        <v>#DIV/0!</v>
      </c>
      <c r="AA20" s="115">
        <f>Сят!C22</f>
        <v>57</v>
      </c>
      <c r="AB20" s="115">
        <f>Сят!D22</f>
        <v>4.82705</v>
      </c>
      <c r="AC20" s="112">
        <f t="shared" si="21"/>
        <v>8.468508771929823</v>
      </c>
      <c r="AD20" s="115"/>
      <c r="AE20" s="115"/>
      <c r="AF20" s="112" t="e">
        <f t="shared" si="22"/>
        <v>#DIV/0!</v>
      </c>
      <c r="AG20" s="115">
        <f>Сят!C23</f>
        <v>15</v>
      </c>
      <c r="AH20" s="115">
        <f>Сят!D23</f>
        <v>3.95136</v>
      </c>
      <c r="AI20" s="112">
        <f t="shared" si="23"/>
        <v>26.342399999999998</v>
      </c>
      <c r="AJ20" s="115"/>
      <c r="AK20" s="115"/>
      <c r="AL20" s="112" t="e">
        <f t="shared" si="24"/>
        <v>#DIV/0!</v>
      </c>
      <c r="AM20" s="112"/>
      <c r="AN20" s="112"/>
      <c r="AO20" s="112" t="e">
        <f t="shared" si="25"/>
        <v>#DIV/0!</v>
      </c>
      <c r="AP20" s="112">
        <f>Сят!C28</f>
        <v>90</v>
      </c>
      <c r="AQ20" s="112">
        <f>Сят!D28</f>
        <v>0</v>
      </c>
      <c r="AR20" s="112">
        <f t="shared" si="26"/>
        <v>0</v>
      </c>
      <c r="AS20" s="122"/>
      <c r="AT20" s="122"/>
      <c r="AU20" s="112" t="e">
        <f t="shared" si="27"/>
        <v>#DIV/0!</v>
      </c>
      <c r="AV20" s="112"/>
      <c r="AW20" s="112"/>
      <c r="AX20" s="112"/>
      <c r="AY20" s="112"/>
      <c r="AZ20" s="112"/>
      <c r="BA20" s="112" t="e">
        <f t="shared" si="28"/>
        <v>#DIV/0!</v>
      </c>
      <c r="BB20" s="112">
        <f>Сят!C29</f>
        <v>0</v>
      </c>
      <c r="BC20" s="112">
        <f>Сят!D29</f>
        <v>0.23985</v>
      </c>
      <c r="BD20" s="112" t="e">
        <f t="shared" si="29"/>
        <v>#DIV/0!</v>
      </c>
      <c r="BE20" s="112"/>
      <c r="BF20" s="112"/>
      <c r="BG20" s="116" t="e">
        <f t="shared" si="30"/>
        <v>#DIV/0!</v>
      </c>
      <c r="BH20" s="116"/>
      <c r="BI20" s="116"/>
      <c r="BJ20" s="116" t="e">
        <f t="shared" si="31"/>
        <v>#DIV/0!</v>
      </c>
      <c r="BK20" s="115">
        <f t="shared" si="4"/>
        <v>5023.724999999999</v>
      </c>
      <c r="BL20" s="115">
        <f t="shared" si="5"/>
        <v>3380.175</v>
      </c>
      <c r="BM20" s="112">
        <f t="shared" si="50"/>
        <v>67.28423629876238</v>
      </c>
      <c r="BN20" s="117">
        <f>Сят!C34</f>
        <v>3108.5</v>
      </c>
      <c r="BO20" s="117">
        <f>Сят!D34</f>
        <v>2084.88</v>
      </c>
      <c r="BP20" s="112">
        <f t="shared" si="32"/>
        <v>67.07029113720444</v>
      </c>
      <c r="BQ20" s="112">
        <f>Сят!C35</f>
        <v>0</v>
      </c>
      <c r="BR20" s="112">
        <f>Сят!D35</f>
        <v>0</v>
      </c>
      <c r="BS20" s="112" t="e">
        <f t="shared" si="33"/>
        <v>#DIV/0!</v>
      </c>
      <c r="BT20" s="112">
        <f>Сят!C36</f>
        <v>1799.2</v>
      </c>
      <c r="BU20" s="112">
        <f>Сят!D36</f>
        <v>1179.391</v>
      </c>
      <c r="BV20" s="112">
        <f t="shared" si="6"/>
        <v>65.55085593597154</v>
      </c>
      <c r="BW20" s="112">
        <f>Сят!C37</f>
        <v>116.025</v>
      </c>
      <c r="BX20" s="112">
        <f>Сят!D37</f>
        <v>115.904</v>
      </c>
      <c r="BY20" s="112">
        <f t="shared" si="7"/>
        <v>99.89571213100625</v>
      </c>
      <c r="BZ20" s="112"/>
      <c r="CA20" s="112"/>
      <c r="CB20" s="112" t="e">
        <f t="shared" si="8"/>
        <v>#DIV/0!</v>
      </c>
      <c r="CC20" s="115"/>
      <c r="CD20" s="115"/>
      <c r="CE20" s="112" t="e">
        <f t="shared" si="34"/>
        <v>#DIV/0!</v>
      </c>
      <c r="CF20" s="112"/>
      <c r="CG20" s="112"/>
      <c r="CH20" s="112"/>
      <c r="CI20" s="115">
        <f t="shared" si="35"/>
        <v>6525.725</v>
      </c>
      <c r="CJ20" s="115">
        <f t="shared" si="35"/>
        <v>3159.10821</v>
      </c>
      <c r="CK20" s="112">
        <f t="shared" si="36"/>
        <v>48.410072597297614</v>
      </c>
      <c r="CL20" s="115">
        <f t="shared" si="37"/>
        <v>784.541</v>
      </c>
      <c r="CM20" s="115">
        <f t="shared" si="37"/>
        <v>389.86463</v>
      </c>
      <c r="CN20" s="112">
        <f t="shared" si="38"/>
        <v>49.69334043727478</v>
      </c>
      <c r="CO20" s="130">
        <f>Сят!C49</f>
        <v>764.541</v>
      </c>
      <c r="CP20" s="112">
        <f>Сят!D49</f>
        <v>389.86463</v>
      </c>
      <c r="CQ20" s="112">
        <f t="shared" si="39"/>
        <v>50.99329270765073</v>
      </c>
      <c r="CR20" s="112">
        <f>Сят!C52</f>
        <v>0</v>
      </c>
      <c r="CS20" s="112">
        <f>Сят!D52</f>
        <v>0</v>
      </c>
      <c r="CT20" s="112" t="e">
        <f t="shared" si="40"/>
        <v>#DIV/0!</v>
      </c>
      <c r="CU20" s="112">
        <f>Сят!C53</f>
        <v>20</v>
      </c>
      <c r="CV20" s="112">
        <f>Сят!D53</f>
        <v>0</v>
      </c>
      <c r="CW20" s="112">
        <f t="shared" si="41"/>
        <v>0</v>
      </c>
      <c r="CX20" s="112">
        <f>Сят!C54</f>
        <v>0</v>
      </c>
      <c r="CY20" s="112">
        <f>Сят!D54</f>
        <v>0</v>
      </c>
      <c r="CZ20" s="112" t="e">
        <f t="shared" si="42"/>
        <v>#DIV/0!</v>
      </c>
      <c r="DA20" s="112">
        <f>Сят!C56</f>
        <v>115.784</v>
      </c>
      <c r="DB20" s="112">
        <f>Сят!D56</f>
        <v>55.95156</v>
      </c>
      <c r="DC20" s="112">
        <f t="shared" si="43"/>
        <v>48.32408622953085</v>
      </c>
      <c r="DD20" s="112">
        <f>Сят!C57</f>
        <v>83.4</v>
      </c>
      <c r="DE20" s="112">
        <f>Сят!D57</f>
        <v>1.683</v>
      </c>
      <c r="DF20" s="112">
        <f t="shared" si="44"/>
        <v>2.0179856115107913</v>
      </c>
      <c r="DG20" s="115">
        <f>Сят!C62</f>
        <v>1408.9</v>
      </c>
      <c r="DH20" s="115">
        <f>Сят!D62</f>
        <v>78.47635</v>
      </c>
      <c r="DI20" s="112">
        <f t="shared" si="45"/>
        <v>5.570044005962097</v>
      </c>
      <c r="DJ20" s="115">
        <f>Сят!C67</f>
        <v>748.5</v>
      </c>
      <c r="DK20" s="115">
        <f>Сят!D67</f>
        <v>83.29981</v>
      </c>
      <c r="DL20" s="112">
        <f t="shared" si="46"/>
        <v>11.128899131596526</v>
      </c>
      <c r="DM20" s="124">
        <f>Сят!C71</f>
        <v>1756.1</v>
      </c>
      <c r="DN20" s="203">
        <f>Сят!D71</f>
        <v>1171.53286</v>
      </c>
      <c r="DO20" s="112">
        <f t="shared" si="9"/>
        <v>66.71219520528444</v>
      </c>
      <c r="DP20" s="112">
        <f>Сят!C73</f>
        <v>1131.2</v>
      </c>
      <c r="DQ20" s="112">
        <f>Сят!D73</f>
        <v>1131.2</v>
      </c>
      <c r="DR20" s="112">
        <f t="shared" si="10"/>
        <v>100</v>
      </c>
      <c r="DS20" s="113">
        <f>Сят!C78</f>
        <v>15</v>
      </c>
      <c r="DT20" s="113">
        <f>Сят!D78</f>
        <v>5.95</v>
      </c>
      <c r="DU20" s="112">
        <f t="shared" si="47"/>
        <v>39.666666666666664</v>
      </c>
      <c r="DV20" s="112">
        <f>Сят!C84</f>
        <v>482.3</v>
      </c>
      <c r="DW20" s="112">
        <f>Сят!D84</f>
        <v>241.15</v>
      </c>
      <c r="DX20" s="112">
        <f t="shared" si="49"/>
        <v>50</v>
      </c>
      <c r="DY20" s="118">
        <f t="shared" si="11"/>
        <v>324.40000000000146</v>
      </c>
      <c r="DZ20" s="118">
        <f t="shared" si="12"/>
        <v>-842.1018900000004</v>
      </c>
      <c r="EA20" s="112">
        <f t="shared" si="48"/>
        <v>-259.5875123304552</v>
      </c>
      <c r="EB20" s="222"/>
      <c r="EC20" s="214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</row>
    <row r="21" spans="1:146" s="100" customFormat="1" ht="15" customHeight="1">
      <c r="A21" s="108">
        <v>9</v>
      </c>
      <c r="B21" s="109" t="s">
        <v>205</v>
      </c>
      <c r="C21" s="110">
        <f t="shared" si="0"/>
        <v>4534.353999999999</v>
      </c>
      <c r="D21" s="128">
        <f t="shared" si="1"/>
        <v>3016.8446799999997</v>
      </c>
      <c r="E21" s="112">
        <f t="shared" si="2"/>
        <v>66.5330646879357</v>
      </c>
      <c r="F21" s="113">
        <f t="shared" si="13"/>
        <v>819.5</v>
      </c>
      <c r="G21" s="113">
        <f t="shared" si="14"/>
        <v>572.3086800000001</v>
      </c>
      <c r="H21" s="112">
        <f t="shared" si="15"/>
        <v>69.83632458816352</v>
      </c>
      <c r="I21" s="115">
        <f>Тор!C6</f>
        <v>304.8</v>
      </c>
      <c r="J21" s="115">
        <f>Тор!D6</f>
        <v>233.2995</v>
      </c>
      <c r="K21" s="112">
        <f t="shared" si="16"/>
        <v>76.54183070866142</v>
      </c>
      <c r="L21" s="115">
        <f>Тор!C8</f>
        <v>3</v>
      </c>
      <c r="M21" s="115">
        <f>Тор!D8</f>
        <v>63.00076</v>
      </c>
      <c r="N21" s="112">
        <f t="shared" si="17"/>
        <v>2100.0253333333335</v>
      </c>
      <c r="O21" s="115">
        <f>Тор!C10</f>
        <v>88</v>
      </c>
      <c r="P21" s="115">
        <f>Тор!D10</f>
        <v>25.48488</v>
      </c>
      <c r="Q21" s="112">
        <f t="shared" si="18"/>
        <v>28.96009090909091</v>
      </c>
      <c r="R21" s="115">
        <f>Тор!C11</f>
        <v>272.9</v>
      </c>
      <c r="S21" s="115">
        <f>Тор!D11</f>
        <v>216.88665</v>
      </c>
      <c r="T21" s="112">
        <f t="shared" si="19"/>
        <v>79.47477097838038</v>
      </c>
      <c r="U21" s="112">
        <f>Тор!C13</f>
        <v>10</v>
      </c>
      <c r="V21" s="112">
        <f>Тор!D13</f>
        <v>3.2</v>
      </c>
      <c r="W21" s="112">
        <f t="shared" si="20"/>
        <v>32</v>
      </c>
      <c r="X21" s="112"/>
      <c r="Y21" s="130">
        <f>Тор!D17</f>
        <v>0.08</v>
      </c>
      <c r="Z21" s="112" t="e">
        <f t="shared" si="3"/>
        <v>#DIV/0!</v>
      </c>
      <c r="AA21" s="115">
        <f>Тор!C22</f>
        <v>80</v>
      </c>
      <c r="AB21" s="115">
        <f>Тор!D22</f>
        <v>21.45369</v>
      </c>
      <c r="AC21" s="112">
        <f t="shared" si="21"/>
        <v>26.8171125</v>
      </c>
      <c r="AD21" s="115"/>
      <c r="AE21" s="115"/>
      <c r="AF21" s="112" t="e">
        <f t="shared" si="22"/>
        <v>#DIV/0!</v>
      </c>
      <c r="AG21" s="115">
        <f>Тор!C23</f>
        <v>10.8</v>
      </c>
      <c r="AH21" s="115">
        <f>Тор!D23</f>
        <v>3.80345</v>
      </c>
      <c r="AI21" s="112">
        <f t="shared" si="23"/>
        <v>35.21712962962963</v>
      </c>
      <c r="AJ21" s="115"/>
      <c r="AK21" s="115"/>
      <c r="AL21" s="112" t="e">
        <f t="shared" si="24"/>
        <v>#DIV/0!</v>
      </c>
      <c r="AM21" s="112"/>
      <c r="AN21" s="112"/>
      <c r="AO21" s="112" t="e">
        <f t="shared" si="25"/>
        <v>#DIV/0!</v>
      </c>
      <c r="AP21" s="112">
        <f>Тор!C28</f>
        <v>50</v>
      </c>
      <c r="AQ21" s="112">
        <f>Тор!D28</f>
        <v>4.8598</v>
      </c>
      <c r="AR21" s="112">
        <f t="shared" si="26"/>
        <v>9.7196</v>
      </c>
      <c r="AS21" s="112"/>
      <c r="AT21" s="112"/>
      <c r="AU21" s="112" t="e">
        <f t="shared" si="27"/>
        <v>#DIV/0!</v>
      </c>
      <c r="AV21" s="112"/>
      <c r="AW21" s="112"/>
      <c r="AX21" s="112"/>
      <c r="AY21" s="112"/>
      <c r="AZ21" s="112"/>
      <c r="BA21" s="112" t="e">
        <f t="shared" si="28"/>
        <v>#DIV/0!</v>
      </c>
      <c r="BB21" s="112">
        <f>Тор!C29</f>
        <v>0</v>
      </c>
      <c r="BC21" s="112">
        <f>Тор!D29</f>
        <v>0.23995</v>
      </c>
      <c r="BD21" s="112" t="e">
        <f t="shared" si="29"/>
        <v>#DIV/0!</v>
      </c>
      <c r="BE21" s="112"/>
      <c r="BF21" s="112"/>
      <c r="BG21" s="116" t="e">
        <f t="shared" si="30"/>
        <v>#DIV/0!</v>
      </c>
      <c r="BH21" s="116"/>
      <c r="BI21" s="116"/>
      <c r="BJ21" s="116" t="e">
        <f t="shared" si="31"/>
        <v>#DIV/0!</v>
      </c>
      <c r="BK21" s="115">
        <f t="shared" si="4"/>
        <v>3714.854</v>
      </c>
      <c r="BL21" s="115">
        <f t="shared" si="5"/>
        <v>2444.5359999999996</v>
      </c>
      <c r="BM21" s="112">
        <f t="shared" si="50"/>
        <v>65.80436270173739</v>
      </c>
      <c r="BN21" s="117">
        <f>Тор!C34</f>
        <v>2207.2</v>
      </c>
      <c r="BO21" s="117">
        <f>Тор!D34</f>
        <v>1480.84</v>
      </c>
      <c r="BP21" s="112">
        <f t="shared" si="32"/>
        <v>67.09133744110186</v>
      </c>
      <c r="BQ21" s="112">
        <f>Тор!C35</f>
        <v>466.5</v>
      </c>
      <c r="BR21" s="112">
        <f>Тор!D35</f>
        <v>355</v>
      </c>
      <c r="BS21" s="112">
        <f t="shared" si="33"/>
        <v>76.09860664523043</v>
      </c>
      <c r="BT21" s="112">
        <f>Тор!C36</f>
        <v>925.2</v>
      </c>
      <c r="BU21" s="112">
        <f>Тор!D36</f>
        <v>492.828</v>
      </c>
      <c r="BV21" s="112">
        <f t="shared" si="6"/>
        <v>53.267185473411146</v>
      </c>
      <c r="BW21" s="112">
        <f>Тор!C37</f>
        <v>115.954</v>
      </c>
      <c r="BX21" s="112">
        <f>Тор!D37</f>
        <v>115.868</v>
      </c>
      <c r="BY21" s="112">
        <f t="shared" si="7"/>
        <v>99.92583265777809</v>
      </c>
      <c r="BZ21" s="112"/>
      <c r="CA21" s="112"/>
      <c r="CB21" s="112" t="e">
        <f t="shared" si="8"/>
        <v>#DIV/0!</v>
      </c>
      <c r="CC21" s="115"/>
      <c r="CD21" s="115"/>
      <c r="CE21" s="112" t="e">
        <f t="shared" si="34"/>
        <v>#DIV/0!</v>
      </c>
      <c r="CF21" s="112"/>
      <c r="CG21" s="112"/>
      <c r="CH21" s="112"/>
      <c r="CI21" s="115">
        <f t="shared" si="35"/>
        <v>4691.353999999999</v>
      </c>
      <c r="CJ21" s="115">
        <f t="shared" si="35"/>
        <v>2585.19044</v>
      </c>
      <c r="CK21" s="112">
        <f t="shared" si="36"/>
        <v>55.10542244307294</v>
      </c>
      <c r="CL21" s="115">
        <f t="shared" si="37"/>
        <v>736.57</v>
      </c>
      <c r="CM21" s="115">
        <f t="shared" si="37"/>
        <v>316.52297</v>
      </c>
      <c r="CN21" s="112">
        <f t="shared" si="38"/>
        <v>42.9725579374669</v>
      </c>
      <c r="CO21" s="130">
        <f>Тор!C49</f>
        <v>731.57</v>
      </c>
      <c r="CP21" s="112">
        <f>Тор!D49</f>
        <v>316.52297</v>
      </c>
      <c r="CQ21" s="112">
        <f t="shared" si="39"/>
        <v>43.26625886791421</v>
      </c>
      <c r="CR21" s="112">
        <f>Тор!C52</f>
        <v>0</v>
      </c>
      <c r="CS21" s="112">
        <f>Тор!D52</f>
        <v>0</v>
      </c>
      <c r="CT21" s="112" t="e">
        <f t="shared" si="40"/>
        <v>#DIV/0!</v>
      </c>
      <c r="CU21" s="112">
        <f>Тор!C53</f>
        <v>5</v>
      </c>
      <c r="CV21" s="112">
        <f>Тор!D53</f>
        <v>0</v>
      </c>
      <c r="CW21" s="112">
        <f t="shared" si="41"/>
        <v>0</v>
      </c>
      <c r="CX21" s="112">
        <f>Тор!C54</f>
        <v>0</v>
      </c>
      <c r="CY21" s="112">
        <f>Тор!D54</f>
        <v>0</v>
      </c>
      <c r="CZ21" s="112" t="e">
        <f t="shared" si="42"/>
        <v>#DIV/0!</v>
      </c>
      <c r="DA21" s="112">
        <f>Тор!C56</f>
        <v>115.784</v>
      </c>
      <c r="DB21" s="112">
        <f>Тор!D56</f>
        <v>57.15855</v>
      </c>
      <c r="DC21" s="112">
        <f t="shared" si="43"/>
        <v>49.366535963518274</v>
      </c>
      <c r="DD21" s="112">
        <f>Тор!C57</f>
        <v>33</v>
      </c>
      <c r="DE21" s="112">
        <f>Тор!D57</f>
        <v>0</v>
      </c>
      <c r="DF21" s="112">
        <f t="shared" si="44"/>
        <v>0</v>
      </c>
      <c r="DG21" s="115">
        <f>Тор!C62</f>
        <v>899.5999999999999</v>
      </c>
      <c r="DH21" s="115">
        <f>Тор!D62</f>
        <v>192.747</v>
      </c>
      <c r="DI21" s="112">
        <f t="shared" si="45"/>
        <v>21.425855935971548</v>
      </c>
      <c r="DJ21" s="115">
        <f>Тор!C67</f>
        <v>270.2</v>
      </c>
      <c r="DK21" s="115">
        <f>Тор!D67</f>
        <v>123.33692</v>
      </c>
      <c r="DL21" s="112">
        <f t="shared" si="46"/>
        <v>45.646528497409335</v>
      </c>
      <c r="DM21" s="115">
        <f>Тор!C71</f>
        <v>2170.7</v>
      </c>
      <c r="DN21" s="204">
        <f>Тор!D71</f>
        <v>1441.925</v>
      </c>
      <c r="DO21" s="112">
        <f t="shared" si="9"/>
        <v>66.42672870502602</v>
      </c>
      <c r="DP21" s="112">
        <f>Тор!C73</f>
        <v>453.5</v>
      </c>
      <c r="DQ21" s="112">
        <f>Тор!D73</f>
        <v>453.5</v>
      </c>
      <c r="DR21" s="112">
        <f t="shared" si="10"/>
        <v>100</v>
      </c>
      <c r="DS21" s="113">
        <f>Тор!C78</f>
        <v>12</v>
      </c>
      <c r="DT21" s="113">
        <f>Тор!D78</f>
        <v>0</v>
      </c>
      <c r="DU21" s="112">
        <f t="shared" si="47"/>
        <v>0</v>
      </c>
      <c r="DV21" s="112">
        <f>Тор!C84</f>
        <v>0</v>
      </c>
      <c r="DW21" s="112">
        <f>Тор!D84</f>
        <v>0</v>
      </c>
      <c r="DX21" s="112" t="e">
        <f t="shared" si="49"/>
        <v>#DIV/0!</v>
      </c>
      <c r="DY21" s="213">
        <f t="shared" si="11"/>
        <v>157</v>
      </c>
      <c r="DZ21" s="118">
        <f t="shared" si="12"/>
        <v>-431.65423999999985</v>
      </c>
      <c r="EA21" s="112">
        <f t="shared" si="48"/>
        <v>-274.9390063694267</v>
      </c>
      <c r="EB21" s="220"/>
      <c r="EC21" s="214"/>
      <c r="EH21" s="129"/>
      <c r="EI21" s="129"/>
      <c r="EJ21" s="129"/>
      <c r="EK21" s="129"/>
      <c r="EL21" s="129"/>
      <c r="EM21" s="129"/>
      <c r="EN21" s="129"/>
      <c r="EO21" s="129"/>
      <c r="EP21" s="129"/>
    </row>
    <row r="22" spans="1:133" s="100" customFormat="1" ht="15" customHeight="1">
      <c r="A22" s="108">
        <v>10</v>
      </c>
      <c r="B22" s="109" t="s">
        <v>206</v>
      </c>
      <c r="C22" s="110">
        <f t="shared" si="0"/>
        <v>3176.591</v>
      </c>
      <c r="D22" s="128">
        <f t="shared" si="1"/>
        <v>1899.2751600000001</v>
      </c>
      <c r="E22" s="112">
        <f t="shared" si="2"/>
        <v>59.78972930415027</v>
      </c>
      <c r="F22" s="113">
        <f t="shared" si="13"/>
        <v>515.5999999999999</v>
      </c>
      <c r="G22" s="113">
        <f t="shared" si="14"/>
        <v>273.47316</v>
      </c>
      <c r="H22" s="112">
        <f t="shared" si="15"/>
        <v>53.03979053529869</v>
      </c>
      <c r="I22" s="115">
        <f>Хор!C6</f>
        <v>182.4</v>
      </c>
      <c r="J22" s="115">
        <f>Хор!D6</f>
        <v>132.14853</v>
      </c>
      <c r="K22" s="112">
        <f t="shared" si="16"/>
        <v>72.4498519736842</v>
      </c>
      <c r="L22" s="115">
        <f>Хор!C8</f>
        <v>45</v>
      </c>
      <c r="M22" s="115">
        <f>Хор!D8</f>
        <v>2.08361</v>
      </c>
      <c r="N22" s="112">
        <f t="shared" si="17"/>
        <v>4.630244444444445</v>
      </c>
      <c r="O22" s="115">
        <f>Хор!C10</f>
        <v>49</v>
      </c>
      <c r="P22" s="115">
        <f>Хор!D10</f>
        <v>15.05557</v>
      </c>
      <c r="Q22" s="112">
        <f t="shared" si="18"/>
        <v>30.725653061224488</v>
      </c>
      <c r="R22" s="186">
        <f>Хор!C11</f>
        <v>134.2</v>
      </c>
      <c r="S22" s="186">
        <f>Хор!D11</f>
        <v>74.0643</v>
      </c>
      <c r="T22" s="112">
        <f t="shared" si="19"/>
        <v>55.18949329359166</v>
      </c>
      <c r="U22" s="112">
        <f>Хор!C13</f>
        <v>10</v>
      </c>
      <c r="V22" s="112">
        <f>Хор!D13</f>
        <v>6.5</v>
      </c>
      <c r="W22" s="112">
        <f t="shared" si="20"/>
        <v>65</v>
      </c>
      <c r="X22" s="112"/>
      <c r="Y22" s="130"/>
      <c r="Z22" s="112" t="e">
        <f t="shared" si="3"/>
        <v>#DIV/0!</v>
      </c>
      <c r="AA22" s="115">
        <f>Хор!C22</f>
        <v>35</v>
      </c>
      <c r="AB22" s="115">
        <f>Хор!D22</f>
        <v>8.82627</v>
      </c>
      <c r="AC22" s="112">
        <f t="shared" si="21"/>
        <v>25.217914285714283</v>
      </c>
      <c r="AD22" s="115"/>
      <c r="AE22" s="115"/>
      <c r="AF22" s="112" t="e">
        <f t="shared" si="22"/>
        <v>#DIV/0!</v>
      </c>
      <c r="AG22" s="115">
        <f>Хор!C23</f>
        <v>20</v>
      </c>
      <c r="AH22" s="115">
        <f>Хор!D23</f>
        <v>34.461</v>
      </c>
      <c r="AI22" s="112">
        <f t="shared" si="23"/>
        <v>172.305</v>
      </c>
      <c r="AJ22" s="115"/>
      <c r="AK22" s="115"/>
      <c r="AL22" s="112" t="e">
        <f t="shared" si="24"/>
        <v>#DIV/0!</v>
      </c>
      <c r="AM22" s="112"/>
      <c r="AN22" s="112"/>
      <c r="AO22" s="112" t="e">
        <f t="shared" si="25"/>
        <v>#DIV/0!</v>
      </c>
      <c r="AP22" s="112">
        <f>Хор!C28</f>
        <v>40</v>
      </c>
      <c r="AQ22" s="112">
        <f>Хор!D28</f>
        <v>0</v>
      </c>
      <c r="AR22" s="112">
        <f t="shared" si="26"/>
        <v>0</v>
      </c>
      <c r="AS22" s="122"/>
      <c r="AT22" s="122"/>
      <c r="AU22" s="112" t="e">
        <f t="shared" si="27"/>
        <v>#DIV/0!</v>
      </c>
      <c r="AV22" s="112"/>
      <c r="AW22" s="112"/>
      <c r="AX22" s="112"/>
      <c r="AY22" s="112"/>
      <c r="AZ22" s="112"/>
      <c r="BA22" s="112" t="e">
        <f t="shared" si="28"/>
        <v>#DIV/0!</v>
      </c>
      <c r="BB22" s="112">
        <f>Хор!C29</f>
        <v>0</v>
      </c>
      <c r="BC22" s="112">
        <f>Хор!D29</f>
        <v>0.33388</v>
      </c>
      <c r="BD22" s="112" t="e">
        <f t="shared" si="29"/>
        <v>#DIV/0!</v>
      </c>
      <c r="BE22" s="112"/>
      <c r="BF22" s="112"/>
      <c r="BG22" s="116" t="e">
        <f t="shared" si="30"/>
        <v>#DIV/0!</v>
      </c>
      <c r="BH22" s="116"/>
      <c r="BI22" s="116"/>
      <c r="BJ22" s="116" t="e">
        <f t="shared" si="31"/>
        <v>#DIV/0!</v>
      </c>
      <c r="BK22" s="115">
        <f t="shared" si="4"/>
        <v>2660.991</v>
      </c>
      <c r="BL22" s="115">
        <f t="shared" si="5"/>
        <v>1625.8020000000001</v>
      </c>
      <c r="BM22" s="112">
        <f t="shared" si="50"/>
        <v>61.097613633417026</v>
      </c>
      <c r="BN22" s="117">
        <f>Хор!C34</f>
        <v>1473.9</v>
      </c>
      <c r="BO22" s="117">
        <f>Хор!D34</f>
        <v>989.64</v>
      </c>
      <c r="BP22" s="112">
        <f t="shared" si="32"/>
        <v>67.14431101160187</v>
      </c>
      <c r="BQ22" s="112">
        <f>Хор!C35</f>
        <v>0</v>
      </c>
      <c r="BR22" s="112">
        <f>Хор!D35</f>
        <v>0</v>
      </c>
      <c r="BS22" s="112" t="e">
        <f t="shared" si="33"/>
        <v>#DIV/0!</v>
      </c>
      <c r="BT22" s="112">
        <f>Хор!C36</f>
        <v>1131.323</v>
      </c>
      <c r="BU22" s="112">
        <f>Хор!D36</f>
        <v>580.45</v>
      </c>
      <c r="BV22" s="112">
        <f t="shared" si="6"/>
        <v>51.307186364990365</v>
      </c>
      <c r="BW22" s="112">
        <f>Хор!C37</f>
        <v>55.768</v>
      </c>
      <c r="BX22" s="112">
        <f>Хор!D37</f>
        <v>55.712</v>
      </c>
      <c r="BY22" s="112">
        <f t="shared" si="7"/>
        <v>99.89958399081911</v>
      </c>
      <c r="BZ22" s="112"/>
      <c r="CA22" s="112"/>
      <c r="CB22" s="112" t="e">
        <f t="shared" si="8"/>
        <v>#DIV/0!</v>
      </c>
      <c r="CC22" s="115"/>
      <c r="CD22" s="115"/>
      <c r="CE22" s="112" t="e">
        <f t="shared" si="34"/>
        <v>#DIV/0!</v>
      </c>
      <c r="CF22" s="112"/>
      <c r="CG22" s="112"/>
      <c r="CH22" s="112"/>
      <c r="CI22" s="115">
        <f t="shared" si="35"/>
        <v>3470.2909999999997</v>
      </c>
      <c r="CJ22" s="115">
        <f t="shared" si="35"/>
        <v>1900.84747</v>
      </c>
      <c r="CK22" s="112">
        <f t="shared" si="36"/>
        <v>54.77487248187545</v>
      </c>
      <c r="CL22" s="115">
        <f t="shared" si="37"/>
        <v>737.429</v>
      </c>
      <c r="CM22" s="115">
        <f t="shared" si="37"/>
        <v>356.29158</v>
      </c>
      <c r="CN22" s="112">
        <f t="shared" si="38"/>
        <v>48.3153740902514</v>
      </c>
      <c r="CO22" s="130">
        <f>Хор!C49</f>
        <v>734.112</v>
      </c>
      <c r="CP22" s="112">
        <f>Хор!D49</f>
        <v>356.29158</v>
      </c>
      <c r="CQ22" s="112">
        <f t="shared" si="39"/>
        <v>48.53368150908853</v>
      </c>
      <c r="CR22" s="112">
        <f>Хор!C52</f>
        <v>0</v>
      </c>
      <c r="CS22" s="112">
        <f>Хор!D52</f>
        <v>0</v>
      </c>
      <c r="CT22" s="112" t="e">
        <f t="shared" si="40"/>
        <v>#DIV/0!</v>
      </c>
      <c r="CU22" s="112">
        <f>Хор!C53</f>
        <v>3.317</v>
      </c>
      <c r="CV22" s="112">
        <f>Хор!D53</f>
        <v>0</v>
      </c>
      <c r="CW22" s="112">
        <f t="shared" si="41"/>
        <v>0</v>
      </c>
      <c r="CX22" s="112">
        <f>Хор!C54</f>
        <v>0</v>
      </c>
      <c r="CY22" s="112">
        <f>Хор!D54</f>
        <v>0</v>
      </c>
      <c r="CZ22" s="112" t="e">
        <f t="shared" si="42"/>
        <v>#DIV/0!</v>
      </c>
      <c r="DA22" s="112">
        <f>Хор!C56</f>
        <v>55.656</v>
      </c>
      <c r="DB22" s="112">
        <f>Хор!D56</f>
        <v>27.55722</v>
      </c>
      <c r="DC22" s="112">
        <f t="shared" si="43"/>
        <v>49.513475636050025</v>
      </c>
      <c r="DD22" s="112">
        <f>Хор!C57</f>
        <v>20.383</v>
      </c>
      <c r="DE22" s="112">
        <f>Хор!D57</f>
        <v>1.683</v>
      </c>
      <c r="DF22" s="112">
        <f t="shared" si="44"/>
        <v>8.256880733944955</v>
      </c>
      <c r="DG22" s="115">
        <f>Хор!C62</f>
        <v>552.5</v>
      </c>
      <c r="DH22" s="115">
        <f>Хор!D62</f>
        <v>87.88108</v>
      </c>
      <c r="DI22" s="112">
        <f t="shared" si="45"/>
        <v>15.906077828054299</v>
      </c>
      <c r="DJ22" s="115">
        <f>Хор!C67</f>
        <v>193.7</v>
      </c>
      <c r="DK22" s="115">
        <f>Хор!D67</f>
        <v>66.74162</v>
      </c>
      <c r="DL22" s="112">
        <f t="shared" si="46"/>
        <v>34.45617965926691</v>
      </c>
      <c r="DM22" s="124">
        <f>Хор!C71</f>
        <v>980.3</v>
      </c>
      <c r="DN22" s="203">
        <f>Хор!D71</f>
        <v>701.49297</v>
      </c>
      <c r="DO22" s="112">
        <f t="shared" si="9"/>
        <v>71.55900948689178</v>
      </c>
      <c r="DP22" s="112">
        <f>Хор!C73</f>
        <v>821.223</v>
      </c>
      <c r="DQ22" s="112">
        <f>Хор!D73</f>
        <v>557.2</v>
      </c>
      <c r="DR22" s="112">
        <f t="shared" si="10"/>
        <v>67.8500236841881</v>
      </c>
      <c r="DS22" s="113">
        <f>Хор!C78</f>
        <v>7.1</v>
      </c>
      <c r="DT22" s="113">
        <f>Хор!D78</f>
        <v>0</v>
      </c>
      <c r="DU22" s="112">
        <f t="shared" si="47"/>
        <v>0</v>
      </c>
      <c r="DV22" s="112">
        <f>Хор!C84</f>
        <v>102</v>
      </c>
      <c r="DW22" s="112">
        <f>Хор!D84</f>
        <v>102</v>
      </c>
      <c r="DX22" s="112">
        <f t="shared" si="49"/>
        <v>100</v>
      </c>
      <c r="DY22" s="213">
        <f t="shared" si="11"/>
        <v>293.6999999999998</v>
      </c>
      <c r="DZ22" s="118">
        <f t="shared" si="12"/>
        <v>1.5723099999997885</v>
      </c>
      <c r="EA22" s="112">
        <f t="shared" si="48"/>
        <v>0.5353455907387775</v>
      </c>
      <c r="EB22" s="220"/>
      <c r="EC22" s="214"/>
    </row>
    <row r="23" spans="1:133" s="100" customFormat="1" ht="15" customHeight="1">
      <c r="A23" s="108">
        <v>11</v>
      </c>
      <c r="B23" s="109" t="s">
        <v>207</v>
      </c>
      <c r="C23" s="110">
        <f t="shared" si="0"/>
        <v>4530.546</v>
      </c>
      <c r="D23" s="128">
        <f t="shared" si="1"/>
        <v>3080.96537</v>
      </c>
      <c r="E23" s="112">
        <f t="shared" si="2"/>
        <v>68.00428403110794</v>
      </c>
      <c r="F23" s="113">
        <f t="shared" si="13"/>
        <v>750.1</v>
      </c>
      <c r="G23" s="113">
        <f t="shared" si="14"/>
        <v>409.74936999999994</v>
      </c>
      <c r="H23" s="112">
        <f t="shared" si="15"/>
        <v>54.62596587121716</v>
      </c>
      <c r="I23" s="115">
        <f>Чум!C6</f>
        <v>234</v>
      </c>
      <c r="J23" s="115">
        <f>Чум!D6</f>
        <v>111.08974</v>
      </c>
      <c r="K23" s="112">
        <f t="shared" si="16"/>
        <v>47.47424786324787</v>
      </c>
      <c r="L23" s="115">
        <f>Чум!C8</f>
        <v>46</v>
      </c>
      <c r="M23" s="115">
        <f>Чум!D8</f>
        <v>41.87561</v>
      </c>
      <c r="N23" s="112">
        <f t="shared" si="17"/>
        <v>91.0339347826087</v>
      </c>
      <c r="O23" s="115">
        <f>Чум!C10</f>
        <v>67</v>
      </c>
      <c r="P23" s="115">
        <f>Чум!D10</f>
        <v>28.52361</v>
      </c>
      <c r="Q23" s="112">
        <f t="shared" si="18"/>
        <v>42.57255223880597</v>
      </c>
      <c r="R23" s="115">
        <f>Чум!C11</f>
        <v>243.1</v>
      </c>
      <c r="S23" s="115">
        <f>Чум!D11</f>
        <v>151.49353</v>
      </c>
      <c r="T23" s="112">
        <f t="shared" si="19"/>
        <v>62.31737145207733</v>
      </c>
      <c r="U23" s="112">
        <f>Чум!C13</f>
        <v>10</v>
      </c>
      <c r="V23" s="112">
        <f>Чум!D13</f>
        <v>7.43</v>
      </c>
      <c r="W23" s="112">
        <f t="shared" si="20"/>
        <v>74.3</v>
      </c>
      <c r="X23" s="112">
        <f>Чум!C15</f>
        <v>0</v>
      </c>
      <c r="Y23" s="130">
        <f>Чум!D15</f>
        <v>1.41031</v>
      </c>
      <c r="Z23" s="112" t="e">
        <f>Y23/X23*100</f>
        <v>#DIV/0!</v>
      </c>
      <c r="AA23" s="115">
        <f>Чум!C22</f>
        <v>60</v>
      </c>
      <c r="AB23" s="115">
        <f>Чум!D22</f>
        <v>13.98956</v>
      </c>
      <c r="AC23" s="112">
        <f t="shared" si="21"/>
        <v>23.315933333333337</v>
      </c>
      <c r="AD23" s="115"/>
      <c r="AE23" s="115"/>
      <c r="AF23" s="112" t="e">
        <f t="shared" si="22"/>
        <v>#DIV/0!</v>
      </c>
      <c r="AG23" s="115">
        <f>Чум!C23</f>
        <v>0</v>
      </c>
      <c r="AH23" s="115">
        <f>Чум!D23</f>
        <v>0</v>
      </c>
      <c r="AI23" s="112" t="e">
        <f t="shared" si="23"/>
        <v>#DIV/0!</v>
      </c>
      <c r="AJ23" s="115"/>
      <c r="AK23" s="115"/>
      <c r="AL23" s="112" t="e">
        <f t="shared" si="24"/>
        <v>#DIV/0!</v>
      </c>
      <c r="AM23" s="112"/>
      <c r="AN23" s="112"/>
      <c r="AO23" s="112" t="e">
        <f t="shared" si="25"/>
        <v>#DIV/0!</v>
      </c>
      <c r="AP23" s="112">
        <f>Чум!C28</f>
        <v>90</v>
      </c>
      <c r="AQ23" s="112">
        <f>Чум!D28</f>
        <v>0</v>
      </c>
      <c r="AR23" s="112">
        <f t="shared" si="26"/>
        <v>0</v>
      </c>
      <c r="AS23" s="112"/>
      <c r="AT23" s="112"/>
      <c r="AU23" s="112" t="e">
        <f t="shared" si="27"/>
        <v>#DIV/0!</v>
      </c>
      <c r="AV23" s="112"/>
      <c r="AW23" s="112"/>
      <c r="AX23" s="112"/>
      <c r="AY23" s="112"/>
      <c r="AZ23" s="112"/>
      <c r="BA23" s="112" t="e">
        <f t="shared" si="28"/>
        <v>#DIV/0!</v>
      </c>
      <c r="BB23" s="112">
        <f>Чум!C29</f>
        <v>0</v>
      </c>
      <c r="BC23" s="112">
        <f>Чум!D29</f>
        <v>53.93701</v>
      </c>
      <c r="BD23" s="112" t="e">
        <f t="shared" si="29"/>
        <v>#DIV/0!</v>
      </c>
      <c r="BE23" s="112"/>
      <c r="BF23" s="112"/>
      <c r="BG23" s="116" t="e">
        <f t="shared" si="30"/>
        <v>#DIV/0!</v>
      </c>
      <c r="BH23" s="116"/>
      <c r="BI23" s="116"/>
      <c r="BJ23" s="116" t="e">
        <f t="shared" si="31"/>
        <v>#DIV/0!</v>
      </c>
      <c r="BK23" s="115">
        <f t="shared" si="4"/>
        <v>3780.446</v>
      </c>
      <c r="BL23" s="115">
        <f t="shared" si="5"/>
        <v>2671.216</v>
      </c>
      <c r="BM23" s="112">
        <f t="shared" si="50"/>
        <v>70.6587529619521</v>
      </c>
      <c r="BN23" s="117">
        <f>Чум!C34</f>
        <v>2137.8</v>
      </c>
      <c r="BO23" s="117">
        <f>Чум!D34</f>
        <v>1435.26</v>
      </c>
      <c r="BP23" s="112">
        <f t="shared" si="32"/>
        <v>67.13724389559358</v>
      </c>
      <c r="BQ23" s="112">
        <f>Чум!C35</f>
        <v>0</v>
      </c>
      <c r="BR23" s="112">
        <f>Чум!D35</f>
        <v>0</v>
      </c>
      <c r="BS23" s="112" t="e">
        <f t="shared" si="33"/>
        <v>#DIV/0!</v>
      </c>
      <c r="BT23" s="112">
        <f>Чум!C36</f>
        <v>1526.7</v>
      </c>
      <c r="BU23" s="112">
        <f>Чум!D36</f>
        <v>1120.09</v>
      </c>
      <c r="BV23" s="112">
        <f t="shared" si="6"/>
        <v>73.36673871749524</v>
      </c>
      <c r="BW23" s="112">
        <f>Чум!C37</f>
        <v>115.946</v>
      </c>
      <c r="BX23" s="112">
        <f>Чум!D37</f>
        <v>115.866</v>
      </c>
      <c r="BY23" s="112">
        <f t="shared" si="7"/>
        <v>99.93100236316906</v>
      </c>
      <c r="BZ23" s="112"/>
      <c r="CA23" s="112"/>
      <c r="CB23" s="112" t="e">
        <f t="shared" si="8"/>
        <v>#DIV/0!</v>
      </c>
      <c r="CC23" s="115"/>
      <c r="CD23" s="115"/>
      <c r="CE23" s="112" t="e">
        <f t="shared" si="34"/>
        <v>#DIV/0!</v>
      </c>
      <c r="CF23" s="112"/>
      <c r="CG23" s="112"/>
      <c r="CH23" s="112"/>
      <c r="CI23" s="115">
        <f t="shared" si="35"/>
        <v>4973.1359999999995</v>
      </c>
      <c r="CJ23" s="115">
        <f t="shared" si="35"/>
        <v>2945.3924300000003</v>
      </c>
      <c r="CK23" s="112">
        <f t="shared" si="36"/>
        <v>59.22605836639095</v>
      </c>
      <c r="CL23" s="115">
        <f t="shared" si="37"/>
        <v>746.869</v>
      </c>
      <c r="CM23" s="115">
        <f t="shared" si="37"/>
        <v>332.33831</v>
      </c>
      <c r="CN23" s="112">
        <f t="shared" si="38"/>
        <v>44.49753705134367</v>
      </c>
      <c r="CO23" s="130">
        <f>Чум!C49</f>
        <v>683.552</v>
      </c>
      <c r="CP23" s="112">
        <f>Чум!D49</f>
        <v>277.33831</v>
      </c>
      <c r="CQ23" s="112">
        <f t="shared" si="39"/>
        <v>40.57311075090117</v>
      </c>
      <c r="CR23" s="112">
        <f>Чум!C52</f>
        <v>55</v>
      </c>
      <c r="CS23" s="112">
        <f>Чум!D52</f>
        <v>55</v>
      </c>
      <c r="CT23" s="112">
        <f t="shared" si="40"/>
        <v>100</v>
      </c>
      <c r="CU23" s="112">
        <f>Чум!C53</f>
        <v>8.317</v>
      </c>
      <c r="CV23" s="112">
        <f>Чум!D53</f>
        <v>0</v>
      </c>
      <c r="CW23" s="112">
        <f t="shared" si="41"/>
        <v>0</v>
      </c>
      <c r="CX23" s="112">
        <f>Чум!C54</f>
        <v>0</v>
      </c>
      <c r="CY23" s="112">
        <f>Чум!D54</f>
        <v>0</v>
      </c>
      <c r="CZ23" s="112" t="e">
        <f t="shared" si="42"/>
        <v>#DIV/0!</v>
      </c>
      <c r="DA23" s="112">
        <f>Чум!C56</f>
        <v>115.784</v>
      </c>
      <c r="DB23" s="112">
        <f>Чум!D56</f>
        <v>50.27802</v>
      </c>
      <c r="DC23" s="112">
        <f t="shared" si="43"/>
        <v>43.42397913355904</v>
      </c>
      <c r="DD23" s="112">
        <f>Чум!C57</f>
        <v>73.483</v>
      </c>
      <c r="DE23" s="112">
        <f>Чум!D57</f>
        <v>1.683</v>
      </c>
      <c r="DF23" s="112">
        <f t="shared" si="44"/>
        <v>2.290325653552522</v>
      </c>
      <c r="DG23" s="212">
        <f>Чум!C62</f>
        <v>1143.3999999999999</v>
      </c>
      <c r="DH23" s="115">
        <f>Чум!D62</f>
        <v>337.65585</v>
      </c>
      <c r="DI23" s="112">
        <f t="shared" si="45"/>
        <v>29.5308597166346</v>
      </c>
      <c r="DJ23" s="115">
        <f>Чум!C67</f>
        <v>398</v>
      </c>
      <c r="DK23" s="115">
        <f>Чум!D67</f>
        <v>220.12988</v>
      </c>
      <c r="DL23" s="112">
        <f t="shared" si="46"/>
        <v>55.30901507537689</v>
      </c>
      <c r="DM23" s="115">
        <f>Чум!C71</f>
        <v>1106.7</v>
      </c>
      <c r="DN23" s="204">
        <f>Чум!D71</f>
        <v>770.45737</v>
      </c>
      <c r="DO23" s="112">
        <f t="shared" si="9"/>
        <v>69.61754495346526</v>
      </c>
      <c r="DP23" s="112">
        <f>Чум!C73</f>
        <v>1076.7</v>
      </c>
      <c r="DQ23" s="112">
        <f>Чум!D73</f>
        <v>1076.7</v>
      </c>
      <c r="DR23" s="112">
        <f t="shared" si="10"/>
        <v>100</v>
      </c>
      <c r="DS23" s="113">
        <f>Чум!C78</f>
        <v>8.9</v>
      </c>
      <c r="DT23" s="113">
        <f>Чум!D78</f>
        <v>4.5</v>
      </c>
      <c r="DU23" s="112">
        <f t="shared" si="47"/>
        <v>50.56179775280899</v>
      </c>
      <c r="DV23" s="112">
        <f>Чум!C84</f>
        <v>303.3</v>
      </c>
      <c r="DW23" s="112">
        <f>Чум!D84</f>
        <v>151.65</v>
      </c>
      <c r="DX23" s="112">
        <f t="shared" si="49"/>
        <v>50</v>
      </c>
      <c r="DY23" s="118">
        <f t="shared" si="11"/>
        <v>442.58999999999924</v>
      </c>
      <c r="DZ23" s="118">
        <f t="shared" si="12"/>
        <v>-135.57293999999956</v>
      </c>
      <c r="EA23" s="112">
        <f t="shared" si="48"/>
        <v>-30.631722361553535</v>
      </c>
      <c r="EB23" s="220"/>
      <c r="EC23" s="214"/>
    </row>
    <row r="24" spans="1:133" s="100" customFormat="1" ht="15" customHeight="1">
      <c r="A24" s="108">
        <v>12</v>
      </c>
      <c r="B24" s="109" t="s">
        <v>208</v>
      </c>
      <c r="C24" s="110">
        <f t="shared" si="0"/>
        <v>2270.364</v>
      </c>
      <c r="D24" s="128">
        <f t="shared" si="1"/>
        <v>1363.21215</v>
      </c>
      <c r="E24" s="112">
        <f t="shared" si="2"/>
        <v>60.04377051433163</v>
      </c>
      <c r="F24" s="113">
        <f t="shared" si="13"/>
        <v>443.79999999999995</v>
      </c>
      <c r="G24" s="113">
        <f t="shared" si="14"/>
        <v>301.68215000000004</v>
      </c>
      <c r="H24" s="112">
        <f t="shared" si="15"/>
        <v>67.97705047318614</v>
      </c>
      <c r="I24" s="115">
        <f>Шать!C6</f>
        <v>73.2</v>
      </c>
      <c r="J24" s="115">
        <f>Шать!D6</f>
        <v>53.03683</v>
      </c>
      <c r="K24" s="112">
        <f t="shared" si="16"/>
        <v>72.45468579234972</v>
      </c>
      <c r="L24" s="115">
        <f>Шать!C8</f>
        <v>19</v>
      </c>
      <c r="M24" s="115">
        <f>Шать!D8</f>
        <v>9.49007</v>
      </c>
      <c r="N24" s="112">
        <f t="shared" si="17"/>
        <v>49.947736842105265</v>
      </c>
      <c r="O24" s="115">
        <f>Шать!C10</f>
        <v>59</v>
      </c>
      <c r="P24" s="115">
        <f>Шать!D10</f>
        <v>16.03829</v>
      </c>
      <c r="Q24" s="112">
        <f t="shared" si="18"/>
        <v>27.18354237288136</v>
      </c>
      <c r="R24" s="115">
        <f>Шать!C11</f>
        <v>180.6</v>
      </c>
      <c r="S24" s="115">
        <f>Шать!D11</f>
        <v>93.98412</v>
      </c>
      <c r="T24" s="112">
        <f t="shared" si="19"/>
        <v>52.039933554817274</v>
      </c>
      <c r="U24" s="112">
        <f>Шать!C13</f>
        <v>10</v>
      </c>
      <c r="V24" s="112">
        <f>Шать!D13</f>
        <v>15.8</v>
      </c>
      <c r="W24" s="112">
        <f t="shared" si="20"/>
        <v>158</v>
      </c>
      <c r="X24" s="112"/>
      <c r="Y24" s="112"/>
      <c r="Z24" s="112" t="e">
        <f aca="true" t="shared" si="51" ref="Z24:Z30">X24/Y24*100</f>
        <v>#DIV/0!</v>
      </c>
      <c r="AA24" s="115">
        <f>Шать!C22</f>
        <v>35</v>
      </c>
      <c r="AB24" s="115">
        <f>Шать!D22</f>
        <v>32.54274</v>
      </c>
      <c r="AC24" s="112">
        <f t="shared" si="21"/>
        <v>92.97925714285715</v>
      </c>
      <c r="AD24" s="115"/>
      <c r="AE24" s="115"/>
      <c r="AF24" s="112" t="e">
        <f t="shared" si="22"/>
        <v>#DIV/0!</v>
      </c>
      <c r="AG24" s="115">
        <f>Шать!C23</f>
        <v>27</v>
      </c>
      <c r="AH24" s="115">
        <f>Шать!D23</f>
        <v>15.1732</v>
      </c>
      <c r="AI24" s="112">
        <f t="shared" si="23"/>
        <v>56.197037037037035</v>
      </c>
      <c r="AJ24" s="115"/>
      <c r="AK24" s="115"/>
      <c r="AL24" s="112" t="e">
        <f t="shared" si="24"/>
        <v>#DIV/0!</v>
      </c>
      <c r="AM24" s="112"/>
      <c r="AN24" s="112"/>
      <c r="AO24" s="112" t="e">
        <f t="shared" si="25"/>
        <v>#DIV/0!</v>
      </c>
      <c r="AP24" s="112">
        <f>Шать!C28</f>
        <v>40</v>
      </c>
      <c r="AQ24" s="112">
        <f>Шать!D28</f>
        <v>0</v>
      </c>
      <c r="AR24" s="112">
        <f t="shared" si="26"/>
        <v>0</v>
      </c>
      <c r="AS24" s="122"/>
      <c r="AT24" s="122"/>
      <c r="AU24" s="112" t="e">
        <f t="shared" si="27"/>
        <v>#DIV/0!</v>
      </c>
      <c r="AV24" s="112"/>
      <c r="AW24" s="112"/>
      <c r="AX24" s="112"/>
      <c r="AY24" s="112"/>
      <c r="AZ24" s="112"/>
      <c r="BA24" s="112" t="e">
        <f t="shared" si="28"/>
        <v>#DIV/0!</v>
      </c>
      <c r="BB24" s="112">
        <f>Шать!C29</f>
        <v>0</v>
      </c>
      <c r="BC24" s="112">
        <f>Шать!D29</f>
        <v>65.6169</v>
      </c>
      <c r="BD24" s="112" t="e">
        <f t="shared" si="29"/>
        <v>#DIV/0!</v>
      </c>
      <c r="BE24" s="112"/>
      <c r="BF24" s="112"/>
      <c r="BG24" s="116" t="e">
        <f t="shared" si="30"/>
        <v>#DIV/0!</v>
      </c>
      <c r="BH24" s="116"/>
      <c r="BI24" s="116"/>
      <c r="BJ24" s="116" t="e">
        <f t="shared" si="31"/>
        <v>#DIV/0!</v>
      </c>
      <c r="BK24" s="115">
        <f t="shared" si="4"/>
        <v>1826.564</v>
      </c>
      <c r="BL24" s="115">
        <f t="shared" si="5"/>
        <v>1061.53</v>
      </c>
      <c r="BM24" s="112">
        <f t="shared" si="50"/>
        <v>58.11622259061275</v>
      </c>
      <c r="BN24" s="117">
        <f>Шать!C34</f>
        <v>1472.2</v>
      </c>
      <c r="BO24" s="117">
        <f>Шать!D34</f>
        <v>989.34</v>
      </c>
      <c r="BP24" s="112">
        <f t="shared" si="32"/>
        <v>67.20146719195762</v>
      </c>
      <c r="BQ24" s="112">
        <f>Шать!C35</f>
        <v>0</v>
      </c>
      <c r="BR24" s="112">
        <f>Шать!D35</f>
        <v>0</v>
      </c>
      <c r="BS24" s="112" t="e">
        <f t="shared" si="33"/>
        <v>#DIV/0!</v>
      </c>
      <c r="BT24" s="112">
        <f>Шать!C36</f>
        <v>298.6</v>
      </c>
      <c r="BU24" s="112">
        <f>Шать!D36</f>
        <v>16.48</v>
      </c>
      <c r="BV24" s="112">
        <f t="shared" si="6"/>
        <v>5.51908908238446</v>
      </c>
      <c r="BW24" s="112">
        <f>Шать!C37</f>
        <v>55.764</v>
      </c>
      <c r="BX24" s="112">
        <f>Шать!D37</f>
        <v>55.71</v>
      </c>
      <c r="BY24" s="112">
        <f t="shared" si="7"/>
        <v>99.9031633311814</v>
      </c>
      <c r="BZ24" s="112"/>
      <c r="CA24" s="112"/>
      <c r="CB24" s="112" t="e">
        <f t="shared" si="8"/>
        <v>#DIV/0!</v>
      </c>
      <c r="CC24" s="115"/>
      <c r="CD24" s="115"/>
      <c r="CE24" s="112" t="e">
        <f t="shared" si="34"/>
        <v>#DIV/0!</v>
      </c>
      <c r="CF24" s="112"/>
      <c r="CG24" s="112"/>
      <c r="CH24" s="112"/>
      <c r="CI24" s="115">
        <f t="shared" si="35"/>
        <v>2435.664</v>
      </c>
      <c r="CJ24" s="115">
        <f t="shared" si="35"/>
        <v>1229.4321799999998</v>
      </c>
      <c r="CK24" s="112">
        <f t="shared" si="36"/>
        <v>50.47626355687811</v>
      </c>
      <c r="CL24" s="115">
        <f t="shared" si="37"/>
        <v>681.308</v>
      </c>
      <c r="CM24" s="115">
        <f t="shared" si="37"/>
        <v>408.32258</v>
      </c>
      <c r="CN24" s="112">
        <f t="shared" si="38"/>
        <v>59.93215696865442</v>
      </c>
      <c r="CO24" s="130">
        <f>Шать!C49</f>
        <v>671.308</v>
      </c>
      <c r="CP24" s="112">
        <f>Шать!D49</f>
        <v>408.32258</v>
      </c>
      <c r="CQ24" s="112">
        <f t="shared" si="39"/>
        <v>60.82492387994781</v>
      </c>
      <c r="CR24" s="112">
        <f>Шать!C52</f>
        <v>0</v>
      </c>
      <c r="CS24" s="112">
        <f>Шать!D52</f>
        <v>0</v>
      </c>
      <c r="CT24" s="112" t="e">
        <f t="shared" si="40"/>
        <v>#DIV/0!</v>
      </c>
      <c r="CU24" s="112">
        <f>Шать!C53</f>
        <v>10</v>
      </c>
      <c r="CV24" s="112">
        <f>Шать!D53</f>
        <v>0</v>
      </c>
      <c r="CW24" s="112">
        <f t="shared" si="41"/>
        <v>0</v>
      </c>
      <c r="CX24" s="112">
        <f>Шать!C54</f>
        <v>0</v>
      </c>
      <c r="CY24" s="112">
        <f>Шать!D54</f>
        <v>0</v>
      </c>
      <c r="CZ24" s="112" t="e">
        <f t="shared" si="42"/>
        <v>#DIV/0!</v>
      </c>
      <c r="DA24" s="112">
        <f>Шать!C56</f>
        <v>55.656</v>
      </c>
      <c r="DB24" s="112">
        <f>Шать!D56</f>
        <v>38.21031</v>
      </c>
      <c r="DC24" s="112">
        <f t="shared" si="43"/>
        <v>68.65443078913324</v>
      </c>
      <c r="DD24" s="112">
        <f>Шать!C57</f>
        <v>69.5</v>
      </c>
      <c r="DE24" s="112">
        <f>Шать!D57</f>
        <v>1.683</v>
      </c>
      <c r="DF24" s="112">
        <f t="shared" si="44"/>
        <v>2.4215827338129494</v>
      </c>
      <c r="DG24" s="115">
        <f>Шать!C62</f>
        <v>587.2</v>
      </c>
      <c r="DH24" s="115">
        <f>Шать!D62</f>
        <v>145.22163</v>
      </c>
      <c r="DI24" s="112">
        <f t="shared" si="45"/>
        <v>24.73120401907357</v>
      </c>
      <c r="DJ24" s="115">
        <f>Шать!C67</f>
        <v>271.5</v>
      </c>
      <c r="DK24" s="115">
        <f>Шать!D67</f>
        <v>167.60448</v>
      </c>
      <c r="DL24" s="112">
        <f t="shared" si="46"/>
        <v>61.732773480662985</v>
      </c>
      <c r="DM24" s="124">
        <f>Шать!C71</f>
        <v>763.7</v>
      </c>
      <c r="DN24" s="203">
        <f>Шать!D71</f>
        <v>468.39018</v>
      </c>
      <c r="DO24" s="112">
        <f t="shared" si="9"/>
        <v>61.331698310855046</v>
      </c>
      <c r="DP24" s="112">
        <f>Шать!C73</f>
        <v>0</v>
      </c>
      <c r="DQ24" s="112">
        <f>Шать!D73</f>
        <v>0</v>
      </c>
      <c r="DR24" s="112" t="e">
        <f t="shared" si="10"/>
        <v>#DIV/0!</v>
      </c>
      <c r="DS24" s="113">
        <f>Шать!C78</f>
        <v>6.8</v>
      </c>
      <c r="DT24" s="113">
        <f>Шать!D78</f>
        <v>0</v>
      </c>
      <c r="DU24" s="112">
        <f t="shared" si="47"/>
        <v>0</v>
      </c>
      <c r="DV24" s="112">
        <f>Шать!C84</f>
        <v>0</v>
      </c>
      <c r="DW24" s="112">
        <f>Шать!D84</f>
        <v>0</v>
      </c>
      <c r="DX24" s="112" t="e">
        <f t="shared" si="49"/>
        <v>#DIV/0!</v>
      </c>
      <c r="DY24" s="118">
        <f t="shared" si="11"/>
        <v>165.30000000000018</v>
      </c>
      <c r="DZ24" s="118">
        <f t="shared" si="12"/>
        <v>-133.77997000000028</v>
      </c>
      <c r="EA24" s="187">
        <f t="shared" si="48"/>
        <v>-80.93162129461592</v>
      </c>
      <c r="EB24" s="220"/>
      <c r="EC24" s="214"/>
    </row>
    <row r="25" spans="1:133" s="100" customFormat="1" ht="15" customHeight="1">
      <c r="A25" s="216">
        <v>13</v>
      </c>
      <c r="B25" s="109" t="s">
        <v>209</v>
      </c>
      <c r="C25" s="110">
        <f t="shared" si="0"/>
        <v>5196.712</v>
      </c>
      <c r="D25" s="128">
        <f t="shared" si="1"/>
        <v>2173.18535</v>
      </c>
      <c r="E25" s="112">
        <f t="shared" si="2"/>
        <v>41.81846810059899</v>
      </c>
      <c r="F25" s="113">
        <f t="shared" si="13"/>
        <v>1220.2</v>
      </c>
      <c r="G25" s="113">
        <f t="shared" si="14"/>
        <v>695.39135</v>
      </c>
      <c r="H25" s="112">
        <f t="shared" si="15"/>
        <v>56.989948369119816</v>
      </c>
      <c r="I25" s="115">
        <f>Юнг!C6</f>
        <v>316.8</v>
      </c>
      <c r="J25" s="115">
        <f>Юнг!D6</f>
        <v>225.4021</v>
      </c>
      <c r="K25" s="112">
        <f t="shared" si="16"/>
        <v>71.14965277777777</v>
      </c>
      <c r="L25" s="115">
        <f>Юнг!C8</f>
        <v>3</v>
      </c>
      <c r="M25" s="115">
        <f>Юнг!D8</f>
        <v>0.839</v>
      </c>
      <c r="N25" s="112">
        <f t="shared" si="17"/>
        <v>27.96666666666667</v>
      </c>
      <c r="O25" s="115">
        <f>Юнг!C10</f>
        <v>72</v>
      </c>
      <c r="P25" s="115">
        <f>Юнг!D10</f>
        <v>24.0413</v>
      </c>
      <c r="Q25" s="112">
        <f t="shared" si="18"/>
        <v>33.39069444444445</v>
      </c>
      <c r="R25" s="115">
        <f>Юнг!C11</f>
        <v>178.4</v>
      </c>
      <c r="S25" s="115">
        <f>Юнг!D11</f>
        <v>337.01925</v>
      </c>
      <c r="T25" s="112">
        <f t="shared" si="19"/>
        <v>188.9121356502242</v>
      </c>
      <c r="U25" s="112">
        <f>Юнг!C13</f>
        <v>10</v>
      </c>
      <c r="V25" s="112">
        <f>Юнг!D13</f>
        <v>6.16</v>
      </c>
      <c r="W25" s="112">
        <f t="shared" si="20"/>
        <v>61.6</v>
      </c>
      <c r="X25" s="112"/>
      <c r="Y25" s="112"/>
      <c r="Z25" s="112" t="e">
        <f t="shared" si="51"/>
        <v>#DIV/0!</v>
      </c>
      <c r="AA25" s="115">
        <f>Юнг!C22</f>
        <v>550</v>
      </c>
      <c r="AB25" s="115">
        <f>Юнг!D22</f>
        <v>57.7007</v>
      </c>
      <c r="AC25" s="112">
        <f t="shared" si="21"/>
        <v>10.491036363636363</v>
      </c>
      <c r="AD25" s="115"/>
      <c r="AE25" s="115"/>
      <c r="AF25" s="112" t="e">
        <f t="shared" si="22"/>
        <v>#DIV/0!</v>
      </c>
      <c r="AG25" s="115">
        <f>Юнг!C23</f>
        <v>40</v>
      </c>
      <c r="AH25" s="115">
        <f>Юнг!D23</f>
        <v>9.48325</v>
      </c>
      <c r="AI25" s="112">
        <f t="shared" si="23"/>
        <v>23.708125</v>
      </c>
      <c r="AJ25" s="115"/>
      <c r="AK25" s="115"/>
      <c r="AL25" s="112" t="e">
        <f t="shared" si="24"/>
        <v>#DIV/0!</v>
      </c>
      <c r="AM25" s="112"/>
      <c r="AN25" s="112"/>
      <c r="AO25" s="112" t="e">
        <f t="shared" si="25"/>
        <v>#DIV/0!</v>
      </c>
      <c r="AP25" s="112">
        <f>Юнг!C28</f>
        <v>50</v>
      </c>
      <c r="AQ25" s="112">
        <f>Юнг!D28</f>
        <v>0</v>
      </c>
      <c r="AR25" s="112">
        <f t="shared" si="26"/>
        <v>0</v>
      </c>
      <c r="AS25" s="112"/>
      <c r="AT25" s="112"/>
      <c r="AU25" s="112" t="e">
        <f t="shared" si="27"/>
        <v>#DIV/0!</v>
      </c>
      <c r="AV25" s="112"/>
      <c r="AW25" s="112"/>
      <c r="AX25" s="112"/>
      <c r="AY25" s="112"/>
      <c r="AZ25" s="112"/>
      <c r="BA25" s="112" t="e">
        <f t="shared" si="28"/>
        <v>#DIV/0!</v>
      </c>
      <c r="BB25" s="112">
        <f>Юнг!C29</f>
        <v>0</v>
      </c>
      <c r="BC25" s="112">
        <f>Юнг!D29</f>
        <v>34.74575</v>
      </c>
      <c r="BD25" s="112" t="e">
        <f t="shared" si="29"/>
        <v>#DIV/0!</v>
      </c>
      <c r="BE25" s="112"/>
      <c r="BF25" s="112"/>
      <c r="BG25" s="116" t="e">
        <f t="shared" si="30"/>
        <v>#DIV/0!</v>
      </c>
      <c r="BH25" s="116"/>
      <c r="BI25" s="116"/>
      <c r="BJ25" s="116" t="e">
        <f t="shared" si="31"/>
        <v>#DIV/0!</v>
      </c>
      <c r="BK25" s="115">
        <f t="shared" si="4"/>
        <v>3976.512</v>
      </c>
      <c r="BL25" s="115">
        <f t="shared" si="5"/>
        <v>1477.794</v>
      </c>
      <c r="BM25" s="112">
        <f t="shared" si="50"/>
        <v>37.163071556177876</v>
      </c>
      <c r="BN25" s="117">
        <f>Юнг!C34</f>
        <v>1943.8</v>
      </c>
      <c r="BO25" s="117">
        <f>Юнг!D34</f>
        <v>1295.92</v>
      </c>
      <c r="BP25" s="112">
        <f t="shared" si="32"/>
        <v>66.66941043317213</v>
      </c>
      <c r="BQ25" s="112">
        <f>Юнг!C35</f>
        <v>0</v>
      </c>
      <c r="BR25" s="112">
        <f>Юнг!D35</f>
        <v>0</v>
      </c>
      <c r="BS25" s="112" t="e">
        <f t="shared" si="33"/>
        <v>#DIV/0!</v>
      </c>
      <c r="BT25" s="112">
        <f>Юнг!C36</f>
        <v>493.1</v>
      </c>
      <c r="BU25" s="112">
        <f>Юнг!D36</f>
        <v>66</v>
      </c>
      <c r="BV25" s="112">
        <f t="shared" si="6"/>
        <v>13.384708983978907</v>
      </c>
      <c r="BW25" s="112">
        <f>Юнг!C37</f>
        <v>1539.612</v>
      </c>
      <c r="BX25" s="112">
        <f>Юнг!D37</f>
        <v>115.874</v>
      </c>
      <c r="BY25" s="112">
        <f t="shared" si="7"/>
        <v>7.526181921159357</v>
      </c>
      <c r="BZ25" s="112"/>
      <c r="CA25" s="112"/>
      <c r="CB25" s="112" t="e">
        <f t="shared" si="8"/>
        <v>#DIV/0!</v>
      </c>
      <c r="CC25" s="115"/>
      <c r="CD25" s="115"/>
      <c r="CE25" s="112" t="e">
        <f t="shared" si="34"/>
        <v>#DIV/0!</v>
      </c>
      <c r="CF25" s="112"/>
      <c r="CG25" s="112"/>
      <c r="CH25" s="112"/>
      <c r="CI25" s="115">
        <f t="shared" si="35"/>
        <v>5980.677000000001</v>
      </c>
      <c r="CJ25" s="115">
        <f t="shared" si="35"/>
        <v>1962.89942</v>
      </c>
      <c r="CK25" s="112">
        <f t="shared" si="36"/>
        <v>32.82068936342825</v>
      </c>
      <c r="CL25" s="115">
        <f t="shared" si="37"/>
        <v>889.468</v>
      </c>
      <c r="CM25" s="115">
        <f t="shared" si="37"/>
        <v>484.06573</v>
      </c>
      <c r="CN25" s="112">
        <f t="shared" si="38"/>
        <v>54.42193873191615</v>
      </c>
      <c r="CO25" s="130">
        <f>Юнг!C49</f>
        <v>869.468</v>
      </c>
      <c r="CP25" s="112">
        <f>Юнг!D49</f>
        <v>484.06573</v>
      </c>
      <c r="CQ25" s="112">
        <f t="shared" si="39"/>
        <v>55.67378327897059</v>
      </c>
      <c r="CR25" s="112">
        <f>Юнг!C52</f>
        <v>0</v>
      </c>
      <c r="CS25" s="112">
        <f>Юнг!D52</f>
        <v>0</v>
      </c>
      <c r="CT25" s="112" t="e">
        <f t="shared" si="40"/>
        <v>#DIV/0!</v>
      </c>
      <c r="CU25" s="112">
        <f>Юнг!C53</f>
        <v>20</v>
      </c>
      <c r="CV25" s="112">
        <f>Юнг!D53</f>
        <v>0</v>
      </c>
      <c r="CW25" s="112">
        <f t="shared" si="41"/>
        <v>0</v>
      </c>
      <c r="CX25" s="112">
        <f>Юнг!C54</f>
        <v>0</v>
      </c>
      <c r="CY25" s="112">
        <f>Юнг!D54</f>
        <v>0</v>
      </c>
      <c r="CZ25" s="112" t="e">
        <f t="shared" si="42"/>
        <v>#DIV/0!</v>
      </c>
      <c r="DA25" s="112">
        <f>Юнг!C56</f>
        <v>115.784</v>
      </c>
      <c r="DB25" s="112">
        <f>Юнг!D56</f>
        <v>55.5756</v>
      </c>
      <c r="DC25" s="112">
        <f t="shared" si="43"/>
        <v>47.99937815242175</v>
      </c>
      <c r="DD25" s="112">
        <f>Юнг!C57</f>
        <v>120.3</v>
      </c>
      <c r="DE25" s="112">
        <f>Юнг!D57</f>
        <v>24.395</v>
      </c>
      <c r="DF25" s="112">
        <f t="shared" si="44"/>
        <v>20.278470490440565</v>
      </c>
      <c r="DG25" s="115">
        <f>Юнг!C62</f>
        <v>1388.625</v>
      </c>
      <c r="DH25" s="115">
        <f>Юнг!D62</f>
        <v>138.24384</v>
      </c>
      <c r="DI25" s="112">
        <f t="shared" si="45"/>
        <v>9.955448015122874</v>
      </c>
      <c r="DJ25" s="115">
        <f>Юнг!C67</f>
        <v>2279.3500000000004</v>
      </c>
      <c r="DK25" s="115">
        <f>Юнг!D67</f>
        <v>298.57978</v>
      </c>
      <c r="DL25" s="112">
        <f t="shared" si="46"/>
        <v>13.099338846601002</v>
      </c>
      <c r="DM25" s="115">
        <f>Юнг!C71</f>
        <v>1014.05</v>
      </c>
      <c r="DN25" s="204">
        <f>Юнг!D71</f>
        <v>799.73947</v>
      </c>
      <c r="DO25" s="112">
        <f t="shared" si="9"/>
        <v>78.86588136679651</v>
      </c>
      <c r="DP25" s="112">
        <f>Юнг!C73</f>
        <v>0</v>
      </c>
      <c r="DQ25" s="112">
        <f>Юнг!D73</f>
        <v>0</v>
      </c>
      <c r="DR25" s="112" t="e">
        <f t="shared" si="10"/>
        <v>#DIV/0!</v>
      </c>
      <c r="DS25" s="113">
        <f>Юнг!C78</f>
        <v>10.8</v>
      </c>
      <c r="DT25" s="113">
        <f>Юнг!D78</f>
        <v>0</v>
      </c>
      <c r="DU25" s="112">
        <f t="shared" si="47"/>
        <v>0</v>
      </c>
      <c r="DV25" s="112">
        <f>Юнг!C84</f>
        <v>162.3</v>
      </c>
      <c r="DW25" s="112">
        <f>Юнг!D84</f>
        <v>162.3</v>
      </c>
      <c r="DX25" s="112">
        <f t="shared" si="49"/>
        <v>100</v>
      </c>
      <c r="DY25" s="213">
        <f t="shared" si="11"/>
        <v>783.9650000000001</v>
      </c>
      <c r="DZ25" s="118">
        <f t="shared" si="12"/>
        <v>-210.28593000000023</v>
      </c>
      <c r="EA25" s="112">
        <f t="shared" si="48"/>
        <v>-26.823382421409143</v>
      </c>
      <c r="EB25" s="220"/>
      <c r="EC25" s="214"/>
    </row>
    <row r="26" spans="1:133" s="100" customFormat="1" ht="15" customHeight="1">
      <c r="A26" s="108">
        <v>14</v>
      </c>
      <c r="B26" s="109" t="s">
        <v>210</v>
      </c>
      <c r="C26" s="110">
        <f t="shared" si="0"/>
        <v>5044.794</v>
      </c>
      <c r="D26" s="128">
        <f t="shared" si="1"/>
        <v>2608.03067</v>
      </c>
      <c r="E26" s="112">
        <f t="shared" si="2"/>
        <v>51.69746614034191</v>
      </c>
      <c r="F26" s="113">
        <f t="shared" si="13"/>
        <v>1100.5</v>
      </c>
      <c r="G26" s="113">
        <f t="shared" si="14"/>
        <v>636.5416700000001</v>
      </c>
      <c r="H26" s="112">
        <f t="shared" si="15"/>
        <v>57.841133121308495</v>
      </c>
      <c r="I26" s="115">
        <f>Юсь!C6</f>
        <v>470.4</v>
      </c>
      <c r="J26" s="115">
        <f>Юсь!D6</f>
        <v>306.81746</v>
      </c>
      <c r="K26" s="112">
        <f t="shared" si="16"/>
        <v>65.22480017006804</v>
      </c>
      <c r="L26" s="115">
        <f>Юсь!C8</f>
        <v>8</v>
      </c>
      <c r="M26" s="115">
        <f>Юсь!D8</f>
        <v>2.56597</v>
      </c>
      <c r="N26" s="112">
        <f t="shared" si="17"/>
        <v>32.074625</v>
      </c>
      <c r="O26" s="115">
        <f>Юсь!C10</f>
        <v>121</v>
      </c>
      <c r="P26" s="115">
        <f>Юсь!D10</f>
        <v>45.61127</v>
      </c>
      <c r="Q26" s="112">
        <f t="shared" si="18"/>
        <v>37.69526446280992</v>
      </c>
      <c r="R26" s="186">
        <f>Юсь!C11</f>
        <v>355</v>
      </c>
      <c r="S26" s="186">
        <f>Юсь!D11</f>
        <v>202.52708</v>
      </c>
      <c r="T26" s="112">
        <f t="shared" si="19"/>
        <v>57.04988169014085</v>
      </c>
      <c r="U26" s="112">
        <f>Юсь!C13</f>
        <v>10</v>
      </c>
      <c r="V26" s="112">
        <f>Юсь!D13</f>
        <v>10.8</v>
      </c>
      <c r="W26" s="112">
        <f t="shared" si="20"/>
        <v>108</v>
      </c>
      <c r="X26" s="112"/>
      <c r="Y26" s="112"/>
      <c r="Z26" s="112" t="e">
        <f t="shared" si="51"/>
        <v>#DIV/0!</v>
      </c>
      <c r="AA26" s="115">
        <f>Юсь!C22</f>
        <v>45</v>
      </c>
      <c r="AB26" s="115">
        <f>Юсь!D22</f>
        <v>30.19113</v>
      </c>
      <c r="AC26" s="112">
        <f t="shared" si="21"/>
        <v>67.09140000000001</v>
      </c>
      <c r="AD26" s="115"/>
      <c r="AE26" s="115"/>
      <c r="AF26" s="112" t="e">
        <f t="shared" si="22"/>
        <v>#DIV/0!</v>
      </c>
      <c r="AG26" s="115">
        <f>Юсь!C23</f>
        <v>21.1</v>
      </c>
      <c r="AH26" s="115">
        <f>Юсь!D23</f>
        <v>27.14836</v>
      </c>
      <c r="AI26" s="112">
        <f t="shared" si="23"/>
        <v>128.66521327014217</v>
      </c>
      <c r="AJ26" s="115"/>
      <c r="AK26" s="115"/>
      <c r="AL26" s="112" t="e">
        <f t="shared" si="24"/>
        <v>#DIV/0!</v>
      </c>
      <c r="AM26" s="112"/>
      <c r="AN26" s="112"/>
      <c r="AO26" s="112" t="e">
        <f t="shared" si="25"/>
        <v>#DIV/0!</v>
      </c>
      <c r="AP26" s="112">
        <f>Юсь!C28</f>
        <v>70</v>
      </c>
      <c r="AQ26" s="112">
        <f>Юсь!D28</f>
        <v>2.3856</v>
      </c>
      <c r="AR26" s="112">
        <f t="shared" si="26"/>
        <v>3.408</v>
      </c>
      <c r="AS26" s="122"/>
      <c r="AT26" s="122"/>
      <c r="AU26" s="112" t="e">
        <f t="shared" si="27"/>
        <v>#DIV/0!</v>
      </c>
      <c r="AV26" s="112"/>
      <c r="AW26" s="112"/>
      <c r="AX26" s="112"/>
      <c r="AY26" s="112"/>
      <c r="AZ26" s="112"/>
      <c r="BA26" s="112" t="e">
        <f t="shared" si="28"/>
        <v>#DIV/0!</v>
      </c>
      <c r="BB26" s="112">
        <f>Юсь!C29</f>
        <v>0</v>
      </c>
      <c r="BC26" s="112">
        <f>Юсь!D29</f>
        <v>8.4948</v>
      </c>
      <c r="BD26" s="112" t="e">
        <f t="shared" si="29"/>
        <v>#DIV/0!</v>
      </c>
      <c r="BE26" s="112"/>
      <c r="BF26" s="112"/>
      <c r="BG26" s="116" t="e">
        <f t="shared" si="30"/>
        <v>#DIV/0!</v>
      </c>
      <c r="BH26" s="116"/>
      <c r="BI26" s="116"/>
      <c r="BJ26" s="116" t="e">
        <f t="shared" si="31"/>
        <v>#DIV/0!</v>
      </c>
      <c r="BK26" s="115">
        <f t="shared" si="4"/>
        <v>3944.2940000000003</v>
      </c>
      <c r="BL26" s="115">
        <f t="shared" si="5"/>
        <v>1971.4889999999998</v>
      </c>
      <c r="BM26" s="112">
        <f t="shared" si="50"/>
        <v>49.98331767358112</v>
      </c>
      <c r="BN26" s="117">
        <f>Юсь!C34</f>
        <v>2622.1</v>
      </c>
      <c r="BO26" s="117">
        <f>Юсь!D34</f>
        <v>1541.08</v>
      </c>
      <c r="BP26" s="112">
        <f t="shared" si="32"/>
        <v>58.772739407345256</v>
      </c>
      <c r="BQ26" s="112">
        <f>Юсь!C35</f>
        <v>100</v>
      </c>
      <c r="BR26" s="112">
        <f>Юсь!D35</f>
        <v>26.1</v>
      </c>
      <c r="BS26" s="112">
        <f t="shared" si="33"/>
        <v>26.1</v>
      </c>
      <c r="BT26" s="112">
        <f>Юсь!C36</f>
        <v>1106.2</v>
      </c>
      <c r="BU26" s="112">
        <f>Юсь!D36</f>
        <v>288.42</v>
      </c>
      <c r="BV26" s="112">
        <f t="shared" si="6"/>
        <v>26.073042849394323</v>
      </c>
      <c r="BW26" s="112">
        <f>Юсь!C37</f>
        <v>115.994</v>
      </c>
      <c r="BX26" s="112">
        <f>Юсь!D37</f>
        <v>115.889</v>
      </c>
      <c r="BY26" s="112">
        <f t="shared" si="7"/>
        <v>99.90947807645223</v>
      </c>
      <c r="BZ26" s="112"/>
      <c r="CA26" s="112"/>
      <c r="CB26" s="112" t="e">
        <f t="shared" si="8"/>
        <v>#DIV/0!</v>
      </c>
      <c r="CC26" s="115"/>
      <c r="CD26" s="115"/>
      <c r="CE26" s="112" t="e">
        <f t="shared" si="34"/>
        <v>#DIV/0!</v>
      </c>
      <c r="CF26" s="112"/>
      <c r="CG26" s="112"/>
      <c r="CH26" s="112"/>
      <c r="CI26" s="115">
        <f t="shared" si="35"/>
        <v>5044.794</v>
      </c>
      <c r="CJ26" s="115">
        <f t="shared" si="35"/>
        <v>2162.2353</v>
      </c>
      <c r="CK26" s="112">
        <f t="shared" si="36"/>
        <v>42.86072533387885</v>
      </c>
      <c r="CL26" s="115">
        <f t="shared" si="37"/>
        <v>746.609</v>
      </c>
      <c r="CM26" s="115">
        <f t="shared" si="37"/>
        <v>412.22309</v>
      </c>
      <c r="CN26" s="112">
        <f t="shared" si="38"/>
        <v>55.21271374976728</v>
      </c>
      <c r="CO26" s="130">
        <f>Юсь!C49</f>
        <v>706.609</v>
      </c>
      <c r="CP26" s="112">
        <f>Юсь!D49</f>
        <v>382.22309</v>
      </c>
      <c r="CQ26" s="112">
        <f t="shared" si="39"/>
        <v>54.09258727245195</v>
      </c>
      <c r="CR26" s="112">
        <f>Юсь!C52</f>
        <v>30</v>
      </c>
      <c r="CS26" s="112">
        <f>Юсь!D52</f>
        <v>30</v>
      </c>
      <c r="CT26" s="112">
        <f t="shared" si="40"/>
        <v>100</v>
      </c>
      <c r="CU26" s="112">
        <f>Юсь!C53</f>
        <v>10</v>
      </c>
      <c r="CV26" s="112">
        <f>Юсь!D53</f>
        <v>0</v>
      </c>
      <c r="CW26" s="112">
        <f t="shared" si="41"/>
        <v>0</v>
      </c>
      <c r="CX26" s="112">
        <f>Юсь!C54</f>
        <v>0</v>
      </c>
      <c r="CY26" s="112">
        <f>Юсь!D54</f>
        <v>0</v>
      </c>
      <c r="CZ26" s="112" t="e">
        <f t="shared" si="42"/>
        <v>#DIV/0!</v>
      </c>
      <c r="DA26" s="112">
        <f>Юсь!C56</f>
        <v>115.785</v>
      </c>
      <c r="DB26" s="112">
        <f>Юсь!D56</f>
        <v>58.18755</v>
      </c>
      <c r="DC26" s="112">
        <f t="shared" si="43"/>
        <v>50.254825754631426</v>
      </c>
      <c r="DD26" s="112">
        <f>Юсь!C57</f>
        <v>40</v>
      </c>
      <c r="DE26" s="112">
        <f>Юсь!D57</f>
        <v>1.683</v>
      </c>
      <c r="DF26" s="112">
        <f t="shared" si="44"/>
        <v>4.2075000000000005</v>
      </c>
      <c r="DG26" s="212">
        <f>Юсь!C62</f>
        <v>1062.8</v>
      </c>
      <c r="DH26" s="115">
        <f>Юсь!D62</f>
        <v>145.08499999999998</v>
      </c>
      <c r="DI26" s="112">
        <f t="shared" si="45"/>
        <v>13.65120436582612</v>
      </c>
      <c r="DJ26" s="115">
        <f>Юсь!C67</f>
        <v>360.7</v>
      </c>
      <c r="DK26" s="115">
        <f>Юсь!D67</f>
        <v>130.47827</v>
      </c>
      <c r="DL26" s="112">
        <f t="shared" si="46"/>
        <v>36.173626282229</v>
      </c>
      <c r="DM26" s="124">
        <f>Юсь!C71</f>
        <v>2180.4</v>
      </c>
      <c r="DN26" s="203">
        <f>Юсь!D71</f>
        <v>1161.28839</v>
      </c>
      <c r="DO26" s="112">
        <f t="shared" si="9"/>
        <v>53.260337094111165</v>
      </c>
      <c r="DP26" s="112">
        <f>Юсь!C73</f>
        <v>526.1</v>
      </c>
      <c r="DQ26" s="112">
        <f>Юсь!D73</f>
        <v>253.29</v>
      </c>
      <c r="DR26" s="112">
        <f t="shared" si="10"/>
        <v>48.144839384147495</v>
      </c>
      <c r="DS26" s="113">
        <f>Юсь!C78</f>
        <v>12.4</v>
      </c>
      <c r="DT26" s="113">
        <f>Юсь!D78</f>
        <v>0</v>
      </c>
      <c r="DU26" s="112">
        <f t="shared" si="47"/>
        <v>0</v>
      </c>
      <c r="DV26" s="112">
        <f>Юсь!C84</f>
        <v>0</v>
      </c>
      <c r="DW26" s="112">
        <f>Юсь!D84</f>
        <v>0</v>
      </c>
      <c r="DX26" s="112" t="e">
        <f t="shared" si="49"/>
        <v>#DIV/0!</v>
      </c>
      <c r="DY26" s="213">
        <f t="shared" si="11"/>
        <v>0</v>
      </c>
      <c r="DZ26" s="118">
        <f t="shared" si="12"/>
        <v>-445.7953700000003</v>
      </c>
      <c r="EA26" s="112" t="e">
        <f t="shared" si="48"/>
        <v>#DIV/0!</v>
      </c>
      <c r="EB26" s="220"/>
      <c r="EC26" s="214"/>
    </row>
    <row r="27" spans="1:133" s="100" customFormat="1" ht="15" customHeight="1">
      <c r="A27" s="108">
        <v>15</v>
      </c>
      <c r="B27" s="109" t="s">
        <v>211</v>
      </c>
      <c r="C27" s="110">
        <f t="shared" si="0"/>
        <v>6428.024</v>
      </c>
      <c r="D27" s="128">
        <f t="shared" si="1"/>
        <v>3111.45403</v>
      </c>
      <c r="E27" s="112">
        <f t="shared" si="2"/>
        <v>48.40451793583844</v>
      </c>
      <c r="F27" s="113">
        <f t="shared" si="13"/>
        <v>783.2</v>
      </c>
      <c r="G27" s="113">
        <f t="shared" si="14"/>
        <v>420.26303</v>
      </c>
      <c r="H27" s="112">
        <f t="shared" si="15"/>
        <v>53.65973314606741</v>
      </c>
      <c r="I27" s="115">
        <f>Яра!C6</f>
        <v>294</v>
      </c>
      <c r="J27" s="115">
        <f>Яра!D6</f>
        <v>241.08537</v>
      </c>
      <c r="K27" s="112">
        <f t="shared" si="16"/>
        <v>82.00182653061225</v>
      </c>
      <c r="L27" s="115">
        <f>Яра!C8</f>
        <v>21</v>
      </c>
      <c r="M27" s="115">
        <f>Яра!D8</f>
        <v>4.03986</v>
      </c>
      <c r="N27" s="112">
        <f t="shared" si="17"/>
        <v>19.237428571428573</v>
      </c>
      <c r="O27" s="115">
        <f>Яра!C10</f>
        <v>105</v>
      </c>
      <c r="P27" s="115">
        <f>Яра!D10</f>
        <v>17.1697</v>
      </c>
      <c r="Q27" s="112">
        <f t="shared" si="18"/>
        <v>16.352095238095238</v>
      </c>
      <c r="R27" s="115">
        <f>Яра!C11</f>
        <v>243.2</v>
      </c>
      <c r="S27" s="115">
        <f>Яра!D11</f>
        <v>128.47206</v>
      </c>
      <c r="T27" s="112">
        <f t="shared" si="19"/>
        <v>52.82568256578948</v>
      </c>
      <c r="U27" s="112">
        <f>Яра!C13</f>
        <v>10</v>
      </c>
      <c r="V27" s="112">
        <f>Яра!D13</f>
        <v>6.45</v>
      </c>
      <c r="W27" s="112">
        <f t="shared" si="20"/>
        <v>64.5</v>
      </c>
      <c r="X27" s="112"/>
      <c r="Y27" s="112"/>
      <c r="Z27" s="112" t="e">
        <f t="shared" si="51"/>
        <v>#DIV/0!</v>
      </c>
      <c r="AA27" s="115">
        <f>Яра!C22</f>
        <v>50</v>
      </c>
      <c r="AB27" s="115">
        <f>Яра!D22</f>
        <v>4.21855</v>
      </c>
      <c r="AC27" s="112">
        <f t="shared" si="21"/>
        <v>8.4371</v>
      </c>
      <c r="AD27" s="115"/>
      <c r="AE27" s="115"/>
      <c r="AF27" s="112" t="e">
        <f t="shared" si="22"/>
        <v>#DIV/0!</v>
      </c>
      <c r="AG27" s="115">
        <f>Яра!C23</f>
        <v>0</v>
      </c>
      <c r="AH27" s="115">
        <f>Яра!D23</f>
        <v>0</v>
      </c>
      <c r="AI27" s="112" t="e">
        <f t="shared" si="23"/>
        <v>#DIV/0!</v>
      </c>
      <c r="AJ27" s="115"/>
      <c r="AK27" s="115"/>
      <c r="AL27" s="112" t="e">
        <f t="shared" si="24"/>
        <v>#DIV/0!</v>
      </c>
      <c r="AM27" s="112"/>
      <c r="AN27" s="112"/>
      <c r="AO27" s="112" t="e">
        <f t="shared" si="25"/>
        <v>#DIV/0!</v>
      </c>
      <c r="AP27" s="112">
        <f>Яра!C28</f>
        <v>60</v>
      </c>
      <c r="AQ27" s="112">
        <f>Яра!D28</f>
        <v>1.9984</v>
      </c>
      <c r="AR27" s="112">
        <f t="shared" si="26"/>
        <v>3.3306666666666667</v>
      </c>
      <c r="AS27" s="112"/>
      <c r="AT27" s="112"/>
      <c r="AU27" s="112" t="e">
        <f t="shared" si="27"/>
        <v>#DIV/0!</v>
      </c>
      <c r="AV27" s="112"/>
      <c r="AW27" s="112"/>
      <c r="AX27" s="112"/>
      <c r="AY27" s="112"/>
      <c r="AZ27" s="112"/>
      <c r="BA27" s="112" t="e">
        <f t="shared" si="28"/>
        <v>#DIV/0!</v>
      </c>
      <c r="BB27" s="112">
        <f>Яра!C29</f>
        <v>0</v>
      </c>
      <c r="BC27" s="112">
        <f>Яра!D29</f>
        <v>16.82909</v>
      </c>
      <c r="BD27" s="112" t="e">
        <f t="shared" si="29"/>
        <v>#DIV/0!</v>
      </c>
      <c r="BE27" s="112"/>
      <c r="BF27" s="112"/>
      <c r="BG27" s="116" t="e">
        <f t="shared" si="30"/>
        <v>#DIV/0!</v>
      </c>
      <c r="BH27" s="116"/>
      <c r="BI27" s="116"/>
      <c r="BJ27" s="116" t="e">
        <f t="shared" si="31"/>
        <v>#DIV/0!</v>
      </c>
      <c r="BK27" s="115">
        <f t="shared" si="4"/>
        <v>5644.8240000000005</v>
      </c>
      <c r="BL27" s="115">
        <f t="shared" si="5"/>
        <v>2691.191</v>
      </c>
      <c r="BM27" s="112">
        <f t="shared" si="50"/>
        <v>47.67537482125217</v>
      </c>
      <c r="BN27" s="117">
        <f>Яра!C34</f>
        <v>2937.8</v>
      </c>
      <c r="BO27" s="117">
        <f>Яра!D34</f>
        <v>1976.54</v>
      </c>
      <c r="BP27" s="112">
        <f t="shared" si="32"/>
        <v>67.27959697732997</v>
      </c>
      <c r="BQ27" s="112">
        <f>Яра!C35</f>
        <v>100</v>
      </c>
      <c r="BR27" s="112">
        <f>Яра!D35</f>
        <v>26.1</v>
      </c>
      <c r="BS27" s="112">
        <f t="shared" si="33"/>
        <v>26.1</v>
      </c>
      <c r="BT27" s="112">
        <f>Яра!C36</f>
        <v>1067.38</v>
      </c>
      <c r="BU27" s="112">
        <f>Яра!D36</f>
        <v>572.662</v>
      </c>
      <c r="BV27" s="112">
        <f t="shared" si="6"/>
        <v>53.651183271187385</v>
      </c>
      <c r="BW27" s="112">
        <f>Яра!C37</f>
        <v>1539.644</v>
      </c>
      <c r="BX27" s="112">
        <f>Яра!D37</f>
        <v>115.889</v>
      </c>
      <c r="BY27" s="112">
        <f t="shared" si="7"/>
        <v>7.526999747993692</v>
      </c>
      <c r="BZ27" s="112"/>
      <c r="CA27" s="112"/>
      <c r="CB27" s="112" t="e">
        <f t="shared" si="8"/>
        <v>#DIV/0!</v>
      </c>
      <c r="CC27" s="115"/>
      <c r="CD27" s="115"/>
      <c r="CE27" s="112" t="e">
        <f t="shared" si="34"/>
        <v>#DIV/0!</v>
      </c>
      <c r="CF27" s="112"/>
      <c r="CG27" s="112"/>
      <c r="CH27" s="112"/>
      <c r="CI27" s="115">
        <f t="shared" si="35"/>
        <v>6468.264</v>
      </c>
      <c r="CJ27" s="115">
        <f t="shared" si="35"/>
        <v>2958.19821</v>
      </c>
      <c r="CK27" s="112">
        <f t="shared" si="36"/>
        <v>45.73403636586262</v>
      </c>
      <c r="CL27" s="115">
        <f t="shared" si="37"/>
        <v>770.1089999999999</v>
      </c>
      <c r="CM27" s="115">
        <f t="shared" si="37"/>
        <v>454.05029</v>
      </c>
      <c r="CN27" s="112">
        <f t="shared" si="38"/>
        <v>58.959223954011705</v>
      </c>
      <c r="CO27" s="130">
        <f>Яра!C49</f>
        <v>763.809</v>
      </c>
      <c r="CP27" s="112">
        <f>Яра!D49</f>
        <v>454.05029</v>
      </c>
      <c r="CQ27" s="112">
        <f t="shared" si="39"/>
        <v>59.445527612269565</v>
      </c>
      <c r="CR27" s="112">
        <f>Яра!C52</f>
        <v>0</v>
      </c>
      <c r="CS27" s="112">
        <f>Яра!D52</f>
        <v>0</v>
      </c>
      <c r="CT27" s="112" t="e">
        <f t="shared" si="40"/>
        <v>#DIV/0!</v>
      </c>
      <c r="CU27" s="112">
        <f>Яра!C53</f>
        <v>6.3</v>
      </c>
      <c r="CV27" s="112">
        <f>Яра!D53</f>
        <v>0</v>
      </c>
      <c r="CW27" s="112">
        <f t="shared" si="41"/>
        <v>0</v>
      </c>
      <c r="CX27" s="112">
        <f>Яра!C54</f>
        <v>0</v>
      </c>
      <c r="CY27" s="112">
        <f>Яра!D54</f>
        <v>0</v>
      </c>
      <c r="CZ27" s="112" t="e">
        <f t="shared" si="42"/>
        <v>#DIV/0!</v>
      </c>
      <c r="DA27" s="112">
        <f>Яра!C56</f>
        <v>115.785</v>
      </c>
      <c r="DB27" s="112">
        <f>Яра!D56</f>
        <v>60.75364</v>
      </c>
      <c r="DC27" s="112">
        <f t="shared" si="43"/>
        <v>52.47108001900074</v>
      </c>
      <c r="DD27" s="112">
        <f>Яра!C57</f>
        <v>10.7</v>
      </c>
      <c r="DE27" s="112">
        <f>Яра!D57</f>
        <v>1.683</v>
      </c>
      <c r="DF27" s="112">
        <f t="shared" si="44"/>
        <v>15.728971962616825</v>
      </c>
      <c r="DG27" s="115">
        <f>Яра!C62</f>
        <v>1038.24</v>
      </c>
      <c r="DH27" s="115">
        <f>Яра!D62</f>
        <v>242.7249</v>
      </c>
      <c r="DI27" s="112">
        <f t="shared" si="45"/>
        <v>23.378496301433195</v>
      </c>
      <c r="DJ27" s="115">
        <f>Яра!C67</f>
        <v>1776.65</v>
      </c>
      <c r="DK27" s="115">
        <f>Яра!D67</f>
        <v>201.91298</v>
      </c>
      <c r="DL27" s="112">
        <f t="shared" si="46"/>
        <v>11.364814679312188</v>
      </c>
      <c r="DM27" s="115">
        <f>Яра!C71</f>
        <v>2122.6</v>
      </c>
      <c r="DN27" s="204">
        <f>Яра!D71</f>
        <v>1367.9434</v>
      </c>
      <c r="DO27" s="112">
        <f t="shared" si="9"/>
        <v>64.44659380005653</v>
      </c>
      <c r="DP27" s="112">
        <f>Яра!C73</f>
        <v>487.48</v>
      </c>
      <c r="DQ27" s="112">
        <f>Яра!D73</f>
        <v>487.48</v>
      </c>
      <c r="DR27" s="112">
        <f t="shared" si="10"/>
        <v>100</v>
      </c>
      <c r="DS27" s="113">
        <f>Яра!C78</f>
        <v>13</v>
      </c>
      <c r="DT27" s="113">
        <f>Яра!D78</f>
        <v>7.95</v>
      </c>
      <c r="DU27" s="112">
        <f t="shared" si="47"/>
        <v>61.15384615384616</v>
      </c>
      <c r="DV27" s="112">
        <f>Яра!C84</f>
        <v>133.7</v>
      </c>
      <c r="DW27" s="112">
        <f>Яра!D84</f>
        <v>133.7</v>
      </c>
      <c r="DX27" s="112">
        <f t="shared" si="49"/>
        <v>100</v>
      </c>
      <c r="DY27" s="118">
        <f t="shared" si="11"/>
        <v>40.23999999999978</v>
      </c>
      <c r="DZ27" s="118">
        <f t="shared" si="12"/>
        <v>-153.25581999999986</v>
      </c>
      <c r="EA27" s="112">
        <f t="shared" si="48"/>
        <v>-380.8544234592462</v>
      </c>
      <c r="EB27" s="220"/>
      <c r="EC27" s="214"/>
    </row>
    <row r="28" spans="1:133" s="100" customFormat="1" ht="15" customHeight="1">
      <c r="A28" s="108">
        <v>16</v>
      </c>
      <c r="B28" s="109" t="s">
        <v>212</v>
      </c>
      <c r="C28" s="110">
        <f t="shared" si="0"/>
        <v>2936.8959999999997</v>
      </c>
      <c r="D28" s="128">
        <f t="shared" si="1"/>
        <v>1689.3523400000001</v>
      </c>
      <c r="E28" s="112">
        <f t="shared" si="2"/>
        <v>57.52169433306457</v>
      </c>
      <c r="F28" s="113">
        <f t="shared" si="13"/>
        <v>507.6</v>
      </c>
      <c r="G28" s="113">
        <f>J28+M28+P28+S28+V28+AB28+AH28+AQ28+Y28+BC28+AZ28</f>
        <v>243.82034</v>
      </c>
      <c r="H28" s="112">
        <f t="shared" si="15"/>
        <v>48.033951930654055</v>
      </c>
      <c r="I28" s="115">
        <f>Яро!C6</f>
        <v>126</v>
      </c>
      <c r="J28" s="115">
        <f>Яро!D6</f>
        <v>81.21432</v>
      </c>
      <c r="K28" s="112">
        <f t="shared" si="16"/>
        <v>64.45580952380952</v>
      </c>
      <c r="L28" s="115">
        <f>Яро!C8</f>
        <v>3</v>
      </c>
      <c r="M28" s="115">
        <f>Яро!D8</f>
        <v>0.19744</v>
      </c>
      <c r="N28" s="112">
        <f t="shared" si="17"/>
        <v>6.581333333333333</v>
      </c>
      <c r="O28" s="115">
        <f>Яро!C10</f>
        <v>86</v>
      </c>
      <c r="P28" s="115">
        <f>Яро!D10</f>
        <v>22.94216</v>
      </c>
      <c r="Q28" s="112">
        <f t="shared" si="18"/>
        <v>26.676930232558142</v>
      </c>
      <c r="R28" s="115">
        <f>Яро!C11</f>
        <v>129.6</v>
      </c>
      <c r="S28" s="115">
        <f>Яро!D11</f>
        <v>105.29668</v>
      </c>
      <c r="T28" s="112">
        <f t="shared" si="19"/>
        <v>81.24743827160493</v>
      </c>
      <c r="U28" s="112">
        <f>Яро!C13</f>
        <v>10</v>
      </c>
      <c r="V28" s="112">
        <f>Яро!D13</f>
        <v>9.4</v>
      </c>
      <c r="W28" s="112">
        <f t="shared" si="20"/>
        <v>94</v>
      </c>
      <c r="X28" s="112"/>
      <c r="Y28" s="112"/>
      <c r="Z28" s="112" t="e">
        <f t="shared" si="51"/>
        <v>#DIV/0!</v>
      </c>
      <c r="AA28" s="115">
        <f>Яро!C22</f>
        <v>103</v>
      </c>
      <c r="AB28" s="115">
        <f>Яро!D22</f>
        <v>16.57582</v>
      </c>
      <c r="AC28" s="112">
        <f t="shared" si="21"/>
        <v>16.093029126213594</v>
      </c>
      <c r="AD28" s="115"/>
      <c r="AE28" s="115"/>
      <c r="AF28" s="112" t="e">
        <f t="shared" si="22"/>
        <v>#DIV/0!</v>
      </c>
      <c r="AG28" s="115">
        <f>Яро!C23</f>
        <v>0</v>
      </c>
      <c r="AH28" s="115">
        <f>Яро!D23</f>
        <v>0</v>
      </c>
      <c r="AI28" s="112" t="e">
        <f t="shared" si="23"/>
        <v>#DIV/0!</v>
      </c>
      <c r="AJ28" s="115"/>
      <c r="AK28" s="115"/>
      <c r="AL28" s="112" t="e">
        <f t="shared" si="24"/>
        <v>#DIV/0!</v>
      </c>
      <c r="AM28" s="112"/>
      <c r="AN28" s="112"/>
      <c r="AO28" s="112" t="e">
        <f t="shared" si="25"/>
        <v>#DIV/0!</v>
      </c>
      <c r="AP28" s="112">
        <f>Яро!C28</f>
        <v>50</v>
      </c>
      <c r="AQ28" s="112">
        <f>Яро!D28</f>
        <v>0</v>
      </c>
      <c r="AR28" s="112">
        <f t="shared" si="26"/>
        <v>0</v>
      </c>
      <c r="AS28" s="122"/>
      <c r="AT28" s="122"/>
      <c r="AU28" s="112" t="e">
        <f t="shared" si="27"/>
        <v>#DIV/0!</v>
      </c>
      <c r="AV28" s="112"/>
      <c r="AW28" s="112"/>
      <c r="AX28" s="112"/>
      <c r="AY28" s="112"/>
      <c r="AZ28" s="112">
        <f>Яро!D29</f>
        <v>8</v>
      </c>
      <c r="BA28" s="112" t="e">
        <f t="shared" si="28"/>
        <v>#DIV/0!</v>
      </c>
      <c r="BB28" s="112">
        <f>Яро!C31</f>
        <v>0</v>
      </c>
      <c r="BC28" s="112">
        <f>Яро!D31</f>
        <v>0.19392</v>
      </c>
      <c r="BD28" s="112" t="e">
        <f t="shared" si="29"/>
        <v>#DIV/0!</v>
      </c>
      <c r="BE28" s="112"/>
      <c r="BF28" s="112"/>
      <c r="BG28" s="116" t="e">
        <f t="shared" si="30"/>
        <v>#DIV/0!</v>
      </c>
      <c r="BH28" s="116"/>
      <c r="BI28" s="116"/>
      <c r="BJ28" s="116" t="e">
        <f t="shared" si="31"/>
        <v>#DIV/0!</v>
      </c>
      <c r="BK28" s="115">
        <f t="shared" si="4"/>
        <v>2429.296</v>
      </c>
      <c r="BL28" s="115">
        <f t="shared" si="5"/>
        <v>1445.5320000000002</v>
      </c>
      <c r="BM28" s="112">
        <f t="shared" si="50"/>
        <v>59.50415264339958</v>
      </c>
      <c r="BN28" s="117">
        <f>Яро!C36</f>
        <v>1985.1</v>
      </c>
      <c r="BO28" s="117">
        <f>Яро!D36</f>
        <v>1336.22</v>
      </c>
      <c r="BP28" s="112">
        <f t="shared" si="32"/>
        <v>67.31247796080802</v>
      </c>
      <c r="BQ28" s="112">
        <f>Яро!C37</f>
        <v>0</v>
      </c>
      <c r="BR28" s="112">
        <f>Яро!D37</f>
        <v>0</v>
      </c>
      <c r="BS28" s="112" t="e">
        <f t="shared" si="33"/>
        <v>#DIV/0!</v>
      </c>
      <c r="BT28" s="112">
        <f>Яро!C38</f>
        <v>388.4</v>
      </c>
      <c r="BU28" s="112">
        <f>Яро!D38</f>
        <v>53.586</v>
      </c>
      <c r="BV28" s="112">
        <f t="shared" si="6"/>
        <v>13.796601441812564</v>
      </c>
      <c r="BW28" s="112">
        <f>Яро!C39</f>
        <v>55.796</v>
      </c>
      <c r="BX28" s="112">
        <f>Яро!D39</f>
        <v>55.726</v>
      </c>
      <c r="BY28" s="112">
        <f t="shared" si="7"/>
        <v>99.87454297799125</v>
      </c>
      <c r="BZ28" s="112"/>
      <c r="CA28" s="112"/>
      <c r="CB28" s="112" t="e">
        <f t="shared" si="8"/>
        <v>#DIV/0!</v>
      </c>
      <c r="CC28" s="115"/>
      <c r="CD28" s="115"/>
      <c r="CE28" s="112" t="e">
        <f t="shared" si="34"/>
        <v>#DIV/0!</v>
      </c>
      <c r="CF28" s="112"/>
      <c r="CG28" s="112"/>
      <c r="CH28" s="112"/>
      <c r="CI28" s="115">
        <f t="shared" si="35"/>
        <v>3368.6910000000003</v>
      </c>
      <c r="CJ28" s="115">
        <f t="shared" si="35"/>
        <v>1938.10367</v>
      </c>
      <c r="CK28" s="112">
        <f t="shared" si="36"/>
        <v>57.53284198521027</v>
      </c>
      <c r="CL28" s="115">
        <f t="shared" si="37"/>
        <v>802.125</v>
      </c>
      <c r="CM28" s="115">
        <f t="shared" si="37"/>
        <v>508.95001</v>
      </c>
      <c r="CN28" s="112">
        <f t="shared" si="38"/>
        <v>63.45021162537011</v>
      </c>
      <c r="CO28" s="130">
        <f>Яро!C51</f>
        <v>792.125</v>
      </c>
      <c r="CP28" s="112">
        <f>Яро!D51</f>
        <v>508.95001</v>
      </c>
      <c r="CQ28" s="112">
        <f t="shared" si="39"/>
        <v>64.25122423859871</v>
      </c>
      <c r="CR28" s="112">
        <f>Яро!C54</f>
        <v>0</v>
      </c>
      <c r="CS28" s="112">
        <f>Яро!D54</f>
        <v>0</v>
      </c>
      <c r="CT28" s="112" t="e">
        <f t="shared" si="40"/>
        <v>#DIV/0!</v>
      </c>
      <c r="CU28" s="112">
        <f>Яро!C55</f>
        <v>10</v>
      </c>
      <c r="CV28" s="112">
        <f>Яро!D55</f>
        <v>0</v>
      </c>
      <c r="CW28" s="112">
        <f t="shared" si="41"/>
        <v>0</v>
      </c>
      <c r="CX28" s="112">
        <f>Яро!C56</f>
        <v>0</v>
      </c>
      <c r="CY28" s="112">
        <f>Яро!D56</f>
        <v>0</v>
      </c>
      <c r="CZ28" s="112" t="e">
        <f t="shared" si="42"/>
        <v>#DIV/0!</v>
      </c>
      <c r="DA28" s="112">
        <f>Яро!C58</f>
        <v>55.656</v>
      </c>
      <c r="DB28" s="112">
        <f>Яро!D58</f>
        <v>28.97681</v>
      </c>
      <c r="DC28" s="112">
        <f t="shared" si="43"/>
        <v>52.06412606008337</v>
      </c>
      <c r="DD28" s="112">
        <f>Яро!C59</f>
        <v>10</v>
      </c>
      <c r="DE28" s="112">
        <f>Яро!D59</f>
        <v>1.683</v>
      </c>
      <c r="DF28" s="112">
        <f t="shared" si="44"/>
        <v>16.830000000000002</v>
      </c>
      <c r="DG28" s="115">
        <f>Яро!C64</f>
        <v>817.1</v>
      </c>
      <c r="DH28" s="115">
        <f>Яро!D64</f>
        <v>144.9188</v>
      </c>
      <c r="DI28" s="112">
        <f t="shared" si="45"/>
        <v>17.735748378411458</v>
      </c>
      <c r="DJ28" s="115">
        <f>Яро!C69</f>
        <v>504.05</v>
      </c>
      <c r="DK28" s="115">
        <f>Яро!D69</f>
        <v>354.69645</v>
      </c>
      <c r="DL28" s="112">
        <f t="shared" si="46"/>
        <v>70.36929868068644</v>
      </c>
      <c r="DM28" s="124">
        <f>Яро!C73</f>
        <v>1042.96</v>
      </c>
      <c r="DN28" s="203">
        <f>Яро!D73</f>
        <v>831.9786</v>
      </c>
      <c r="DO28" s="112">
        <f t="shared" si="9"/>
        <v>79.77090204801718</v>
      </c>
      <c r="DP28" s="112">
        <f>Яро!C75</f>
        <v>0</v>
      </c>
      <c r="DQ28" s="112">
        <f>Яро!D75</f>
        <v>0</v>
      </c>
      <c r="DR28" s="112" t="e">
        <f t="shared" si="10"/>
        <v>#DIV/0!</v>
      </c>
      <c r="DS28" s="113">
        <f>Яро!C80</f>
        <v>9</v>
      </c>
      <c r="DT28" s="113">
        <f>Яро!D80</f>
        <v>3</v>
      </c>
      <c r="DU28" s="112">
        <f t="shared" si="47"/>
        <v>33.33333333333333</v>
      </c>
      <c r="DV28" s="112">
        <f>Яро!C86</f>
        <v>127.8</v>
      </c>
      <c r="DW28" s="112">
        <f>Яро!D86</f>
        <v>63.9</v>
      </c>
      <c r="DX28" s="112">
        <f t="shared" si="49"/>
        <v>50</v>
      </c>
      <c r="DY28" s="118">
        <f t="shared" si="11"/>
        <v>431.7950000000005</v>
      </c>
      <c r="DZ28" s="118">
        <f t="shared" si="12"/>
        <v>248.75132999999983</v>
      </c>
      <c r="EA28" s="112">
        <f t="shared" si="48"/>
        <v>57.608663833532006</v>
      </c>
      <c r="EB28" s="220"/>
      <c r="EC28" s="214"/>
    </row>
    <row r="29" spans="1:133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2"/>
      <c r="Y29" s="112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5"/>
      <c r="AK29" s="115"/>
      <c r="AL29" s="112"/>
      <c r="AM29" s="112"/>
      <c r="AN29" s="112"/>
      <c r="AO29" s="112" t="e">
        <f t="shared" si="25"/>
        <v>#DIV/0!</v>
      </c>
      <c r="AP29" s="112"/>
      <c r="AQ29" s="130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6"/>
      <c r="BH29" s="116"/>
      <c r="BI29" s="116"/>
      <c r="BJ29" s="116"/>
      <c r="BK29" s="115"/>
      <c r="BL29" s="115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5"/>
      <c r="CD29" s="115"/>
      <c r="CE29" s="112"/>
      <c r="CF29" s="112"/>
      <c r="CG29" s="112"/>
      <c r="CH29" s="112"/>
      <c r="CI29" s="115"/>
      <c r="CJ29" s="115"/>
      <c r="CK29" s="112"/>
      <c r="CL29" s="115"/>
      <c r="CM29" s="115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5"/>
      <c r="DH29" s="115"/>
      <c r="DI29" s="112"/>
      <c r="DJ29" s="115"/>
      <c r="DK29" s="115"/>
      <c r="DL29" s="112"/>
      <c r="DM29" s="115"/>
      <c r="DN29" s="115"/>
      <c r="DO29" s="112"/>
      <c r="DP29" s="112"/>
      <c r="DQ29" s="112"/>
      <c r="DR29" s="112"/>
      <c r="DS29" s="113"/>
      <c r="DT29" s="113"/>
      <c r="DU29" s="112"/>
      <c r="DV29" s="112"/>
      <c r="DW29" s="112"/>
      <c r="DX29" s="112"/>
      <c r="DY29" s="118"/>
      <c r="DZ29" s="118"/>
      <c r="EA29" s="112"/>
      <c r="EC29" s="214"/>
    </row>
    <row r="30" spans="1:131" s="100" customFormat="1" ht="17.25" customHeight="1">
      <c r="A30" s="236" t="s">
        <v>213</v>
      </c>
      <c r="B30" s="237"/>
      <c r="C30" s="223">
        <f>SUM(C13:C28)</f>
        <v>114553.74399999998</v>
      </c>
      <c r="D30" s="223">
        <f>SUM(D13:D28)</f>
        <v>56134.49428</v>
      </c>
      <c r="E30" s="137">
        <f>D30/C30*100</f>
        <v>49.002758286101944</v>
      </c>
      <c r="F30" s="224">
        <f>SUM(F13:F28)</f>
        <v>24818.283999999996</v>
      </c>
      <c r="G30" s="136">
        <f>SUM(G13:G28)</f>
        <v>17619.427279999996</v>
      </c>
      <c r="H30" s="137">
        <f>G30/F30*100</f>
        <v>70.99373703677499</v>
      </c>
      <c r="I30" s="136">
        <f>SUM(I13:I28)</f>
        <v>12402.4</v>
      </c>
      <c r="J30" s="136">
        <f>SUM(J13:J28)</f>
        <v>8977.612550000002</v>
      </c>
      <c r="K30" s="137">
        <f>J30/I30*100</f>
        <v>72.38609099851642</v>
      </c>
      <c r="L30" s="136">
        <f>SUM(L13:L28)</f>
        <v>350</v>
      </c>
      <c r="M30" s="136">
        <f>SUM(M13:M28)</f>
        <v>255.75422</v>
      </c>
      <c r="N30" s="137">
        <f>M30/L30*100</f>
        <v>73.07263428571429</v>
      </c>
      <c r="O30" s="225">
        <f>SUM(O13:O28)</f>
        <v>1503</v>
      </c>
      <c r="P30" s="225">
        <f>SUM(P13:P28)</f>
        <v>448.3149599999999</v>
      </c>
      <c r="Q30" s="137">
        <f>P30/O30*100</f>
        <v>29.828007984031927</v>
      </c>
      <c r="R30" s="136">
        <f>SUM(R13:R28)</f>
        <v>4930.7</v>
      </c>
      <c r="S30" s="136">
        <f>SUM(S13:S28)</f>
        <v>3336.34075</v>
      </c>
      <c r="T30" s="137">
        <f>S30/R30*100</f>
        <v>67.66464700752428</v>
      </c>
      <c r="U30" s="137">
        <f>SUM(U13:U28)</f>
        <v>150</v>
      </c>
      <c r="V30" s="137">
        <f>SUM(V13:V28)</f>
        <v>139.20999999999998</v>
      </c>
      <c r="W30" s="112">
        <f t="shared" si="20"/>
        <v>92.80666666666664</v>
      </c>
      <c r="X30" s="136">
        <f>X13+X14+X15+X16+X17+X18+X19+X20+X21+X22+X23+X24+X25+X26+X27+X28</f>
        <v>0</v>
      </c>
      <c r="Y30" s="136">
        <f>Y13+Y14+Y15+Y16+Y17+Y18+Y19+Y20+Y21+Y22+Y23+Y24+Y25+Y26+Y27+Y28</f>
        <v>1.68346</v>
      </c>
      <c r="Z30" s="112">
        <f t="shared" si="51"/>
        <v>0</v>
      </c>
      <c r="AA30" s="136">
        <f>SUM(AA13:AA28)</f>
        <v>3100</v>
      </c>
      <c r="AB30" s="136">
        <f>SUM(AB13:AB28)</f>
        <v>1236.0355000000002</v>
      </c>
      <c r="AC30" s="137">
        <f>AB30/AA30*100</f>
        <v>39.87211290322581</v>
      </c>
      <c r="AD30" s="136">
        <f>SUM(AD13:AD28)</f>
        <v>0</v>
      </c>
      <c r="AE30" s="136">
        <f>SUM(AE13:AE28)</f>
        <v>0</v>
      </c>
      <c r="AF30" s="137" t="e">
        <f>AE30/AD30*100</f>
        <v>#DIV/0!</v>
      </c>
      <c r="AG30" s="136">
        <f>SUM(AG13:AG28)</f>
        <v>199.99999999999997</v>
      </c>
      <c r="AH30" s="136">
        <f>SUM(AH13:AH28)</f>
        <v>109.16725999999998</v>
      </c>
      <c r="AI30" s="137">
        <f>AH30/AG30*100</f>
        <v>54.58363000000001</v>
      </c>
      <c r="AJ30" s="136">
        <f>SUM(AJ13:AJ28)</f>
        <v>0</v>
      </c>
      <c r="AK30" s="136">
        <f>SUM(AK13:AK28)</f>
        <v>0</v>
      </c>
      <c r="AL30" s="137" t="e">
        <f>AK30/AJ30*100</f>
        <v>#DIV/0!</v>
      </c>
      <c r="AM30" s="137">
        <f>SUM(AM13:AM28)</f>
        <v>100.284</v>
      </c>
      <c r="AN30" s="137">
        <f>SUM(AN13:AN28)</f>
        <v>244.9591</v>
      </c>
      <c r="AO30" s="112">
        <f t="shared" si="25"/>
        <v>244.26538630289974</v>
      </c>
      <c r="AP30" s="136">
        <f>SUM(AP13:AP28)</f>
        <v>2081.9</v>
      </c>
      <c r="AQ30" s="136">
        <f>SUM(AQ13:AQ28)</f>
        <v>2111.4934700000003</v>
      </c>
      <c r="AR30" s="136">
        <f t="shared" si="26"/>
        <v>101.42146452759499</v>
      </c>
      <c r="AS30" s="136">
        <f>SUM(AS13:AS28)</f>
        <v>0</v>
      </c>
      <c r="AT30" s="136">
        <f>SUM(AT13:AT28)</f>
        <v>0</v>
      </c>
      <c r="AU30" s="137" t="e">
        <f>AT30/AS30*100</f>
        <v>#DIV/0!</v>
      </c>
      <c r="AV30" s="137"/>
      <c r="AW30" s="175">
        <f>AW14+AW26+AW27+AW18+AW21+AW25</f>
        <v>0</v>
      </c>
      <c r="AX30" s="137"/>
      <c r="AY30" s="137">
        <f>AY13+AY14+AY15+AY16+AY17+AY18+AY19+AY20+AY21+AY22+AY23+AY24+AY25+AY26+AY27+AY28</f>
        <v>0</v>
      </c>
      <c r="AZ30" s="137">
        <f>AZ13+AZ14+AZ15+AZ16+AZ17+AZ18+AZ19+AZ20+AZ21+AZ22+AZ23+AZ24+AZ25+AZ26+AZ27+AZ28</f>
        <v>8</v>
      </c>
      <c r="BA30" s="137" t="e">
        <f>AZ30/AY30*100</f>
        <v>#DIV/0!</v>
      </c>
      <c r="BB30" s="136">
        <f>SUM(BB13:BB28)</f>
        <v>0</v>
      </c>
      <c r="BC30" s="136">
        <f>SUM(BC13:BC28)</f>
        <v>750.8560100000002</v>
      </c>
      <c r="BD30" s="137" t="e">
        <f>BC30/BB30*100</f>
        <v>#DIV/0!</v>
      </c>
      <c r="BE30" s="137">
        <f aca="true" t="shared" si="52" ref="BE30:BJ30">SUM(BE13:BE28)</f>
        <v>0</v>
      </c>
      <c r="BF30" s="137"/>
      <c r="BG30" s="137" t="e">
        <f t="shared" si="52"/>
        <v>#DIV/0!</v>
      </c>
      <c r="BH30" s="137">
        <f t="shared" si="52"/>
        <v>0</v>
      </c>
      <c r="BI30" s="137">
        <f t="shared" si="52"/>
        <v>0</v>
      </c>
      <c r="BJ30" s="138" t="e">
        <f t="shared" si="52"/>
        <v>#DIV/0!</v>
      </c>
      <c r="BK30" s="224">
        <f>SUM(BK13:BK28)</f>
        <v>89735.45999999999</v>
      </c>
      <c r="BL30" s="136">
        <f>SUM(BL13:BL28)</f>
        <v>38515.066999999995</v>
      </c>
      <c r="BM30" s="136">
        <f t="shared" si="50"/>
        <v>42.92067706567727</v>
      </c>
      <c r="BN30" s="136">
        <f>SUM(BN13:BN28)</f>
        <v>33341.5</v>
      </c>
      <c r="BO30" s="136">
        <f>SUM(BO13:BO28)</f>
        <v>21814.600000000006</v>
      </c>
      <c r="BP30" s="136">
        <f>BO30/BN30*100</f>
        <v>65.42777019630192</v>
      </c>
      <c r="BQ30" s="224">
        <f>SUM(BQ13:BQ28)</f>
        <v>1498.5</v>
      </c>
      <c r="BR30" s="225">
        <f>SUM(BR13:BR28)</f>
        <v>1040.5</v>
      </c>
      <c r="BS30" s="136">
        <f>BR30/BQ30*100</f>
        <v>69.4361027694361</v>
      </c>
      <c r="BT30" s="136">
        <f>SUM(BT13:BT28)</f>
        <v>49779.75999999998</v>
      </c>
      <c r="BU30" s="136">
        <f>SUM(BU13:BU28)</f>
        <v>14162.067</v>
      </c>
      <c r="BV30" s="136">
        <f>BU30/BT30*100</f>
        <v>28.449448129119155</v>
      </c>
      <c r="BW30" s="136">
        <f>SUM(BW13:BW28)</f>
        <v>5115.7</v>
      </c>
      <c r="BX30" s="136">
        <f>SUM(BX13:BX28)</f>
        <v>1497.8999999999996</v>
      </c>
      <c r="BY30" s="136">
        <f t="shared" si="7"/>
        <v>29.28045037824735</v>
      </c>
      <c r="BZ30" s="136" t="e">
        <f>SUM(BZ13:BZ28)</f>
        <v>#REF!</v>
      </c>
      <c r="CA30" s="136" t="e">
        <f>SUM(CA13:CA28)</f>
        <v>#REF!</v>
      </c>
      <c r="CB30" s="112" t="e">
        <f t="shared" si="8"/>
        <v>#REF!</v>
      </c>
      <c r="CC30" s="136">
        <f>SUM(CC13:CC28)</f>
        <v>0</v>
      </c>
      <c r="CD30" s="136">
        <f>SUM(CD13:CD28)</f>
        <v>0</v>
      </c>
      <c r="CE30" s="137" t="e">
        <f>CD30/CC30*100</f>
        <v>#DIV/0!</v>
      </c>
      <c r="CF30" s="137">
        <f>CF13+CF14+CF15+CF16+CF17+CF18+CF19+CF20+CF21+CF22+CF23+CF24+CF25+CF26+CF27+CF28</f>
        <v>0</v>
      </c>
      <c r="CG30" s="137">
        <f>CG13+CG14+CG15+CG16+CG17+CG18+CG19+CG20+CG21+CG22+CG23+CG24+CG25+CG26+CG27+CG28</f>
        <v>0</v>
      </c>
      <c r="CH30" s="137">
        <v>0</v>
      </c>
      <c r="CI30" s="224">
        <f>SUM(CI13:CI28)</f>
        <v>121867.30799999999</v>
      </c>
      <c r="CJ30" s="224">
        <f>SUM(CJ13:CJ28)</f>
        <v>48718.34612</v>
      </c>
      <c r="CK30" s="137">
        <f>CJ30/CI30*100</f>
        <v>39.976550659509115</v>
      </c>
      <c r="CL30" s="224">
        <f>SUM(CL13:CL28)</f>
        <v>13392.430040000003</v>
      </c>
      <c r="CM30" s="224">
        <f>SUM(CM13:CM28)</f>
        <v>7229.808150000001</v>
      </c>
      <c r="CN30" s="137">
        <f>CM30/CL30*100</f>
        <v>53.984289097693875</v>
      </c>
      <c r="CO30" s="136">
        <f>SUM(CO13:CO28)</f>
        <v>12815.80204</v>
      </c>
      <c r="CP30" s="224">
        <f>SUM(CP13:CP28)</f>
        <v>7064.748150000001</v>
      </c>
      <c r="CQ30" s="137">
        <f>CP30/CO30*100</f>
        <v>55.12529085538217</v>
      </c>
      <c r="CR30" s="136">
        <f>SUM(CR13:CR28)</f>
        <v>175.06</v>
      </c>
      <c r="CS30" s="136">
        <f>SUM(CS13:CS28)</f>
        <v>165.06</v>
      </c>
      <c r="CT30" s="137">
        <f>CS30/CR30*100</f>
        <v>94.28767279789786</v>
      </c>
      <c r="CU30" s="139">
        <f aca="true" t="shared" si="53" ref="CU30:DD30">SUM(CU13:CU28)</f>
        <v>174.56800000000004</v>
      </c>
      <c r="CV30" s="137">
        <f t="shared" si="53"/>
        <v>0</v>
      </c>
      <c r="CW30" s="137">
        <f t="shared" si="53"/>
        <v>0</v>
      </c>
      <c r="CX30" s="137">
        <f>SUM(CX13:CX28)</f>
        <v>227</v>
      </c>
      <c r="CY30" s="137">
        <f>SUM(CY13:CY28)</f>
        <v>0</v>
      </c>
      <c r="CZ30" s="112" t="e">
        <f t="shared" si="42"/>
        <v>#DIV/0!</v>
      </c>
      <c r="DA30" s="137">
        <f t="shared" si="53"/>
        <v>1496.3000000000002</v>
      </c>
      <c r="DB30" s="139">
        <f t="shared" si="53"/>
        <v>740.80285</v>
      </c>
      <c r="DC30" s="136">
        <f t="shared" si="43"/>
        <v>49.50897881440887</v>
      </c>
      <c r="DD30" s="139">
        <f t="shared" si="53"/>
        <v>928.5319999999999</v>
      </c>
      <c r="DE30" s="139">
        <f>SUM(DE13:DE28)</f>
        <v>126.20748000000006</v>
      </c>
      <c r="DF30" s="112">
        <f t="shared" si="44"/>
        <v>13.592151912912001</v>
      </c>
      <c r="DG30" s="136">
        <f>SUM(DG13:DG28)</f>
        <v>23781.86966</v>
      </c>
      <c r="DH30" s="224">
        <f>SUM(DH13:DH28)</f>
        <v>3871.5568100000005</v>
      </c>
      <c r="DI30" s="137">
        <f>DH30/DG30*100</f>
        <v>16.27944676070519</v>
      </c>
      <c r="DJ30" s="136">
        <f>SUM(DJ13:DJ28)</f>
        <v>23005.376300000004</v>
      </c>
      <c r="DK30" s="224">
        <f>SUM(DK13:DK28)</f>
        <v>11470.79496</v>
      </c>
      <c r="DL30" s="137">
        <f>DK30/DJ30*100</f>
        <v>49.86136636243589</v>
      </c>
      <c r="DM30" s="224">
        <f>SUM(DM13:DM28)</f>
        <v>43908.63999999999</v>
      </c>
      <c r="DN30" s="224">
        <f>SUM(DN13:DN28)</f>
        <v>16002.47587</v>
      </c>
      <c r="DO30" s="137">
        <f>DN30/DM30*100</f>
        <v>36.44493628133325</v>
      </c>
      <c r="DP30" s="224">
        <f>SUM(DP13:DP28)</f>
        <v>10171.06</v>
      </c>
      <c r="DQ30" s="224">
        <f>SUM(DQ13:DQ28)</f>
        <v>5678.65</v>
      </c>
      <c r="DR30" s="137">
        <f>DQ30/DP30*100</f>
        <v>55.83144726311712</v>
      </c>
      <c r="DS30" s="136">
        <f>SUM(DS13:DS28)</f>
        <v>216.10000000000002</v>
      </c>
      <c r="DT30" s="136">
        <f>SUM(DT13:DT28)</f>
        <v>85.9</v>
      </c>
      <c r="DU30" s="137">
        <f>DT30/DS30*100</f>
        <v>39.75011568718186</v>
      </c>
      <c r="DV30" s="137">
        <f>SUM(DV13:DV28)</f>
        <v>4967</v>
      </c>
      <c r="DW30" s="226">
        <f>SUM(DW13:DW28)</f>
        <v>3512.15</v>
      </c>
      <c r="DX30" s="112">
        <f>DW30/DV30*100</f>
        <v>70.70968391383128</v>
      </c>
      <c r="DY30" s="139">
        <f>SUM(DY13:DY28)</f>
        <v>7313.5639999999985</v>
      </c>
      <c r="DZ30" s="137">
        <f>SUM(DZ13:DZ28)</f>
        <v>-7416.14816</v>
      </c>
      <c r="EA30" s="112">
        <f>DZ30/DY30*100</f>
        <v>-101.40265621521876</v>
      </c>
    </row>
    <row r="31" spans="3:131" ht="12.75" customHeight="1">
      <c r="C31" s="208"/>
      <c r="D31" s="208"/>
      <c r="F31" s="198"/>
      <c r="G31" s="140"/>
      <c r="I31" s="140"/>
      <c r="J31" s="140"/>
      <c r="L31" s="140"/>
      <c r="M31" s="140"/>
      <c r="O31" s="140"/>
      <c r="P31" s="140"/>
      <c r="R31" s="140"/>
      <c r="S31" s="143"/>
      <c r="T31" s="144"/>
      <c r="U31" s="140"/>
      <c r="V31" s="140"/>
      <c r="W31" s="144"/>
      <c r="X31" s="140"/>
      <c r="Y31" s="209"/>
      <c r="Z31" s="144"/>
      <c r="AA31" s="140"/>
      <c r="AB31" s="140"/>
      <c r="AC31" s="144"/>
      <c r="AD31" s="144"/>
      <c r="AE31" s="144"/>
      <c r="AF31" s="144"/>
      <c r="AG31" s="140"/>
      <c r="AH31" s="140"/>
      <c r="AI31" s="144"/>
      <c r="AJ31" s="144"/>
      <c r="AK31" s="144"/>
      <c r="AL31" s="144"/>
      <c r="AM31" s="144"/>
      <c r="AN31" s="185"/>
      <c r="AO31" s="144"/>
      <c r="AP31" s="140"/>
      <c r="AQ31" s="140"/>
      <c r="AR31" s="144"/>
      <c r="AS31" s="146"/>
      <c r="AT31" s="140"/>
      <c r="AU31" s="144"/>
      <c r="AV31" s="144"/>
      <c r="AW31" s="147"/>
      <c r="AX31" s="144"/>
      <c r="AY31" s="140"/>
      <c r="AZ31" s="140"/>
      <c r="BA31" s="144"/>
      <c r="BB31" s="145"/>
      <c r="BC31" s="140"/>
      <c r="BD31" s="144"/>
      <c r="BE31" s="144"/>
      <c r="BF31" s="144"/>
      <c r="BG31" s="144"/>
      <c r="BH31" s="144"/>
      <c r="BI31" s="144"/>
      <c r="BJ31" s="144"/>
      <c r="BK31" s="198"/>
      <c r="BL31" s="140"/>
      <c r="BM31" s="144"/>
      <c r="BN31" s="140"/>
      <c r="BO31" s="140"/>
      <c r="BP31" s="141"/>
      <c r="BQ31" s="198"/>
      <c r="BR31" s="140"/>
      <c r="BS31" s="141"/>
      <c r="BT31" s="140"/>
      <c r="BU31" s="140"/>
      <c r="BV31" s="141"/>
      <c r="BW31" s="140"/>
      <c r="BX31" s="140"/>
      <c r="BY31" s="141"/>
      <c r="BZ31" s="141"/>
      <c r="CA31" s="141"/>
      <c r="CB31" s="141"/>
      <c r="CC31" s="141"/>
      <c r="CD31" s="144"/>
      <c r="CE31" s="144"/>
      <c r="CF31" s="145"/>
      <c r="CG31" s="144"/>
      <c r="CH31" s="144"/>
      <c r="CI31" s="198"/>
      <c r="CJ31" s="198"/>
      <c r="CK31" s="144"/>
      <c r="CL31" s="202"/>
      <c r="CM31" s="202"/>
      <c r="CN31" s="144"/>
      <c r="CO31" s="185"/>
      <c r="CP31" s="198"/>
      <c r="CQ31" s="144"/>
      <c r="CR31" s="140"/>
      <c r="CS31" s="140"/>
      <c r="CT31" s="144"/>
      <c r="CU31" s="198"/>
      <c r="CV31" s="147"/>
      <c r="CW31" s="144"/>
      <c r="CX31" s="144"/>
      <c r="CY31" s="144"/>
      <c r="CZ31" s="144"/>
      <c r="DA31" s="140"/>
      <c r="DB31" s="198"/>
      <c r="DC31" s="144"/>
      <c r="DD31" s="198"/>
      <c r="DE31" s="198"/>
      <c r="DF31" s="144"/>
      <c r="DG31" s="140"/>
      <c r="DH31" s="198"/>
      <c r="DI31" s="144"/>
      <c r="DJ31" s="140"/>
      <c r="DK31" s="198"/>
      <c r="DL31" s="144"/>
      <c r="DM31" s="198"/>
      <c r="DN31" s="198"/>
      <c r="DO31" s="144"/>
      <c r="DP31" s="198"/>
      <c r="DQ31" s="198"/>
      <c r="DR31" s="144"/>
      <c r="DS31" s="140"/>
      <c r="DT31" s="140"/>
      <c r="DU31" s="144"/>
      <c r="DV31" s="140"/>
      <c r="DW31" s="208"/>
      <c r="DX31" s="144"/>
      <c r="DY31" s="140"/>
      <c r="DZ31" s="140"/>
      <c r="EA31" s="144"/>
    </row>
    <row r="32" spans="3:130" ht="12.75">
      <c r="C32" s="149"/>
      <c r="D32" s="209"/>
      <c r="F32" s="140"/>
      <c r="G32" s="140"/>
      <c r="I32" s="140"/>
      <c r="J32" s="140"/>
      <c r="L32" s="140"/>
      <c r="M32" s="140"/>
      <c r="O32" s="140"/>
      <c r="P32" s="140"/>
      <c r="R32" s="140"/>
      <c r="S32" s="140"/>
      <c r="V32" s="150"/>
      <c r="Y32" s="140"/>
      <c r="AA32" s="151"/>
      <c r="AB32" s="151"/>
      <c r="BC32" s="152"/>
      <c r="BK32" s="148"/>
      <c r="BL32" s="148"/>
      <c r="BQ32" s="153"/>
      <c r="BT32" s="140"/>
      <c r="BU32" s="142"/>
      <c r="BW32" s="142"/>
      <c r="BX32" s="154"/>
      <c r="CI32" s="215"/>
      <c r="CJ32" s="152"/>
      <c r="CL32" s="210"/>
      <c r="CM32" s="151"/>
      <c r="CO32" s="210"/>
      <c r="CP32" s="151"/>
      <c r="CR32" s="140"/>
      <c r="CU32" s="151"/>
      <c r="DA32" s="153"/>
      <c r="DB32" s="151"/>
      <c r="DD32" s="152"/>
      <c r="DE32" s="199"/>
      <c r="DG32" s="140"/>
      <c r="DH32" s="151"/>
      <c r="DJ32" s="140"/>
      <c r="DK32" s="140"/>
      <c r="DM32" s="140"/>
      <c r="DN32" s="140"/>
      <c r="DP32" s="210"/>
      <c r="DQ32" s="210"/>
      <c r="DV32" s="141"/>
      <c r="DW32" s="153"/>
      <c r="DY32" s="141"/>
      <c r="DZ32" s="140"/>
    </row>
    <row r="33" spans="9:28" ht="12.75">
      <c r="I33" s="145"/>
      <c r="M33" s="152"/>
      <c r="AB33" s="151"/>
    </row>
    <row r="34" spans="9:13" ht="12.75">
      <c r="I34" s="145"/>
      <c r="M34" s="155"/>
    </row>
    <row r="35" spans="9:15" ht="12.75">
      <c r="I35" s="153"/>
      <c r="O35" s="151"/>
    </row>
  </sheetData>
  <sheetProtection/>
  <mergeCells count="61"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X9:Z10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AJ9:AL10"/>
    <mergeCell ref="AP9:AR10"/>
    <mergeCell ref="AS9:AU10"/>
    <mergeCell ref="AV9:AX10"/>
    <mergeCell ref="BB9:BD10"/>
    <mergeCell ref="AM9:AO10"/>
    <mergeCell ref="BE9:BG10"/>
    <mergeCell ref="AY9:BA10"/>
    <mergeCell ref="BH9:BJ10"/>
    <mergeCell ref="BN9:BP10"/>
    <mergeCell ref="BQ9:BS10"/>
    <mergeCell ref="BT9:BV10"/>
    <mergeCell ref="BW9:BY10"/>
    <mergeCell ref="BZ9:CB10"/>
    <mergeCell ref="DA9:DC10"/>
    <mergeCell ref="DD9:DF10"/>
    <mergeCell ref="CO10:CQ10"/>
    <mergeCell ref="CR10:CT10"/>
    <mergeCell ref="CU10:CW10"/>
    <mergeCell ref="CX10:CZ10"/>
    <mergeCell ref="CO9:CZ9"/>
    <mergeCell ref="EC10:EE11"/>
    <mergeCell ref="A30:B30"/>
    <mergeCell ref="DG9:DI10"/>
    <mergeCell ref="DJ9:DL10"/>
    <mergeCell ref="DM9:DO10"/>
    <mergeCell ref="DP9:DR10"/>
    <mergeCell ref="DS9:DU10"/>
    <mergeCell ref="DV9:DX10"/>
    <mergeCell ref="CF9:CH10"/>
    <mergeCell ref="CL9:CN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73" r:id="rId1"/>
  <colBreaks count="4" manualBreakCount="4">
    <brk id="20" max="29" man="1"/>
    <brk id="53" max="29" man="1"/>
    <brk id="89" max="29" man="1"/>
    <brk id="11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70" zoomScaleSheetLayoutView="70" zoomScalePageLayoutView="0" workbookViewId="0" topLeftCell="A117">
      <selection activeCell="D64" sqref="D6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5.421875" style="71" customWidth="1"/>
    <col min="5" max="5" width="10.8515625" style="71" customWidth="1"/>
    <col min="6" max="6" width="12.57421875" style="71" customWidth="1"/>
    <col min="7" max="7" width="14.00390625" style="1" customWidth="1"/>
    <col min="8" max="16384" width="9.140625" style="1" customWidth="1"/>
  </cols>
  <sheetData>
    <row r="1" spans="1:6" ht="15.75">
      <c r="A1" s="269" t="s">
        <v>0</v>
      </c>
      <c r="B1" s="269"/>
      <c r="C1" s="269"/>
      <c r="D1" s="269"/>
      <c r="E1" s="269"/>
      <c r="F1" s="269"/>
    </row>
    <row r="2" spans="1:6" ht="15.75">
      <c r="A2" s="269" t="s">
        <v>325</v>
      </c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99008.3</v>
      </c>
      <c r="D4" s="5">
        <f>D5+D7+D10+D14+D16+D20</f>
        <v>66494.25979999999</v>
      </c>
      <c r="E4" s="5">
        <f>SUM(D4/C4*100)</f>
        <v>67.16028837986309</v>
      </c>
      <c r="F4" s="5">
        <f>SUM(D4-C4)</f>
        <v>-32514.040200000018</v>
      </c>
    </row>
    <row r="5" spans="1:6" s="6" customFormat="1" ht="15.75">
      <c r="A5" s="77">
        <v>1010000000</v>
      </c>
      <c r="B5" s="76" t="s">
        <v>6</v>
      </c>
      <c r="C5" s="5">
        <f>C6</f>
        <v>88138.3</v>
      </c>
      <c r="D5" s="5">
        <f>D6</f>
        <v>58581.91377</v>
      </c>
      <c r="E5" s="5">
        <f aca="true" t="shared" si="0" ref="E5:E66">SUM(D5/C5*100)</f>
        <v>66.46589935362947</v>
      </c>
      <c r="F5" s="5">
        <f aca="true" t="shared" si="1" ref="F5:F66">SUM(D5-C5)</f>
        <v>-29556.386230000004</v>
      </c>
    </row>
    <row r="6" spans="1:6" ht="15.75">
      <c r="A6" s="7">
        <v>1010200001</v>
      </c>
      <c r="B6" s="8" t="s">
        <v>266</v>
      </c>
      <c r="C6" s="9">
        <v>88138.3</v>
      </c>
      <c r="D6" s="10">
        <v>58581.91377</v>
      </c>
      <c r="E6" s="9">
        <f>SUM(D6/C6*100)</f>
        <v>66.46589935362947</v>
      </c>
      <c r="F6" s="9">
        <f t="shared" si="1"/>
        <v>-29556.386230000004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7115.45142</v>
      </c>
      <c r="E7" s="5">
        <f t="shared" si="0"/>
        <v>76.51023032258065</v>
      </c>
      <c r="F7" s="5">
        <f t="shared" si="1"/>
        <v>-2184.5485799999997</v>
      </c>
    </row>
    <row r="8" spans="1:6" ht="15.75">
      <c r="A8" s="7">
        <v>1050200000</v>
      </c>
      <c r="B8" s="11" t="s">
        <v>276</v>
      </c>
      <c r="C8" s="12">
        <v>9000</v>
      </c>
      <c r="D8" s="10">
        <v>6859.69739</v>
      </c>
      <c r="E8" s="9">
        <f t="shared" si="0"/>
        <v>76.21885988888889</v>
      </c>
      <c r="F8" s="9">
        <f t="shared" si="1"/>
        <v>-2140.3026099999997</v>
      </c>
    </row>
    <row r="9" spans="1:6" ht="15.75" customHeight="1">
      <c r="A9" s="7">
        <v>1050300000</v>
      </c>
      <c r="B9" s="11" t="s">
        <v>267</v>
      </c>
      <c r="C9" s="12">
        <v>300</v>
      </c>
      <c r="D9" s="10">
        <v>255.75403</v>
      </c>
      <c r="E9" s="9">
        <f t="shared" si="0"/>
        <v>85.25134333333332</v>
      </c>
      <c r="F9" s="9">
        <f t="shared" si="1"/>
        <v>-44.24597</v>
      </c>
    </row>
    <row r="10" spans="1:6" s="6" customFormat="1" ht="15.75" customHeight="1" hidden="1">
      <c r="A10" s="77">
        <v>1060000000</v>
      </c>
      <c r="B10" s="76" t="s">
        <v>146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132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80">
        <f>SUM(D15)</f>
        <v>129.64</v>
      </c>
      <c r="E14" s="5">
        <f t="shared" si="0"/>
        <v>185.2</v>
      </c>
      <c r="F14" s="5">
        <f t="shared" si="1"/>
        <v>59.639999999999986</v>
      </c>
    </row>
    <row r="15" spans="1:6" ht="31.5">
      <c r="A15" s="7">
        <v>1070102001</v>
      </c>
      <c r="B15" s="8" t="s">
        <v>277</v>
      </c>
      <c r="C15" s="9">
        <v>70</v>
      </c>
      <c r="D15" s="10">
        <v>129.64</v>
      </c>
      <c r="E15" s="9">
        <f t="shared" si="0"/>
        <v>185.2</v>
      </c>
      <c r="F15" s="9">
        <f t="shared" si="1"/>
        <v>59.639999999999986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665.84232</v>
      </c>
      <c r="E16" s="5">
        <f t="shared" si="0"/>
        <v>44.389488</v>
      </c>
      <c r="F16" s="5">
        <f t="shared" si="1"/>
        <v>-834.15768</v>
      </c>
    </row>
    <row r="17" spans="1:6" ht="17.25" customHeight="1">
      <c r="A17" s="7">
        <v>1080300001</v>
      </c>
      <c r="B17" s="8" t="s">
        <v>278</v>
      </c>
      <c r="C17" s="9">
        <v>1500</v>
      </c>
      <c r="D17" s="10">
        <v>665.84232</v>
      </c>
      <c r="E17" s="9">
        <f t="shared" si="0"/>
        <v>44.389488</v>
      </c>
      <c r="F17" s="9">
        <f t="shared" si="1"/>
        <v>-834.15768</v>
      </c>
    </row>
    <row r="18" spans="1:6" ht="16.5" customHeight="1" hidden="1">
      <c r="A18" s="7">
        <v>1080400001</v>
      </c>
      <c r="B18" s="8" t="s">
        <v>265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 hidden="1">
      <c r="A19" s="7">
        <v>1080714001</v>
      </c>
      <c r="B19" s="8" t="s">
        <v>264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7">
        <v>1090000000</v>
      </c>
      <c r="B20" s="78" t="s">
        <v>133</v>
      </c>
      <c r="C20" s="5">
        <f>C21+C22+C23+C24</f>
        <v>0</v>
      </c>
      <c r="D20" s="5">
        <f>D21+D22+D23+D24</f>
        <v>1.41229</v>
      </c>
      <c r="E20" s="5" t="e">
        <f t="shared" si="0"/>
        <v>#DIV/0!</v>
      </c>
      <c r="F20" s="5">
        <f t="shared" si="1"/>
        <v>1.41229</v>
      </c>
    </row>
    <row r="21" spans="1:6" s="16" customFormat="1" ht="14.25" customHeight="1">
      <c r="A21" s="7">
        <v>1090100000</v>
      </c>
      <c r="B21" s="8" t="s">
        <v>134</v>
      </c>
      <c r="C21" s="9">
        <v>0</v>
      </c>
      <c r="D21" s="10">
        <v>0.0016</v>
      </c>
      <c r="E21" s="9" t="e">
        <f t="shared" si="0"/>
        <v>#DIV/0!</v>
      </c>
      <c r="F21" s="9">
        <f t="shared" si="1"/>
        <v>0.0016</v>
      </c>
    </row>
    <row r="22" spans="1:6" s="16" customFormat="1" ht="15" customHeight="1" hidden="1">
      <c r="A22" s="7">
        <v>1090400000</v>
      </c>
      <c r="B22" s="8" t="s">
        <v>135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136</v>
      </c>
      <c r="C23" s="9">
        <v>0</v>
      </c>
      <c r="D23" s="10">
        <v>0.9715</v>
      </c>
      <c r="E23" s="9" t="e">
        <f t="shared" si="0"/>
        <v>#DIV/0!</v>
      </c>
      <c r="F23" s="9">
        <f t="shared" si="1"/>
        <v>0.9715</v>
      </c>
    </row>
    <row r="24" spans="1:6" s="16" customFormat="1" ht="15.75" customHeight="1">
      <c r="A24" s="7">
        <v>1090700000</v>
      </c>
      <c r="B24" s="8" t="s">
        <v>137</v>
      </c>
      <c r="C24" s="9">
        <v>0</v>
      </c>
      <c r="D24" s="10">
        <v>0.43919</v>
      </c>
      <c r="E24" s="9" t="e">
        <f t="shared" si="0"/>
        <v>#DIV/0!</v>
      </c>
      <c r="F24" s="9">
        <f t="shared" si="1"/>
        <v>0.43919</v>
      </c>
    </row>
    <row r="25" spans="1:6" s="6" customFormat="1" ht="15" customHeight="1">
      <c r="A25" s="3"/>
      <c r="B25" s="4" t="s">
        <v>16</v>
      </c>
      <c r="C25" s="5">
        <f>C26+C31+C33+C35+C38+C40+C53</f>
        <v>10581.8</v>
      </c>
      <c r="D25" s="5">
        <f>D28+D29+D30+D32+D34+D36+D40+D37+D55+D54</f>
        <v>6158.78383</v>
      </c>
      <c r="E25" s="5">
        <f t="shared" si="0"/>
        <v>58.2016654066416</v>
      </c>
      <c r="F25" s="5">
        <f t="shared" si="1"/>
        <v>-4423.016169999999</v>
      </c>
    </row>
    <row r="26" spans="1:6" s="6" customFormat="1" ht="30" customHeight="1">
      <c r="A26" s="77">
        <v>1110000000</v>
      </c>
      <c r="B26" s="78" t="s">
        <v>138</v>
      </c>
      <c r="C26" s="5">
        <f>C27+C28+C29+C30</f>
        <v>3750</v>
      </c>
      <c r="D26" s="5">
        <f>D27+D28+D29+D30</f>
        <v>1559.31361</v>
      </c>
      <c r="E26" s="5">
        <f t="shared" si="0"/>
        <v>41.58169626666666</v>
      </c>
      <c r="F26" s="5">
        <f t="shared" si="1"/>
        <v>-2190.68639</v>
      </c>
    </row>
    <row r="27" spans="1:6" ht="15" customHeight="1" hidden="1">
      <c r="A27" s="7">
        <v>1110305005</v>
      </c>
      <c r="B27" s="11" t="s">
        <v>279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263</v>
      </c>
      <c r="C28" s="12">
        <v>3100</v>
      </c>
      <c r="D28" s="10">
        <v>1236.03162</v>
      </c>
      <c r="E28" s="9">
        <f t="shared" si="0"/>
        <v>39.871987741935484</v>
      </c>
      <c r="F28" s="9">
        <f t="shared" si="1"/>
        <v>-1863.96838</v>
      </c>
    </row>
    <row r="29" spans="1:6" ht="15.75">
      <c r="A29" s="7">
        <v>1110503505</v>
      </c>
      <c r="B29" s="11" t="s">
        <v>262</v>
      </c>
      <c r="C29" s="12">
        <v>500</v>
      </c>
      <c r="D29" s="10">
        <v>323.28199</v>
      </c>
      <c r="E29" s="9">
        <f t="shared" si="0"/>
        <v>64.65639800000001</v>
      </c>
      <c r="F29" s="9">
        <f t="shared" si="1"/>
        <v>-176.71801</v>
      </c>
    </row>
    <row r="30" spans="1:6" s="16" customFormat="1" ht="15.75">
      <c r="A30" s="7">
        <v>1110701505</v>
      </c>
      <c r="B30" s="11" t="s">
        <v>280</v>
      </c>
      <c r="C30" s="12">
        <v>150</v>
      </c>
      <c r="D30" s="10">
        <v>0</v>
      </c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139</v>
      </c>
      <c r="C31" s="25">
        <f>C32</f>
        <v>670</v>
      </c>
      <c r="D31" s="25">
        <f>D32</f>
        <v>365.23153</v>
      </c>
      <c r="E31" s="5">
        <f t="shared" si="0"/>
        <v>54.51216865671642</v>
      </c>
      <c r="F31" s="5">
        <f t="shared" si="1"/>
        <v>-304.76847</v>
      </c>
    </row>
    <row r="32" spans="1:6" s="16" customFormat="1" ht="15.75" customHeight="1">
      <c r="A32" s="7">
        <v>1120100001</v>
      </c>
      <c r="B32" s="8" t="s">
        <v>281</v>
      </c>
      <c r="C32" s="9">
        <v>670</v>
      </c>
      <c r="D32" s="10">
        <v>365.23153</v>
      </c>
      <c r="E32" s="9">
        <f t="shared" si="0"/>
        <v>54.51216865671642</v>
      </c>
      <c r="F32" s="9">
        <f t="shared" si="1"/>
        <v>-304.76847</v>
      </c>
    </row>
    <row r="33" spans="1:6" s="16" customFormat="1" ht="15.75" customHeight="1">
      <c r="A33" s="77">
        <v>1130000000</v>
      </c>
      <c r="B33" s="78" t="s">
        <v>140</v>
      </c>
      <c r="C33" s="5">
        <f>C34</f>
        <v>0</v>
      </c>
      <c r="D33" s="5">
        <f>D34</f>
        <v>71.99501</v>
      </c>
      <c r="E33" s="5" t="e">
        <f t="shared" si="0"/>
        <v>#DIV/0!</v>
      </c>
      <c r="F33" s="5">
        <f t="shared" si="1"/>
        <v>71.99501</v>
      </c>
    </row>
    <row r="34" spans="1:6" ht="15.75">
      <c r="A34" s="7">
        <v>1130305005</v>
      </c>
      <c r="B34" s="8" t="s">
        <v>261</v>
      </c>
      <c r="C34" s="9">
        <v>0</v>
      </c>
      <c r="D34" s="10">
        <v>71.99501</v>
      </c>
      <c r="E34" s="9" t="e">
        <f t="shared" si="0"/>
        <v>#DIV/0!</v>
      </c>
      <c r="F34" s="9">
        <f t="shared" si="1"/>
        <v>71.99501</v>
      </c>
    </row>
    <row r="35" spans="1:6" ht="18" customHeight="1">
      <c r="A35" s="79">
        <v>1140000000</v>
      </c>
      <c r="B35" s="80" t="s">
        <v>141</v>
      </c>
      <c r="C35" s="5">
        <f>C36+C37</f>
        <v>3856.8</v>
      </c>
      <c r="D35" s="5">
        <f>D36+D37</f>
        <v>2462.11943</v>
      </c>
      <c r="E35" s="5">
        <f t="shared" si="0"/>
        <v>63.83840048745074</v>
      </c>
      <c r="F35" s="5">
        <f t="shared" si="1"/>
        <v>-1394.68057</v>
      </c>
    </row>
    <row r="36" spans="1:6" ht="15.75">
      <c r="A36" s="17">
        <v>1140200000</v>
      </c>
      <c r="B36" s="19" t="s">
        <v>259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260</v>
      </c>
      <c r="C37" s="9">
        <v>3056.8</v>
      </c>
      <c r="D37" s="10">
        <v>2181.89543</v>
      </c>
      <c r="E37" s="9">
        <f t="shared" si="0"/>
        <v>71.37841631771788</v>
      </c>
      <c r="F37" s="9">
        <f t="shared" si="1"/>
        <v>-874.9045700000001</v>
      </c>
    </row>
    <row r="38" spans="1:6" ht="15.75">
      <c r="A38" s="3">
        <v>1150000000</v>
      </c>
      <c r="B38" s="14" t="s">
        <v>272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273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7">
        <v>1160000000</v>
      </c>
      <c r="B40" s="78" t="s">
        <v>143</v>
      </c>
      <c r="C40" s="5">
        <f>C41+C42+C43+C44+C45+C46+C47+C48+C49+C50+C51+C52</f>
        <v>2290</v>
      </c>
      <c r="D40" s="5">
        <f>D41+D42+D43+D44+D45+D46+D47+D48+D49+D50+D51+D52</f>
        <v>1665.8018700000002</v>
      </c>
      <c r="E40" s="5">
        <f t="shared" si="0"/>
        <v>72.74243973799128</v>
      </c>
      <c r="F40" s="5">
        <f t="shared" si="1"/>
        <v>-624.1981299999998</v>
      </c>
    </row>
    <row r="41" spans="1:6" ht="15.75">
      <c r="A41" s="7">
        <v>1160301001</v>
      </c>
      <c r="B41" s="8" t="s">
        <v>282</v>
      </c>
      <c r="C41" s="9">
        <v>20</v>
      </c>
      <c r="D41" s="181">
        <v>-0.1</v>
      </c>
      <c r="E41" s="9">
        <f t="shared" si="0"/>
        <v>-0.5</v>
      </c>
      <c r="F41" s="9">
        <f t="shared" si="1"/>
        <v>-20.1</v>
      </c>
    </row>
    <row r="42" spans="1:6" ht="15" customHeight="1">
      <c r="A42" s="7">
        <v>1160303001</v>
      </c>
      <c r="B42" s="8" t="s">
        <v>283</v>
      </c>
      <c r="C42" s="9"/>
      <c r="D42" s="182">
        <v>0.9</v>
      </c>
      <c r="E42" s="9" t="e">
        <f t="shared" si="0"/>
        <v>#DIV/0!</v>
      </c>
      <c r="F42" s="9">
        <f t="shared" si="1"/>
        <v>0.9</v>
      </c>
    </row>
    <row r="43" spans="1:6" ht="16.5" customHeight="1" hidden="1">
      <c r="A43" s="7">
        <v>1160600000</v>
      </c>
      <c r="B43" s="8" t="s">
        <v>284</v>
      </c>
      <c r="C43" s="9"/>
      <c r="D43" s="182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285</v>
      </c>
      <c r="C44" s="9">
        <v>125</v>
      </c>
      <c r="D44" s="182">
        <v>12</v>
      </c>
      <c r="E44" s="9">
        <f t="shared" si="0"/>
        <v>9.6</v>
      </c>
      <c r="F44" s="9">
        <f t="shared" si="1"/>
        <v>-113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234.2</v>
      </c>
      <c r="E46" s="9">
        <f t="shared" si="0"/>
        <v>223.04761904761904</v>
      </c>
      <c r="F46" s="9">
        <f t="shared" si="1"/>
        <v>129.2</v>
      </c>
    </row>
    <row r="47" spans="1:6" ht="15.75" customHeight="1">
      <c r="A47" s="17">
        <v>1162504001</v>
      </c>
      <c r="B47" s="19" t="s">
        <v>286</v>
      </c>
      <c r="C47" s="9">
        <v>30</v>
      </c>
      <c r="D47" s="10">
        <v>29.3</v>
      </c>
      <c r="E47" s="9">
        <f t="shared" si="0"/>
        <v>97.66666666666667</v>
      </c>
      <c r="F47" s="9">
        <f t="shared" si="1"/>
        <v>-0.6999999999999993</v>
      </c>
    </row>
    <row r="48" spans="1:6" ht="15.75" customHeight="1">
      <c r="A48" s="7">
        <v>1162700001</v>
      </c>
      <c r="B48" s="8" t="s">
        <v>287</v>
      </c>
      <c r="C48" s="9">
        <v>180</v>
      </c>
      <c r="D48" s="10">
        <v>92.75528</v>
      </c>
      <c r="E48" s="9">
        <f t="shared" si="0"/>
        <v>51.53071111111112</v>
      </c>
      <c r="F48" s="9">
        <f t="shared" si="1"/>
        <v>-87.24472</v>
      </c>
    </row>
    <row r="49" spans="1:6" ht="15" customHeight="1">
      <c r="A49" s="7">
        <v>1162800001</v>
      </c>
      <c r="B49" s="8" t="s">
        <v>275</v>
      </c>
      <c r="C49" s="9">
        <v>150</v>
      </c>
      <c r="D49" s="10">
        <v>173.9</v>
      </c>
      <c r="E49" s="9">
        <f t="shared" si="0"/>
        <v>115.93333333333334</v>
      </c>
      <c r="F49" s="9">
        <f t="shared" si="1"/>
        <v>23.900000000000006</v>
      </c>
    </row>
    <row r="50" spans="1:6" ht="45" customHeight="1">
      <c r="A50" s="7">
        <v>1164000000</v>
      </c>
      <c r="B50" s="8" t="s">
        <v>305</v>
      </c>
      <c r="C50" s="9"/>
      <c r="D50" s="10">
        <v>10</v>
      </c>
      <c r="E50" s="9" t="e">
        <f t="shared" si="0"/>
        <v>#DIV/0!</v>
      </c>
      <c r="F50" s="9">
        <f t="shared" si="1"/>
        <v>10</v>
      </c>
    </row>
    <row r="51" spans="1:6" ht="47.25">
      <c r="A51" s="7">
        <v>1163305005</v>
      </c>
      <c r="B51" s="8" t="s">
        <v>23</v>
      </c>
      <c r="C51" s="9">
        <v>80</v>
      </c>
      <c r="D51" s="10">
        <v>20</v>
      </c>
      <c r="E51" s="9">
        <f t="shared" si="0"/>
        <v>25</v>
      </c>
      <c r="F51" s="9">
        <f t="shared" si="1"/>
        <v>-60</v>
      </c>
    </row>
    <row r="52" spans="1:6" ht="31.5">
      <c r="A52" s="7">
        <v>1169000000</v>
      </c>
      <c r="B52" s="8" t="s">
        <v>274</v>
      </c>
      <c r="C52" s="9">
        <v>1600</v>
      </c>
      <c r="D52" s="10">
        <v>1092.84659</v>
      </c>
      <c r="E52" s="9">
        <f t="shared" si="0"/>
        <v>68.302911875</v>
      </c>
      <c r="F52" s="9">
        <f t="shared" si="1"/>
        <v>-507.1534099999999</v>
      </c>
    </row>
    <row r="53" spans="1:6" ht="15.75">
      <c r="A53" s="3">
        <v>1170000000</v>
      </c>
      <c r="B53" s="14" t="s">
        <v>144</v>
      </c>
      <c r="C53" s="5">
        <f>C54+C55</f>
        <v>5</v>
      </c>
      <c r="D53" s="5">
        <f>D54+D55</f>
        <v>34.32238</v>
      </c>
      <c r="E53" s="5">
        <f t="shared" si="0"/>
        <v>686.4476000000001</v>
      </c>
      <c r="F53" s="5">
        <f t="shared" si="1"/>
        <v>29.322380000000003</v>
      </c>
    </row>
    <row r="54" spans="1:6" ht="15.75">
      <c r="A54" s="7">
        <v>1170105005</v>
      </c>
      <c r="B54" s="8" t="s">
        <v>24</v>
      </c>
      <c r="C54" s="9">
        <v>0</v>
      </c>
      <c r="D54" s="9">
        <v>0</v>
      </c>
      <c r="E54" s="9" t="e">
        <f t="shared" si="0"/>
        <v>#DIV/0!</v>
      </c>
      <c r="F54" s="9">
        <f t="shared" si="1"/>
        <v>0</v>
      </c>
    </row>
    <row r="55" spans="1:6" ht="15.75">
      <c r="A55" s="7">
        <v>1170505005</v>
      </c>
      <c r="B55" s="11" t="s">
        <v>258</v>
      </c>
      <c r="C55" s="9">
        <v>5</v>
      </c>
      <c r="D55" s="10">
        <v>34.32238</v>
      </c>
      <c r="E55" s="9">
        <f t="shared" si="0"/>
        <v>686.4476000000001</v>
      </c>
      <c r="F55" s="9">
        <f t="shared" si="1"/>
        <v>29.322380000000003</v>
      </c>
    </row>
    <row r="56" spans="1:6" s="6" customFormat="1" ht="15.75">
      <c r="A56" s="3">
        <v>1000000000</v>
      </c>
      <c r="B56" s="4" t="s">
        <v>26</v>
      </c>
      <c r="C56" s="20">
        <f>SUM(C4,C25)</f>
        <v>109590.1</v>
      </c>
      <c r="D56" s="20">
        <f>D4+D25</f>
        <v>72653.04362999999</v>
      </c>
      <c r="E56" s="5">
        <f t="shared" si="0"/>
        <v>66.29526173440847</v>
      </c>
      <c r="F56" s="5">
        <f t="shared" si="1"/>
        <v>-36937.05637000002</v>
      </c>
    </row>
    <row r="57" spans="1:7" s="6" customFormat="1" ht="15.75">
      <c r="A57" s="3">
        <v>2000000000</v>
      </c>
      <c r="B57" s="4" t="s">
        <v>27</v>
      </c>
      <c r="C57" s="188">
        <f>C58+C60+C61+C62+C63+C64+C59</f>
        <v>335255.69555</v>
      </c>
      <c r="D57" s="188">
        <f>D58+D60+D61+D62+D63+D64+D59</f>
        <v>200432.28355</v>
      </c>
      <c r="E57" s="5">
        <f t="shared" si="0"/>
        <v>59.78490036423783</v>
      </c>
      <c r="F57" s="5">
        <f t="shared" si="1"/>
        <v>-134823.412</v>
      </c>
      <c r="G57" s="189"/>
    </row>
    <row r="58" spans="1:6" ht="15.75">
      <c r="A58" s="17">
        <v>2020100000</v>
      </c>
      <c r="B58" s="18" t="s">
        <v>28</v>
      </c>
      <c r="C58" s="13">
        <v>23358.3</v>
      </c>
      <c r="D58" s="22">
        <v>15955.1</v>
      </c>
      <c r="E58" s="9">
        <f t="shared" si="0"/>
        <v>68.30591267343942</v>
      </c>
      <c r="F58" s="9">
        <f t="shared" si="1"/>
        <v>-7403.199999999999</v>
      </c>
    </row>
    <row r="59" spans="1:6" ht="15.75">
      <c r="A59" s="17">
        <v>2020100310</v>
      </c>
      <c r="B59" s="18" t="s">
        <v>269</v>
      </c>
      <c r="C59" s="13">
        <v>13112.3</v>
      </c>
      <c r="D59" s="22">
        <v>10977.9</v>
      </c>
      <c r="E59" s="9"/>
      <c r="F59" s="9"/>
    </row>
    <row r="60" spans="1:6" ht="15.75">
      <c r="A60" s="17">
        <v>2020200000</v>
      </c>
      <c r="B60" s="18" t="s">
        <v>29</v>
      </c>
      <c r="C60" s="12">
        <v>89637.0384</v>
      </c>
      <c r="D60" s="10">
        <v>31058.9764</v>
      </c>
      <c r="E60" s="9">
        <f t="shared" si="0"/>
        <v>34.64971283567084</v>
      </c>
      <c r="F60" s="9">
        <f t="shared" si="1"/>
        <v>-58578.062000000005</v>
      </c>
    </row>
    <row r="61" spans="1:6" ht="15.75">
      <c r="A61" s="17">
        <v>2020300000</v>
      </c>
      <c r="B61" s="18" t="s">
        <v>30</v>
      </c>
      <c r="C61" s="12">
        <v>194402.9</v>
      </c>
      <c r="D61" s="23">
        <v>129744.7</v>
      </c>
      <c r="E61" s="9">
        <f t="shared" si="0"/>
        <v>66.74010521447983</v>
      </c>
      <c r="F61" s="9">
        <f t="shared" si="1"/>
        <v>-64658.2</v>
      </c>
    </row>
    <row r="62" spans="1:6" ht="15.75">
      <c r="A62" s="17">
        <v>2020400000</v>
      </c>
      <c r="B62" s="18" t="s">
        <v>31</v>
      </c>
      <c r="C62" s="12">
        <v>15421.6</v>
      </c>
      <c r="D62" s="24">
        <v>13372.05</v>
      </c>
      <c r="E62" s="9">
        <f t="shared" si="0"/>
        <v>86.70987446179385</v>
      </c>
      <c r="F62" s="9">
        <f t="shared" si="1"/>
        <v>-2049.550000000001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5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5">
        <f>SUM(C56,C57,C65)</f>
        <v>444845.79555000004</v>
      </c>
      <c r="D66" s="26">
        <f>D56+D57</f>
        <v>273085.32717999996</v>
      </c>
      <c r="E66" s="5">
        <f t="shared" si="0"/>
        <v>61.38876210853286</v>
      </c>
      <c r="F66" s="5">
        <f t="shared" si="1"/>
        <v>-171760.46837000008</v>
      </c>
    </row>
    <row r="67" spans="1:6" s="6" customFormat="1" ht="15.75">
      <c r="A67" s="3"/>
      <c r="B67" s="27" t="s">
        <v>36</v>
      </c>
      <c r="C67" s="228">
        <f>C122-C66</f>
        <v>6281.90684999997</v>
      </c>
      <c r="D67" s="228">
        <f>D122-D66</f>
        <v>-4630.021719999961</v>
      </c>
      <c r="E67" s="28"/>
      <c r="F67" s="28"/>
    </row>
    <row r="68" spans="1:6" ht="15.75">
      <c r="A68" s="29"/>
      <c r="B68" s="30"/>
      <c r="C68" s="31"/>
      <c r="D68" s="195"/>
      <c r="E68" s="32"/>
      <c r="F68" s="33"/>
    </row>
    <row r="69" spans="1:6" ht="63">
      <c r="A69" s="34" t="s">
        <v>1</v>
      </c>
      <c r="B69" s="34" t="s">
        <v>37</v>
      </c>
      <c r="C69" s="81" t="s">
        <v>145</v>
      </c>
      <c r="D69" s="82" t="s">
        <v>304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4">
        <v>3</v>
      </c>
      <c r="D70" s="174">
        <v>4</v>
      </c>
      <c r="E70" s="174">
        <v>5</v>
      </c>
      <c r="F70" s="174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24444.928</v>
      </c>
      <c r="D71" s="39">
        <f>D72+D73+D74+D75+D76+D78+D77</f>
        <v>14537.475960000002</v>
      </c>
      <c r="E71" s="41">
        <f>SUM(D71/C71*100)</f>
        <v>59.47031613265542</v>
      </c>
      <c r="F71" s="41">
        <f>SUM(D71-C71)</f>
        <v>-9907.452039999998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17.814</v>
      </c>
      <c r="E72" s="41">
        <f>SUM(D72/C72*100)</f>
        <v>71.256</v>
      </c>
      <c r="F72" s="41">
        <f>SUM(D72-C72)</f>
        <v>-7.186</v>
      </c>
    </row>
    <row r="73" spans="1:6" ht="15.75">
      <c r="A73" s="42" t="s">
        <v>42</v>
      </c>
      <c r="B73" s="46" t="s">
        <v>43</v>
      </c>
      <c r="C73" s="44">
        <v>15481.7</v>
      </c>
      <c r="D73" s="44">
        <v>9546.05707</v>
      </c>
      <c r="E73" s="45">
        <f aca="true" t="shared" si="2" ref="E73:E122">SUM(D73/C73*100)</f>
        <v>61.66026385991202</v>
      </c>
      <c r="F73" s="45">
        <f aca="true" t="shared" si="3" ref="F73:F122">SUM(D73-C73)</f>
        <v>-5935.64293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>
        <f t="shared" si="2"/>
        <v>0</v>
      </c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4073.6</v>
      </c>
      <c r="D75" s="47">
        <v>2203.56924</v>
      </c>
      <c r="E75" s="45">
        <f t="shared" si="2"/>
        <v>54.09390318146111</v>
      </c>
      <c r="F75" s="45">
        <f t="shared" si="3"/>
        <v>-1870.03076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6</v>
      </c>
      <c r="E76" s="45">
        <f t="shared" si="2"/>
        <v>100</v>
      </c>
      <c r="F76" s="45">
        <f t="shared" si="3"/>
        <v>0</v>
      </c>
    </row>
    <row r="77" spans="1:6" ht="15.75" customHeight="1">
      <c r="A77" s="42" t="s">
        <v>50</v>
      </c>
      <c r="B77" s="46" t="s">
        <v>51</v>
      </c>
      <c r="C77" s="47">
        <v>255.428</v>
      </c>
      <c r="D77" s="47">
        <v>0</v>
      </c>
      <c r="E77" s="45">
        <f t="shared" si="2"/>
        <v>0</v>
      </c>
      <c r="F77" s="45">
        <f t="shared" si="3"/>
        <v>-255.428</v>
      </c>
    </row>
    <row r="78" spans="1:6" ht="16.5" customHeight="1">
      <c r="A78" s="42" t="s">
        <v>52</v>
      </c>
      <c r="B78" s="46" t="s">
        <v>53</v>
      </c>
      <c r="C78" s="44">
        <v>4579.4</v>
      </c>
      <c r="D78" s="44">
        <v>2764.03565</v>
      </c>
      <c r="E78" s="45">
        <f t="shared" si="2"/>
        <v>60.35803052801677</v>
      </c>
      <c r="F78" s="45">
        <f t="shared" si="3"/>
        <v>-1815.3643499999998</v>
      </c>
    </row>
    <row r="79" spans="1:6" s="6" customFormat="1" ht="15.75">
      <c r="A79" s="48" t="s">
        <v>54</v>
      </c>
      <c r="B79" s="49" t="s">
        <v>55</v>
      </c>
      <c r="C79" s="39">
        <f>C80</f>
        <v>1496.3</v>
      </c>
      <c r="D79" s="39">
        <f>D80</f>
        <v>1496.3</v>
      </c>
      <c r="E79" s="41">
        <f t="shared" si="2"/>
        <v>100</v>
      </c>
      <c r="F79" s="41">
        <f t="shared" si="3"/>
        <v>0</v>
      </c>
    </row>
    <row r="80" spans="1:6" ht="15.75">
      <c r="A80" s="50" t="s">
        <v>56</v>
      </c>
      <c r="B80" s="51" t="s">
        <v>57</v>
      </c>
      <c r="C80" s="44">
        <v>1496.3</v>
      </c>
      <c r="D80" s="44">
        <v>1496.3</v>
      </c>
      <c r="E80" s="45">
        <f t="shared" si="2"/>
        <v>100</v>
      </c>
      <c r="F80" s="45">
        <f t="shared" si="3"/>
        <v>0</v>
      </c>
    </row>
    <row r="81" spans="1:6" s="6" customFormat="1" ht="15.75">
      <c r="A81" s="37" t="s">
        <v>58</v>
      </c>
      <c r="B81" s="38" t="s">
        <v>59</v>
      </c>
      <c r="C81" s="39">
        <f>SUM(C82:C84)</f>
        <v>1753.9</v>
      </c>
      <c r="D81" s="39">
        <f>SUM(D82:D84)</f>
        <v>981.4916800000001</v>
      </c>
      <c r="E81" s="41">
        <f t="shared" si="2"/>
        <v>55.96052682593079</v>
      </c>
      <c r="F81" s="41">
        <f t="shared" si="3"/>
        <v>-772.40832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288</v>
      </c>
      <c r="C83" s="44">
        <v>1090</v>
      </c>
      <c r="D83" s="44">
        <v>588.10469</v>
      </c>
      <c r="E83" s="45">
        <f t="shared" si="2"/>
        <v>53.954558715596335</v>
      </c>
      <c r="F83" s="45">
        <f t="shared" si="3"/>
        <v>-501.89531</v>
      </c>
    </row>
    <row r="84" spans="1:6" ht="15.75">
      <c r="A84" s="53" t="s">
        <v>64</v>
      </c>
      <c r="B84" s="54" t="s">
        <v>65</v>
      </c>
      <c r="C84" s="44">
        <v>663.9</v>
      </c>
      <c r="D84" s="44">
        <v>393.38699</v>
      </c>
      <c r="E84" s="45">
        <f t="shared" si="2"/>
        <v>59.253952402470254</v>
      </c>
      <c r="F84" s="45">
        <f t="shared" si="3"/>
        <v>-270.51300999999995</v>
      </c>
    </row>
    <row r="85" spans="1:6" s="6" customFormat="1" ht="15.75">
      <c r="A85" s="37" t="s">
        <v>66</v>
      </c>
      <c r="B85" s="38" t="s">
        <v>67</v>
      </c>
      <c r="C85" s="55">
        <f>SUM(C86:C89)</f>
        <v>49379.5424</v>
      </c>
      <c r="D85" s="55">
        <f>SUM(D86:D89)</f>
        <v>17881.57972</v>
      </c>
      <c r="E85" s="41">
        <f t="shared" si="2"/>
        <v>36.2125261816926</v>
      </c>
      <c r="F85" s="41">
        <f t="shared" si="3"/>
        <v>-31497.962679999997</v>
      </c>
    </row>
    <row r="86" spans="1:6" ht="15.75">
      <c r="A86" s="42" t="s">
        <v>68</v>
      </c>
      <c r="B86" s="46" t="s">
        <v>69</v>
      </c>
      <c r="C86" s="56">
        <v>195.5</v>
      </c>
      <c r="D86" s="44">
        <v>0</v>
      </c>
      <c r="E86" s="45">
        <f t="shared" si="2"/>
        <v>0</v>
      </c>
      <c r="F86" s="45">
        <f t="shared" si="3"/>
        <v>-195.5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41510.827</v>
      </c>
      <c r="D88" s="44">
        <v>10520.9835</v>
      </c>
      <c r="E88" s="45">
        <f t="shared" si="2"/>
        <v>25.34515513265973</v>
      </c>
      <c r="F88" s="45">
        <f t="shared" si="3"/>
        <v>-30989.843499999995</v>
      </c>
    </row>
    <row r="89" spans="1:6" ht="15.75">
      <c r="A89" s="42" t="s">
        <v>74</v>
      </c>
      <c r="B89" s="46" t="s">
        <v>75</v>
      </c>
      <c r="C89" s="56">
        <v>7673.2154</v>
      </c>
      <c r="D89" s="44">
        <v>7360.59622</v>
      </c>
      <c r="E89" s="45">
        <f t="shared" si="2"/>
        <v>95.92583859955242</v>
      </c>
      <c r="F89" s="45">
        <f t="shared" si="3"/>
        <v>-312.6191799999997</v>
      </c>
    </row>
    <row r="90" spans="1:6" s="6" customFormat="1" ht="15.75">
      <c r="A90" s="37" t="s">
        <v>76</v>
      </c>
      <c r="B90" s="38" t="s">
        <v>77</v>
      </c>
      <c r="C90" s="39">
        <f>SUM(C91:C93)</f>
        <v>13537.8</v>
      </c>
      <c r="D90" s="39">
        <f>SUM(D91:D93)</f>
        <v>7264.166</v>
      </c>
      <c r="E90" s="41">
        <f t="shared" si="2"/>
        <v>53.65839353513865</v>
      </c>
      <c r="F90" s="41">
        <f t="shared" si="3"/>
        <v>-6273.633999999999</v>
      </c>
    </row>
    <row r="91" spans="1:6" ht="15.75">
      <c r="A91" s="42" t="s">
        <v>78</v>
      </c>
      <c r="B91" s="58" t="s">
        <v>79</v>
      </c>
      <c r="C91" s="44">
        <v>2847.3</v>
      </c>
      <c r="D91" s="44">
        <v>0</v>
      </c>
      <c r="E91" s="45">
        <f t="shared" si="2"/>
        <v>0</v>
      </c>
      <c r="F91" s="45">
        <f t="shared" si="3"/>
        <v>-2847.3</v>
      </c>
    </row>
    <row r="92" spans="1:6" ht="15.75">
      <c r="A92" s="42" t="s">
        <v>80</v>
      </c>
      <c r="B92" s="58" t="s">
        <v>81</v>
      </c>
      <c r="C92" s="44">
        <v>10690.5</v>
      </c>
      <c r="D92" s="44">
        <v>7264.166</v>
      </c>
      <c r="E92" s="45">
        <f t="shared" si="2"/>
        <v>67.94973106964127</v>
      </c>
      <c r="F92" s="45">
        <f t="shared" si="3"/>
        <v>-3426.334</v>
      </c>
    </row>
    <row r="93" spans="1:6" ht="15.75" hidden="1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61.5</v>
      </c>
      <c r="D94" s="55">
        <f>SUM(D95)</f>
        <v>60.5</v>
      </c>
      <c r="E94" s="41">
        <f t="shared" si="2"/>
        <v>98.3739837398374</v>
      </c>
      <c r="F94" s="41">
        <f t="shared" si="3"/>
        <v>-1</v>
      </c>
    </row>
    <row r="95" spans="1:6" ht="31.5">
      <c r="A95" s="42" t="s">
        <v>86</v>
      </c>
      <c r="B95" s="58" t="s">
        <v>87</v>
      </c>
      <c r="C95" s="178">
        <v>61.5</v>
      </c>
      <c r="D95" s="47">
        <v>60.5</v>
      </c>
      <c r="E95" s="45">
        <f t="shared" si="2"/>
        <v>98.3739837398374</v>
      </c>
      <c r="F95" s="45">
        <f t="shared" si="3"/>
        <v>-1</v>
      </c>
    </row>
    <row r="96" spans="1:6" s="6" customFormat="1" ht="15.75">
      <c r="A96" s="37" t="s">
        <v>88</v>
      </c>
      <c r="B96" s="59" t="s">
        <v>89</v>
      </c>
      <c r="C96" s="55">
        <f>SUM(C97:C100)</f>
        <v>281569.45700000005</v>
      </c>
      <c r="D96" s="55">
        <f>SUM(D97:D100)</f>
        <v>188747.60288</v>
      </c>
      <c r="E96" s="41">
        <f t="shared" si="2"/>
        <v>67.03411829216972</v>
      </c>
      <c r="F96" s="41">
        <f t="shared" si="3"/>
        <v>-92821.85412000006</v>
      </c>
    </row>
    <row r="97" spans="1:6" ht="15.75">
      <c r="A97" s="42" t="s">
        <v>90</v>
      </c>
      <c r="B97" s="58" t="s">
        <v>300</v>
      </c>
      <c r="C97" s="56">
        <v>63618.825</v>
      </c>
      <c r="D97" s="44">
        <v>38938.94376</v>
      </c>
      <c r="E97" s="45">
        <f t="shared" si="2"/>
        <v>61.20663775226909</v>
      </c>
      <c r="F97" s="45">
        <f t="shared" si="3"/>
        <v>-24679.881239999995</v>
      </c>
    </row>
    <row r="98" spans="1:6" ht="15.75">
      <c r="A98" s="42" t="s">
        <v>91</v>
      </c>
      <c r="B98" s="58" t="s">
        <v>301</v>
      </c>
      <c r="C98" s="56">
        <v>208345.032</v>
      </c>
      <c r="D98" s="44">
        <v>142748.6205</v>
      </c>
      <c r="E98" s="45">
        <f t="shared" si="2"/>
        <v>68.51549044855554</v>
      </c>
      <c r="F98" s="45">
        <f t="shared" si="3"/>
        <v>-65596.41150000002</v>
      </c>
    </row>
    <row r="99" spans="1:6" ht="15.75">
      <c r="A99" s="42" t="s">
        <v>92</v>
      </c>
      <c r="B99" s="58" t="s">
        <v>302</v>
      </c>
      <c r="C99" s="56">
        <v>4599.4</v>
      </c>
      <c r="D99" s="44">
        <v>4382.24358</v>
      </c>
      <c r="E99" s="45">
        <f t="shared" si="2"/>
        <v>95.27859242509894</v>
      </c>
      <c r="F99" s="45">
        <f t="shared" si="3"/>
        <v>-217.15641999999934</v>
      </c>
    </row>
    <row r="100" spans="1:6" ht="15.75">
      <c r="A100" s="42" t="s">
        <v>93</v>
      </c>
      <c r="B100" s="58" t="s">
        <v>303</v>
      </c>
      <c r="C100" s="56">
        <v>5006.2</v>
      </c>
      <c r="D100" s="44">
        <v>2677.79504</v>
      </c>
      <c r="E100" s="45">
        <f t="shared" si="2"/>
        <v>53.489573728576566</v>
      </c>
      <c r="F100" s="45">
        <f t="shared" si="3"/>
        <v>-2328.40496</v>
      </c>
    </row>
    <row r="101" spans="1:6" s="6" customFormat="1" ht="15.75">
      <c r="A101" s="37" t="s">
        <v>94</v>
      </c>
      <c r="B101" s="38" t="s">
        <v>95</v>
      </c>
      <c r="C101" s="39">
        <f>C102</f>
        <v>21942.475</v>
      </c>
      <c r="D101" s="39">
        <f>SUM(D102)</f>
        <v>3343.41451</v>
      </c>
      <c r="E101" s="41">
        <f t="shared" si="2"/>
        <v>15.2371804456881</v>
      </c>
      <c r="F101" s="41">
        <f t="shared" si="3"/>
        <v>-18599.06049</v>
      </c>
    </row>
    <row r="102" spans="1:6" ht="15.75">
      <c r="A102" s="42" t="s">
        <v>96</v>
      </c>
      <c r="B102" s="46" t="s">
        <v>271</v>
      </c>
      <c r="C102" s="44">
        <v>21942.475</v>
      </c>
      <c r="D102" s="44">
        <v>3343.41451</v>
      </c>
      <c r="E102" s="45">
        <f t="shared" si="2"/>
        <v>15.2371804456881</v>
      </c>
      <c r="F102" s="45">
        <f t="shared" si="3"/>
        <v>-18599.06049</v>
      </c>
    </row>
    <row r="103" spans="1:6" s="6" customFormat="1" ht="15.75">
      <c r="A103" s="60">
        <v>1000</v>
      </c>
      <c r="B103" s="38" t="s">
        <v>98</v>
      </c>
      <c r="C103" s="39">
        <f>SUM(C104:C107)</f>
        <v>16288.66</v>
      </c>
      <c r="D103" s="39">
        <f>SUM(D104:D107)</f>
        <v>7946.67961</v>
      </c>
      <c r="E103" s="41">
        <f t="shared" si="2"/>
        <v>48.786576734980045</v>
      </c>
      <c r="F103" s="41">
        <f t="shared" si="3"/>
        <v>-8341.98039</v>
      </c>
    </row>
    <row r="104" spans="1:6" ht="15.75">
      <c r="A104" s="61">
        <v>1001</v>
      </c>
      <c r="B104" s="62" t="s">
        <v>99</v>
      </c>
      <c r="C104" s="44">
        <v>200</v>
      </c>
      <c r="D104" s="44">
        <v>109.94164</v>
      </c>
      <c r="E104" s="45">
        <f t="shared" si="2"/>
        <v>54.970819999999996</v>
      </c>
      <c r="F104" s="45">
        <f t="shared" si="3"/>
        <v>-90.05836</v>
      </c>
    </row>
    <row r="105" spans="1:6" ht="15.75">
      <c r="A105" s="61">
        <v>1003</v>
      </c>
      <c r="B105" s="62" t="s">
        <v>100</v>
      </c>
      <c r="C105" s="44">
        <v>12385.66</v>
      </c>
      <c r="D105" s="44">
        <v>6918.58374</v>
      </c>
      <c r="E105" s="45">
        <f t="shared" si="2"/>
        <v>55.859629119481724</v>
      </c>
      <c r="F105" s="45">
        <f t="shared" si="3"/>
        <v>-5467.07626</v>
      </c>
    </row>
    <row r="106" spans="1:6" ht="15" customHeight="1">
      <c r="A106" s="61">
        <v>1004</v>
      </c>
      <c r="B106" s="62" t="s">
        <v>101</v>
      </c>
      <c r="C106" s="44">
        <v>3703</v>
      </c>
      <c r="D106" s="63">
        <v>918.15423</v>
      </c>
      <c r="E106" s="45">
        <f t="shared" si="2"/>
        <v>24.794875236294896</v>
      </c>
      <c r="F106" s="45">
        <f t="shared" si="3"/>
        <v>-2784.84577</v>
      </c>
    </row>
    <row r="107" spans="1:6" ht="15.75" hidden="1">
      <c r="A107" s="42" t="s">
        <v>102</v>
      </c>
      <c r="B107" s="46" t="s">
        <v>103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104</v>
      </c>
      <c r="B108" s="38" t="s">
        <v>105</v>
      </c>
      <c r="C108" s="39">
        <f>C109+C110+C111+C112+C113</f>
        <v>4248.44</v>
      </c>
      <c r="D108" s="39">
        <f>D109+D110+D111+D112+D113</f>
        <v>3032.7228</v>
      </c>
      <c r="E108" s="45">
        <f t="shared" si="2"/>
        <v>71.38438579808118</v>
      </c>
      <c r="F108" s="28">
        <f>F109+F110+F111+F112+F113</f>
        <v>-1215.7171999999996</v>
      </c>
    </row>
    <row r="109" spans="1:6" ht="15.75">
      <c r="A109" s="42" t="s">
        <v>106</v>
      </c>
      <c r="B109" s="46" t="s">
        <v>107</v>
      </c>
      <c r="C109" s="44">
        <v>150</v>
      </c>
      <c r="D109" s="44">
        <v>121.4795</v>
      </c>
      <c r="E109" s="45">
        <f t="shared" si="2"/>
        <v>80.98633333333333</v>
      </c>
      <c r="F109" s="45">
        <f aca="true" t="shared" si="4" ref="F109:F117">SUM(D109-C109)</f>
        <v>-28.5205</v>
      </c>
    </row>
    <row r="110" spans="1:6" ht="15.75" customHeight="1">
      <c r="A110" s="42" t="s">
        <v>108</v>
      </c>
      <c r="B110" s="46" t="s">
        <v>109</v>
      </c>
      <c r="C110" s="44">
        <v>4098.44</v>
      </c>
      <c r="D110" s="44">
        <v>2911.2433</v>
      </c>
      <c r="E110" s="45">
        <f t="shared" si="2"/>
        <v>71.03296132186881</v>
      </c>
      <c r="F110" s="45">
        <f t="shared" si="4"/>
        <v>-1187.1966999999995</v>
      </c>
    </row>
    <row r="111" spans="1:6" ht="15.75" customHeight="1" hidden="1">
      <c r="A111" s="42" t="s">
        <v>110</v>
      </c>
      <c r="B111" s="46" t="s">
        <v>111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112</v>
      </c>
      <c r="B112" s="46" t="s">
        <v>113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114</v>
      </c>
      <c r="B113" s="46" t="s">
        <v>115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116</v>
      </c>
      <c r="B114" s="38" t="s">
        <v>117</v>
      </c>
      <c r="C114" s="39">
        <f>C115</f>
        <v>150</v>
      </c>
      <c r="D114" s="40">
        <f>D115</f>
        <v>108.2723</v>
      </c>
      <c r="E114" s="45">
        <f t="shared" si="2"/>
        <v>72.18153333333333</v>
      </c>
      <c r="F114" s="45">
        <f t="shared" si="4"/>
        <v>-41.7277</v>
      </c>
    </row>
    <row r="115" spans="1:6" ht="15" customHeight="1">
      <c r="A115" s="42" t="s">
        <v>118</v>
      </c>
      <c r="B115" s="46" t="s">
        <v>119</v>
      </c>
      <c r="C115" s="44">
        <v>150</v>
      </c>
      <c r="D115" s="44">
        <v>108.2723</v>
      </c>
      <c r="E115" s="45">
        <f t="shared" si="2"/>
        <v>72.18153333333333</v>
      </c>
      <c r="F115" s="45">
        <f t="shared" si="4"/>
        <v>-41.7277</v>
      </c>
    </row>
    <row r="116" spans="1:6" ht="15" customHeight="1">
      <c r="A116" s="37" t="s">
        <v>120</v>
      </c>
      <c r="B116" s="49" t="s">
        <v>121</v>
      </c>
      <c r="C116" s="64">
        <f>C117</f>
        <v>331.5</v>
      </c>
      <c r="D116" s="64">
        <f>D117</f>
        <v>0</v>
      </c>
      <c r="E116" s="41">
        <f t="shared" si="2"/>
        <v>0</v>
      </c>
      <c r="F116" s="41">
        <f t="shared" si="4"/>
        <v>-331.5</v>
      </c>
    </row>
    <row r="117" spans="1:6" ht="15" customHeight="1">
      <c r="A117" s="42" t="s">
        <v>122</v>
      </c>
      <c r="B117" s="51" t="s">
        <v>123</v>
      </c>
      <c r="C117" s="47">
        <v>331.5</v>
      </c>
      <c r="D117" s="47">
        <v>0</v>
      </c>
      <c r="E117" s="45">
        <f t="shared" si="2"/>
        <v>0</v>
      </c>
      <c r="F117" s="45">
        <f t="shared" si="4"/>
        <v>-331.5</v>
      </c>
    </row>
    <row r="118" spans="1:6" s="6" customFormat="1" ht="15" customHeight="1">
      <c r="A118" s="60">
        <v>1400</v>
      </c>
      <c r="B118" s="65" t="s">
        <v>124</v>
      </c>
      <c r="C118" s="55">
        <f>C119+C120+C121</f>
        <v>35923.2</v>
      </c>
      <c r="D118" s="55">
        <f>SUM(D119:D121)</f>
        <v>23055.1</v>
      </c>
      <c r="E118" s="41">
        <f t="shared" si="2"/>
        <v>64.17885934437912</v>
      </c>
      <c r="F118" s="41">
        <f t="shared" si="3"/>
        <v>-12868.099999999999</v>
      </c>
    </row>
    <row r="119" spans="1:6" ht="15.75">
      <c r="A119" s="61">
        <v>1401</v>
      </c>
      <c r="B119" s="62" t="s">
        <v>125</v>
      </c>
      <c r="C119" s="56">
        <v>33341.5</v>
      </c>
      <c r="D119" s="44">
        <v>21814.6</v>
      </c>
      <c r="E119" s="45">
        <f t="shared" si="2"/>
        <v>65.4277701963019</v>
      </c>
      <c r="F119" s="45">
        <f t="shared" si="3"/>
        <v>-11526.900000000001</v>
      </c>
    </row>
    <row r="120" spans="1:6" ht="15" customHeight="1">
      <c r="A120" s="61">
        <v>1402</v>
      </c>
      <c r="B120" s="62" t="s">
        <v>126</v>
      </c>
      <c r="C120" s="56">
        <v>1498.5</v>
      </c>
      <c r="D120" s="44">
        <v>1040.5</v>
      </c>
      <c r="E120" s="45">
        <f t="shared" si="2"/>
        <v>69.4361027694361</v>
      </c>
      <c r="F120" s="45">
        <f t="shared" si="3"/>
        <v>-458</v>
      </c>
    </row>
    <row r="121" spans="1:6" ht="16.5" customHeight="1">
      <c r="A121" s="61">
        <v>1403</v>
      </c>
      <c r="B121" s="62" t="s">
        <v>127</v>
      </c>
      <c r="C121" s="56">
        <v>1083.2</v>
      </c>
      <c r="D121" s="44">
        <v>200</v>
      </c>
      <c r="E121" s="45">
        <f t="shared" si="2"/>
        <v>18.46381093057607</v>
      </c>
      <c r="F121" s="45">
        <f t="shared" si="3"/>
        <v>-883.2</v>
      </c>
    </row>
    <row r="122" spans="1:6" s="6" customFormat="1" ht="15.75">
      <c r="A122" s="60"/>
      <c r="B122" s="66" t="s">
        <v>128</v>
      </c>
      <c r="C122" s="40">
        <f>C71+C79+C81+C85+C90+C94+C96+C101+C103+C108+C114+C116+C118</f>
        <v>451127.7024</v>
      </c>
      <c r="D122" s="40">
        <f>D71+D79+D81+D85+D90+D94+D96+D101+D103+D108+D114+D116+D118</f>
        <v>268455.30546</v>
      </c>
      <c r="E122" s="41">
        <f t="shared" si="2"/>
        <v>59.507608163235695</v>
      </c>
      <c r="F122" s="41">
        <f t="shared" si="3"/>
        <v>-182672.39694</v>
      </c>
    </row>
    <row r="123" spans="3:4" ht="15.75">
      <c r="C123" s="190"/>
      <c r="D123" s="196"/>
    </row>
    <row r="124" spans="1:4" s="74" customFormat="1" ht="12.75">
      <c r="A124" s="72" t="s">
        <v>129</v>
      </c>
      <c r="B124" s="72"/>
      <c r="C124" s="73"/>
      <c r="D124" s="73"/>
    </row>
    <row r="125" spans="1:3" s="74" customFormat="1" ht="12.75">
      <c r="A125" s="75" t="s">
        <v>130</v>
      </c>
      <c r="B125" s="75"/>
      <c r="C125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31">
      <selection activeCell="C53" sqref="C5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4.28125" style="71" customWidth="1"/>
    <col min="4" max="4" width="16.00390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324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</f>
        <v>219.17273999999998</v>
      </c>
      <c r="E4" s="5">
        <f>SUM(D4/C4*100)</f>
        <v>55.99712314767501</v>
      </c>
      <c r="F4" s="5">
        <f>SUM(D4-C4)</f>
        <v>-172.22726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129.20789</v>
      </c>
      <c r="E5" s="5">
        <f aca="true" t="shared" si="0" ref="E5:E42">SUM(D5/C5*100)</f>
        <v>93.62890579710145</v>
      </c>
      <c r="F5" s="5">
        <f aca="true" t="shared" si="1" ref="F5:F42">SUM(D5-C5)</f>
        <v>-8.792110000000008</v>
      </c>
    </row>
    <row r="6" spans="1:6" ht="15.75">
      <c r="A6" s="7">
        <v>1010200001</v>
      </c>
      <c r="B6" s="8" t="s">
        <v>266</v>
      </c>
      <c r="C6" s="9">
        <v>138</v>
      </c>
      <c r="D6" s="10">
        <v>129.20789</v>
      </c>
      <c r="E6" s="9">
        <f>SUM(D6/C6*100)</f>
        <v>93.62890579710145</v>
      </c>
      <c r="F6" s="9">
        <f t="shared" si="1"/>
        <v>-8.792110000000008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0.01527</v>
      </c>
      <c r="E7" s="5">
        <f t="shared" si="0"/>
        <v>0.509</v>
      </c>
      <c r="F7" s="5">
        <f t="shared" si="1"/>
        <v>-2.98473</v>
      </c>
    </row>
    <row r="8" spans="1:6" ht="15.75" customHeight="1">
      <c r="A8" s="7">
        <v>1050300000</v>
      </c>
      <c r="B8" s="11" t="s">
        <v>267</v>
      </c>
      <c r="C8" s="12">
        <v>3</v>
      </c>
      <c r="D8" s="10">
        <v>0.01527</v>
      </c>
      <c r="E8" s="9">
        <f t="shared" si="0"/>
        <v>0.509</v>
      </c>
      <c r="F8" s="9">
        <f t="shared" si="1"/>
        <v>-2.98473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85.44958</v>
      </c>
      <c r="E9" s="5">
        <f t="shared" si="0"/>
        <v>34.12523162939297</v>
      </c>
      <c r="F9" s="5">
        <f t="shared" si="1"/>
        <v>-164.95042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14.57162</v>
      </c>
      <c r="E10" s="9">
        <f t="shared" si="0"/>
        <v>34.69433333333333</v>
      </c>
      <c r="F10" s="9">
        <f>SUM(D10-C10)</f>
        <v>-27.42838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70.87796</v>
      </c>
      <c r="E11" s="9">
        <f t="shared" si="0"/>
        <v>34.01053742802303</v>
      </c>
      <c r="F11" s="9">
        <f t="shared" si="1"/>
        <v>-137.52204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4.5</v>
      </c>
      <c r="E12" s="9" t="e">
        <f t="shared" si="0"/>
        <v>#DIV/0!</v>
      </c>
      <c r="F12" s="5">
        <f t="shared" si="1"/>
        <v>4.5</v>
      </c>
    </row>
    <row r="13" spans="1:6" ht="15" customHeight="1">
      <c r="A13" s="7">
        <v>1080400001</v>
      </c>
      <c r="B13" s="8" t="s">
        <v>265</v>
      </c>
      <c r="C13" s="9">
        <v>0</v>
      </c>
      <c r="D13" s="10">
        <v>4.5</v>
      </c>
      <c r="E13" s="9" t="e">
        <f t="shared" si="0"/>
        <v>#DIV/0!</v>
      </c>
      <c r="F13" s="9">
        <f t="shared" si="1"/>
        <v>4.5</v>
      </c>
    </row>
    <row r="14" spans="1:6" ht="15" customHeight="1" hidden="1">
      <c r="A14" s="7">
        <v>1080714001</v>
      </c>
      <c r="B14" s="8" t="s">
        <v>264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268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19.430500000000002</v>
      </c>
      <c r="E20" s="5">
        <f t="shared" si="0"/>
        <v>22.61990686845169</v>
      </c>
      <c r="F20" s="5">
        <f t="shared" si="1"/>
        <v>-66.46950000000001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25.9</v>
      </c>
      <c r="D21" s="5">
        <f>D22+D23</f>
        <v>0.9705</v>
      </c>
      <c r="E21" s="5">
        <f t="shared" si="0"/>
        <v>3.747104247104247</v>
      </c>
      <c r="F21" s="5">
        <f t="shared" si="1"/>
        <v>-24.929499999999997</v>
      </c>
    </row>
    <row r="22" spans="1:6" ht="15.75">
      <c r="A22" s="17">
        <v>1110501101</v>
      </c>
      <c r="B22" s="18" t="s">
        <v>263</v>
      </c>
      <c r="C22" s="12">
        <v>15</v>
      </c>
      <c r="D22" s="10">
        <v>0.9705</v>
      </c>
      <c r="E22" s="9">
        <f t="shared" si="0"/>
        <v>6.470000000000001</v>
      </c>
      <c r="F22" s="9">
        <f t="shared" si="1"/>
        <v>-14.0295</v>
      </c>
    </row>
    <row r="23" spans="1:6" ht="15.75">
      <c r="A23" s="7">
        <v>1110503505</v>
      </c>
      <c r="B23" s="11" t="s">
        <v>262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260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18.46</v>
      </c>
      <c r="E29" s="9" t="e">
        <f t="shared" si="0"/>
        <v>#DIV/0!</v>
      </c>
      <c r="F29" s="5">
        <f t="shared" si="1"/>
        <v>18.46</v>
      </c>
    </row>
    <row r="30" spans="1:6" ht="17.25" customHeight="1">
      <c r="A30" s="7">
        <v>1170105005</v>
      </c>
      <c r="B30" s="8" t="s">
        <v>24</v>
      </c>
      <c r="C30" s="9">
        <f>C31</f>
        <v>0</v>
      </c>
      <c r="D30" s="9">
        <v>6.3</v>
      </c>
      <c r="E30" s="9" t="e">
        <f t="shared" si="0"/>
        <v>#DIV/0!</v>
      </c>
      <c r="F30" s="9">
        <f t="shared" si="1"/>
        <v>6.3</v>
      </c>
    </row>
    <row r="31" spans="1:6" ht="15.75">
      <c r="A31" s="7">
        <v>1170505005</v>
      </c>
      <c r="B31" s="11" t="s">
        <v>258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238.60323999999997</v>
      </c>
      <c r="E32" s="5">
        <f t="shared" si="0"/>
        <v>49.99020322648229</v>
      </c>
      <c r="F32" s="5">
        <f t="shared" si="1"/>
        <v>-238.69675999999998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2329.0480000000002</v>
      </c>
      <c r="D33" s="5">
        <f>D34+D36+D37+D38+D39+D40+D35</f>
        <v>1595.3380000000002</v>
      </c>
      <c r="E33" s="5">
        <f t="shared" si="0"/>
        <v>68.4974289924467</v>
      </c>
      <c r="F33" s="5">
        <f t="shared" si="1"/>
        <v>-733.71</v>
      </c>
      <c r="G33" s="21"/>
    </row>
    <row r="34" spans="1:6" ht="15.75">
      <c r="A34" s="17">
        <v>2020100000</v>
      </c>
      <c r="B34" s="18" t="s">
        <v>28</v>
      </c>
      <c r="C34" s="13">
        <v>1170.9</v>
      </c>
      <c r="D34" s="22">
        <v>784.76</v>
      </c>
      <c r="E34" s="9">
        <f t="shared" si="0"/>
        <v>67.02194892817491</v>
      </c>
      <c r="F34" s="9">
        <f t="shared" si="1"/>
        <v>-386.1400000000001</v>
      </c>
    </row>
    <row r="35" spans="1:6" ht="15.75">
      <c r="A35" s="17">
        <v>2020100310</v>
      </c>
      <c r="B35" s="18" t="s">
        <v>269</v>
      </c>
      <c r="C35" s="13">
        <v>457.9</v>
      </c>
      <c r="D35" s="22">
        <v>348.6</v>
      </c>
      <c r="E35" s="9"/>
      <c r="F35" s="9"/>
    </row>
    <row r="36" spans="1:6" ht="15.75">
      <c r="A36" s="17">
        <v>2020200000</v>
      </c>
      <c r="B36" s="18" t="s">
        <v>29</v>
      </c>
      <c r="C36" s="12">
        <v>644.5</v>
      </c>
      <c r="D36" s="10">
        <v>406.276</v>
      </c>
      <c r="E36" s="9">
        <f t="shared" si="0"/>
        <v>63.037393328161365</v>
      </c>
      <c r="F36" s="9">
        <f t="shared" si="1"/>
        <v>-238.224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55.702</v>
      </c>
      <c r="E37" s="9">
        <f t="shared" si="0"/>
        <v>99.91748582908804</v>
      </c>
      <c r="F37" s="9">
        <f t="shared" si="1"/>
        <v>-0.045999999999999375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2806.348</v>
      </c>
      <c r="D42" s="206">
        <f>D32+D33</f>
        <v>1833.94124</v>
      </c>
      <c r="E42" s="5">
        <f t="shared" si="0"/>
        <v>65.34974422274074</v>
      </c>
      <c r="F42" s="5">
        <f t="shared" si="1"/>
        <v>-972.4067599999998</v>
      </c>
    </row>
    <row r="43" spans="1:6" s="6" customFormat="1" ht="15.75">
      <c r="A43" s="3"/>
      <c r="B43" s="27" t="s">
        <v>36</v>
      </c>
      <c r="C43" s="5">
        <f>C88-C42</f>
        <v>342.8499999999999</v>
      </c>
      <c r="D43" s="5">
        <f>D88-D42</f>
        <v>25.033179999999902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176">
        <v>1</v>
      </c>
      <c r="B46" s="17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713.542</v>
      </c>
      <c r="D47" s="40">
        <f>D48+D49+D50+D51+D52+D54+D53</f>
        <v>420.30461</v>
      </c>
      <c r="E47" s="41">
        <f>SUM(D47/C47*100)</f>
        <v>58.90397622004031</v>
      </c>
      <c r="F47" s="41">
        <f>SUM(D47-C47)</f>
        <v>-293.23739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708.542</v>
      </c>
      <c r="D49" s="44">
        <v>420.30461</v>
      </c>
      <c r="E49" s="45">
        <f aca="true" t="shared" si="2" ref="E49:E88">SUM(D49/C49*100)</f>
        <v>59.3196465417717</v>
      </c>
      <c r="F49" s="45">
        <f aca="true" t="shared" si="3" ref="F49:F88">SUM(D49-C49)</f>
        <v>-288.23739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25.06601</v>
      </c>
      <c r="E55" s="41">
        <f t="shared" si="2"/>
        <v>45.03739039816013</v>
      </c>
      <c r="F55" s="41">
        <f t="shared" si="3"/>
        <v>-30.58999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25.06601</v>
      </c>
      <c r="E56" s="45">
        <f t="shared" si="2"/>
        <v>45.03739039816013</v>
      </c>
      <c r="F56" s="45">
        <f t="shared" si="3"/>
        <v>-30.58999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22.605</v>
      </c>
      <c r="E57" s="41">
        <f t="shared" si="2"/>
        <v>45.21</v>
      </c>
      <c r="F57" s="41">
        <f t="shared" si="3"/>
        <v>-27.395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22.605</v>
      </c>
      <c r="E60" s="45">
        <f t="shared" si="2"/>
        <v>45.21</v>
      </c>
      <c r="F60" s="45">
        <f t="shared" si="3"/>
        <v>-27.395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581.1</v>
      </c>
      <c r="D62" s="55">
        <f>SUM(D63:D66)</f>
        <v>130.98832</v>
      </c>
      <c r="E62" s="41">
        <f t="shared" si="2"/>
        <v>22.54144209258303</v>
      </c>
      <c r="F62" s="41">
        <f t="shared" si="3"/>
        <v>-450.11168000000004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431.1</v>
      </c>
      <c r="D65" s="44">
        <v>47.57</v>
      </c>
      <c r="E65" s="45">
        <f t="shared" si="2"/>
        <v>11.034562746462537</v>
      </c>
      <c r="F65" s="45">
        <f t="shared" si="3"/>
        <v>-383.53000000000003</v>
      </c>
    </row>
    <row r="66" spans="1:6" ht="15.75">
      <c r="A66" s="42" t="s">
        <v>74</v>
      </c>
      <c r="B66" s="46" t="s">
        <v>75</v>
      </c>
      <c r="C66" s="56">
        <v>150</v>
      </c>
      <c r="D66" s="44">
        <v>83.41832</v>
      </c>
      <c r="E66" s="45">
        <f t="shared" si="2"/>
        <v>55.61221333333333</v>
      </c>
      <c r="F66" s="45">
        <f t="shared" si="3"/>
        <v>-66.58168</v>
      </c>
    </row>
    <row r="67" spans="1:6" s="6" customFormat="1" ht="15.75">
      <c r="A67" s="37" t="s">
        <v>76</v>
      </c>
      <c r="B67" s="38" t="s">
        <v>77</v>
      </c>
      <c r="C67" s="39">
        <f>SUM(C68:C70)</f>
        <v>308</v>
      </c>
      <c r="D67" s="39">
        <f>SUM(D68:D70)</f>
        <v>139.19248</v>
      </c>
      <c r="E67" s="41">
        <f t="shared" si="2"/>
        <v>45.19236363636363</v>
      </c>
      <c r="F67" s="41">
        <f t="shared" si="3"/>
        <v>-168.80752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308</v>
      </c>
      <c r="D70" s="44">
        <v>139.19248</v>
      </c>
      <c r="E70" s="45">
        <f t="shared" si="2"/>
        <v>45.19236363636363</v>
      </c>
      <c r="F70" s="45">
        <f t="shared" si="3"/>
        <v>-168.80752</v>
      </c>
    </row>
    <row r="71" spans="1:6" s="6" customFormat="1" ht="15.75">
      <c r="A71" s="37" t="s">
        <v>94</v>
      </c>
      <c r="B71" s="38" t="s">
        <v>95</v>
      </c>
      <c r="C71" s="39">
        <f>C72</f>
        <v>1047.3</v>
      </c>
      <c r="D71" s="39">
        <f>SUM(D72)</f>
        <v>730.218</v>
      </c>
      <c r="E71" s="41">
        <f t="shared" si="2"/>
        <v>69.72386135777714</v>
      </c>
      <c r="F71" s="41">
        <f t="shared" si="3"/>
        <v>-317.082</v>
      </c>
    </row>
    <row r="72" spans="1:6" ht="15.75">
      <c r="A72" s="42" t="s">
        <v>96</v>
      </c>
      <c r="B72" s="46" t="s">
        <v>97</v>
      </c>
      <c r="C72" s="44">
        <v>1047.3</v>
      </c>
      <c r="D72" s="44">
        <v>730.218</v>
      </c>
      <c r="E72" s="45">
        <f t="shared" si="2"/>
        <v>69.72386135777714</v>
      </c>
      <c r="F72" s="45">
        <f t="shared" si="3"/>
        <v>-317.082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6.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</v>
      </c>
      <c r="D78" s="39">
        <f>D79+D80+D81+D82+D83</f>
        <v>3</v>
      </c>
      <c r="E78" s="45">
        <f t="shared" si="2"/>
        <v>50</v>
      </c>
      <c r="F78" s="28">
        <f>F79+F80+F81+F82+F83</f>
        <v>-3</v>
      </c>
    </row>
    <row r="79" spans="1:6" ht="15.75">
      <c r="A79" s="42" t="s">
        <v>106</v>
      </c>
      <c r="B79" s="46" t="s">
        <v>107</v>
      </c>
      <c r="C79" s="44">
        <v>6</v>
      </c>
      <c r="D79" s="44">
        <v>3</v>
      </c>
      <c r="E79" s="45">
        <f t="shared" si="2"/>
        <v>50</v>
      </c>
      <c r="F79" s="45">
        <f>SUM(D79-C79)</f>
        <v>-3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C47+C55+C57+C62+C67+C71+C73+C78+C84</f>
        <v>3149.198</v>
      </c>
      <c r="D88" s="207">
        <f>D47+D55+D57+D62+D67+D71+D73+D78+D84</f>
        <v>1858.97442</v>
      </c>
      <c r="E88" s="41">
        <f t="shared" si="2"/>
        <v>59.03009020074318</v>
      </c>
      <c r="F88" s="41">
        <f t="shared" si="3"/>
        <v>-1290.2235799999999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B7">
      <selection activeCell="C75" sqref="C75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4.57421875" style="71" customWidth="1"/>
    <col min="4" max="4" width="16.00390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323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1865</v>
      </c>
      <c r="D4" s="5">
        <f>D5+D7+D9+D12</f>
        <v>1129.6979900000001</v>
      </c>
      <c r="E4" s="5">
        <f>SUM(D4/C4*100)</f>
        <v>60.57361876675604</v>
      </c>
      <c r="F4" s="5">
        <f>SUM(D4-C4)</f>
        <v>-735.3020099999999</v>
      </c>
    </row>
    <row r="5" spans="1:6" s="6" customFormat="1" ht="15.75">
      <c r="A5" s="77">
        <v>1010000000</v>
      </c>
      <c r="B5" s="76" t="s">
        <v>6</v>
      </c>
      <c r="C5" s="5">
        <f>C6</f>
        <v>1287.6</v>
      </c>
      <c r="D5" s="5">
        <f>D6</f>
        <v>779.37445</v>
      </c>
      <c r="E5" s="5">
        <f aca="true" t="shared" si="0" ref="E5:E42">SUM(D5/C5*100)</f>
        <v>60.52923656415037</v>
      </c>
      <c r="F5" s="5">
        <f aca="true" t="shared" si="1" ref="F5:F42">SUM(D5-C5)</f>
        <v>-508.2255499999999</v>
      </c>
    </row>
    <row r="6" spans="1:6" ht="15.75">
      <c r="A6" s="7">
        <v>1010200001</v>
      </c>
      <c r="B6" s="8" t="s">
        <v>7</v>
      </c>
      <c r="C6" s="9">
        <v>1287.6</v>
      </c>
      <c r="D6" s="10">
        <v>779.37445</v>
      </c>
      <c r="E6" s="9">
        <f>SUM(D6/C6*100)</f>
        <v>60.52923656415037</v>
      </c>
      <c r="F6" s="9">
        <f t="shared" si="1"/>
        <v>-508.2255499999999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26.64049</v>
      </c>
      <c r="E7" s="5">
        <f t="shared" si="0"/>
        <v>91.86375862068965</v>
      </c>
      <c r="F7" s="5">
        <f t="shared" si="1"/>
        <v>-2.35951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26.64049</v>
      </c>
      <c r="E8" s="9">
        <f t="shared" si="0"/>
        <v>91.86375862068965</v>
      </c>
      <c r="F8" s="9">
        <f t="shared" si="1"/>
        <v>-2.35951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538.4</v>
      </c>
      <c r="D9" s="5">
        <f>D10+D11</f>
        <v>304.18305</v>
      </c>
      <c r="E9" s="5">
        <f t="shared" si="0"/>
        <v>56.49759472511144</v>
      </c>
      <c r="F9" s="5">
        <f t="shared" si="1"/>
        <v>-234.21695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49.6125</v>
      </c>
      <c r="E10" s="9">
        <f t="shared" si="0"/>
        <v>38.45930232558139</v>
      </c>
      <c r="F10" s="9">
        <f>SUM(D10-C10)</f>
        <v>-79.3875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254.57055</v>
      </c>
      <c r="E11" s="9">
        <f t="shared" si="0"/>
        <v>62.18137518319492</v>
      </c>
      <c r="F11" s="9">
        <f t="shared" si="1"/>
        <v>-154.82944999999998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19.5</v>
      </c>
      <c r="E12" s="5">
        <f t="shared" si="0"/>
        <v>195</v>
      </c>
      <c r="F12" s="5">
        <f t="shared" si="1"/>
        <v>9.5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19.5</v>
      </c>
      <c r="E13" s="9">
        <f t="shared" si="0"/>
        <v>195</v>
      </c>
      <c r="F13" s="9">
        <f t="shared" si="1"/>
        <v>9.5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203.66162</v>
      </c>
      <c r="E20" s="5">
        <f t="shared" si="0"/>
        <v>56.260116022099446</v>
      </c>
      <c r="F20" s="5">
        <f t="shared" si="1"/>
        <v>-158.33838</v>
      </c>
    </row>
    <row r="21" spans="1:6" s="6" customFormat="1" ht="30.75" customHeight="1">
      <c r="A21" s="77">
        <v>1110000000</v>
      </c>
      <c r="B21" s="78" t="s">
        <v>138</v>
      </c>
      <c r="C21" s="5">
        <f>C22+C23</f>
        <v>222</v>
      </c>
      <c r="D21" s="5">
        <f>D22+D23</f>
        <v>92.62415</v>
      </c>
      <c r="E21" s="5">
        <f t="shared" si="0"/>
        <v>41.72259009009009</v>
      </c>
      <c r="F21" s="5">
        <f t="shared" si="1"/>
        <v>-129.37585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92.62415</v>
      </c>
      <c r="E22" s="9">
        <f t="shared" si="0"/>
        <v>46.312075</v>
      </c>
      <c r="F22" s="9">
        <f t="shared" si="1"/>
        <v>-107.37585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140</v>
      </c>
      <c r="D26" s="5">
        <f>D27+D28</f>
        <v>26.31448</v>
      </c>
      <c r="E26" s="5">
        <f t="shared" si="0"/>
        <v>18.79605714285714</v>
      </c>
      <c r="F26" s="5">
        <f t="shared" si="1"/>
        <v>-113.68552</v>
      </c>
    </row>
    <row r="27" spans="1:6" ht="1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26.31448</v>
      </c>
      <c r="E28" s="9">
        <f t="shared" si="0"/>
        <v>18.79605714285714</v>
      </c>
      <c r="F28" s="9">
        <f t="shared" si="1"/>
        <v>-113.68552</v>
      </c>
    </row>
    <row r="29" spans="1:6" ht="14.25" customHeight="1">
      <c r="A29" s="3">
        <v>1170000000</v>
      </c>
      <c r="B29" s="14" t="s">
        <v>144</v>
      </c>
      <c r="C29" s="5">
        <f>C30+C31</f>
        <v>0</v>
      </c>
      <c r="D29" s="5">
        <f>D30+D31</f>
        <v>84.72299</v>
      </c>
      <c r="E29" s="5" t="e">
        <f t="shared" si="0"/>
        <v>#DIV/0!</v>
      </c>
      <c r="F29" s="5">
        <f t="shared" si="1"/>
        <v>84.72299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84.72299</v>
      </c>
      <c r="E30" s="9" t="e">
        <f t="shared" si="0"/>
        <v>#DIV/0!</v>
      </c>
      <c r="F30" s="9">
        <f t="shared" si="1"/>
        <v>84.72299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2227</v>
      </c>
      <c r="D32" s="20">
        <f>D4+D20</f>
        <v>1333.3596100000002</v>
      </c>
      <c r="E32" s="5">
        <f t="shared" si="0"/>
        <v>59.87245666816345</v>
      </c>
      <c r="F32" s="5">
        <f t="shared" si="1"/>
        <v>-893.6403899999998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21889.716</v>
      </c>
      <c r="D33" s="5">
        <f>D34+D36+D37+D38+D39+D40</f>
        <v>2567.8199999999997</v>
      </c>
      <c r="E33" s="5">
        <f t="shared" si="0"/>
        <v>11.730714094234935</v>
      </c>
      <c r="F33" s="5">
        <f t="shared" si="1"/>
        <v>-19321.896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2323.12</v>
      </c>
      <c r="E34" s="9">
        <f t="shared" si="0"/>
        <v>66.72372691501278</v>
      </c>
      <c r="F34" s="9">
        <f t="shared" si="1"/>
        <v>-1158.58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18291.91</v>
      </c>
      <c r="D36" s="10">
        <v>128.75</v>
      </c>
      <c r="E36" s="9">
        <f t="shared" si="0"/>
        <v>0.7038630738944156</v>
      </c>
      <c r="F36" s="9">
        <f t="shared" si="1"/>
        <v>-18163.16</v>
      </c>
    </row>
    <row r="37" spans="1:6" ht="15" customHeight="1">
      <c r="A37" s="17">
        <v>2020300000</v>
      </c>
      <c r="B37" s="18" t="s">
        <v>30</v>
      </c>
      <c r="C37" s="12">
        <v>116.106</v>
      </c>
      <c r="D37" s="23">
        <v>115.95</v>
      </c>
      <c r="E37" s="9">
        <f t="shared" si="0"/>
        <v>99.8656400186037</v>
      </c>
      <c r="F37" s="9">
        <f t="shared" si="1"/>
        <v>-0.1559999999999917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24116.716</v>
      </c>
      <c r="D42" s="26">
        <f>D32+D33</f>
        <v>3901.17961</v>
      </c>
      <c r="E42" s="5">
        <f t="shared" si="0"/>
        <v>16.176247255223306</v>
      </c>
      <c r="F42" s="5">
        <f t="shared" si="1"/>
        <v>-20215.53639</v>
      </c>
    </row>
    <row r="43" spans="1:6" s="6" customFormat="1" ht="15.75">
      <c r="A43" s="3"/>
      <c r="B43" s="27" t="s">
        <v>36</v>
      </c>
      <c r="C43" s="272">
        <f>C88-C42</f>
        <v>490.59999999999854</v>
      </c>
      <c r="D43" s="5">
        <f>D88-D42</f>
        <v>-331.1598200000003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1159.37304</v>
      </c>
      <c r="D47" s="40">
        <f>D48+D49+D50+D51+D52+D54+D53</f>
        <v>663.48369</v>
      </c>
      <c r="E47" s="41">
        <f>SUM(D47/C47*100)</f>
        <v>57.22780046705244</v>
      </c>
      <c r="F47" s="41">
        <f>SUM(D47-C47)</f>
        <v>-495.8893499999999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1144.37304</v>
      </c>
      <c r="D49" s="44">
        <v>663.48369</v>
      </c>
      <c r="E49" s="45">
        <f aca="true" t="shared" si="2" ref="E49:E88">SUM(D49/C49*100)</f>
        <v>57.97792038162661</v>
      </c>
      <c r="F49" s="45">
        <f aca="true" t="shared" si="3" ref="F49:F88">SUM(D49-C49)</f>
        <v>-480.8893499999999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115.794</v>
      </c>
      <c r="D55" s="39">
        <f>D56</f>
        <v>57.53555</v>
      </c>
      <c r="E55" s="41">
        <f t="shared" si="2"/>
        <v>49.68785083855813</v>
      </c>
      <c r="F55" s="41">
        <f t="shared" si="3"/>
        <v>-58.258449999999996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57.53555</v>
      </c>
      <c r="E56" s="45">
        <f t="shared" si="2"/>
        <v>49.68785083855813</v>
      </c>
      <c r="F56" s="45">
        <f t="shared" si="3"/>
        <v>-58.258449999999996</v>
      </c>
    </row>
    <row r="57" spans="1:6" s="6" customFormat="1" ht="15" customHeight="1">
      <c r="A57" s="37" t="s">
        <v>58</v>
      </c>
      <c r="B57" s="38" t="s">
        <v>59</v>
      </c>
      <c r="C57" s="39">
        <f>C61</f>
        <v>178.6</v>
      </c>
      <c r="D57" s="39">
        <f>D61</f>
        <v>53.54248</v>
      </c>
      <c r="E57" s="41">
        <f t="shared" si="2"/>
        <v>29.978992161254197</v>
      </c>
      <c r="F57" s="41">
        <f t="shared" si="3"/>
        <v>-125.05752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1" t="e">
        <f t="shared" si="2"/>
        <v>#DIV/0!</v>
      </c>
      <c r="F58" s="41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1" t="e">
        <f t="shared" si="2"/>
        <v>#DIV/0!</v>
      </c>
      <c r="F59" s="41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1" t="e">
        <f t="shared" si="2"/>
        <v>#DIV/0!</v>
      </c>
      <c r="F60" s="41">
        <f t="shared" si="3"/>
        <v>0</v>
      </c>
    </row>
    <row r="61" spans="1:6" ht="15.75" customHeight="1">
      <c r="A61" s="53" t="s">
        <v>256</v>
      </c>
      <c r="B61" s="54" t="s">
        <v>257</v>
      </c>
      <c r="C61" s="44">
        <v>178.6</v>
      </c>
      <c r="D61" s="44">
        <v>53.54248</v>
      </c>
      <c r="E61" s="45">
        <f t="shared" si="2"/>
        <v>29.978992161254197</v>
      </c>
      <c r="F61" s="45">
        <f t="shared" si="3"/>
        <v>-125.05752</v>
      </c>
    </row>
    <row r="62" spans="1:6" s="6" customFormat="1" ht="15.75">
      <c r="A62" s="37" t="s">
        <v>66</v>
      </c>
      <c r="B62" s="38" t="s">
        <v>67</v>
      </c>
      <c r="C62" s="55">
        <f>SUM(C63:C66)</f>
        <v>1823.70896</v>
      </c>
      <c r="D62" s="55">
        <f>SUM(D63:D66)</f>
        <v>644.4453</v>
      </c>
      <c r="E62" s="41">
        <f t="shared" si="2"/>
        <v>35.33706935343455</v>
      </c>
      <c r="F62" s="41">
        <f t="shared" si="3"/>
        <v>-1179.26366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253.605</v>
      </c>
      <c r="D64" s="44">
        <v>190.621</v>
      </c>
      <c r="E64" s="45">
        <f t="shared" si="2"/>
        <v>75.16452751325882</v>
      </c>
      <c r="F64" s="45">
        <f t="shared" si="3"/>
        <v>-62.98399999999998</v>
      </c>
      <c r="G64" s="57"/>
    </row>
    <row r="65" spans="1:6" ht="15.75">
      <c r="A65" s="42" t="s">
        <v>72</v>
      </c>
      <c r="B65" s="46" t="s">
        <v>73</v>
      </c>
      <c r="C65" s="56">
        <v>1263.3</v>
      </c>
      <c r="D65" s="44">
        <v>222.25</v>
      </c>
      <c r="E65" s="45">
        <f t="shared" si="2"/>
        <v>17.5928124752632</v>
      </c>
      <c r="F65" s="45">
        <f t="shared" si="3"/>
        <v>-1041.05</v>
      </c>
    </row>
    <row r="66" spans="1:6" ht="15.75">
      <c r="A66" s="42" t="s">
        <v>74</v>
      </c>
      <c r="B66" s="46" t="s">
        <v>75</v>
      </c>
      <c r="C66" s="56">
        <v>306.80396</v>
      </c>
      <c r="D66" s="44">
        <v>231.5743</v>
      </c>
      <c r="E66" s="45">
        <f t="shared" si="2"/>
        <v>75.4795668217581</v>
      </c>
      <c r="F66" s="45">
        <f t="shared" si="3"/>
        <v>-75.22966000000002</v>
      </c>
    </row>
    <row r="67" spans="1:6" s="6" customFormat="1" ht="15.75">
      <c r="A67" s="37" t="s">
        <v>76</v>
      </c>
      <c r="B67" s="38" t="s">
        <v>77</v>
      </c>
      <c r="C67" s="39">
        <f>SUM(C68:C70)</f>
        <v>760</v>
      </c>
      <c r="D67" s="39">
        <f>SUM(D68:D70)</f>
        <v>402.70038</v>
      </c>
      <c r="E67" s="41">
        <f t="shared" si="2"/>
        <v>52.98689210526316</v>
      </c>
      <c r="F67" s="41">
        <f t="shared" si="3"/>
        <v>-357.29962</v>
      </c>
    </row>
    <row r="68" spans="1:6" ht="15" customHeight="1">
      <c r="A68" s="42" t="s">
        <v>78</v>
      </c>
      <c r="B68" s="58" t="s">
        <v>79</v>
      </c>
      <c r="C68" s="44">
        <v>0</v>
      </c>
      <c r="D68" s="44">
        <v>0</v>
      </c>
      <c r="E68" s="45" t="e">
        <f t="shared" si="2"/>
        <v>#DIV/0!</v>
      </c>
      <c r="F68" s="45">
        <f t="shared" si="3"/>
        <v>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760</v>
      </c>
      <c r="D70" s="44">
        <v>402.70038</v>
      </c>
      <c r="E70" s="45">
        <f t="shared" si="2"/>
        <v>52.98689210526316</v>
      </c>
      <c r="F70" s="45">
        <f t="shared" si="3"/>
        <v>-357.29962</v>
      </c>
    </row>
    <row r="71" spans="1:6" s="6" customFormat="1" ht="15" customHeight="1">
      <c r="A71" s="37" t="s">
        <v>94</v>
      </c>
      <c r="B71" s="38" t="s">
        <v>95</v>
      </c>
      <c r="C71" s="39">
        <f>C72</f>
        <v>19813.13</v>
      </c>
      <c r="D71" s="39">
        <f>SUM(D72)</f>
        <v>1444.21239</v>
      </c>
      <c r="E71" s="41">
        <f t="shared" si="2"/>
        <v>7.289168293954564</v>
      </c>
      <c r="F71" s="41">
        <f t="shared" si="3"/>
        <v>-18368.91761</v>
      </c>
    </row>
    <row r="72" spans="1:6" ht="15" customHeight="1">
      <c r="A72" s="42" t="s">
        <v>96</v>
      </c>
      <c r="B72" s="46" t="s">
        <v>97</v>
      </c>
      <c r="C72" s="44">
        <v>19813.13</v>
      </c>
      <c r="D72" s="44">
        <v>1444.21239</v>
      </c>
      <c r="E72" s="45">
        <f t="shared" si="2"/>
        <v>7.289168293954564</v>
      </c>
      <c r="F72" s="45">
        <f t="shared" si="3"/>
        <v>-18368.91761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452.61</v>
      </c>
      <c r="D73" s="39">
        <f>SUM(D74:D77)</f>
        <v>0</v>
      </c>
      <c r="E73" s="41">
        <f t="shared" si="2"/>
        <v>0</v>
      </c>
      <c r="F73" s="41">
        <f t="shared" si="3"/>
        <v>-452.61</v>
      </c>
    </row>
    <row r="74" spans="1:6" ht="15" customHeight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100</v>
      </c>
      <c r="C75" s="44">
        <v>452.61</v>
      </c>
      <c r="D75" s="44">
        <v>0</v>
      </c>
      <c r="E75" s="45">
        <f t="shared" si="2"/>
        <v>0</v>
      </c>
      <c r="F75" s="45">
        <f t="shared" si="3"/>
        <v>-452.61</v>
      </c>
    </row>
    <row r="76" spans="1:6" ht="15" customHeight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19</v>
      </c>
      <c r="D78" s="39">
        <f>D79+D80+D81+D82+D83</f>
        <v>19</v>
      </c>
      <c r="E78" s="45">
        <f t="shared" si="2"/>
        <v>100</v>
      </c>
      <c r="F78" s="28">
        <f>F79+F80+F81+F82+F83</f>
        <v>0</v>
      </c>
    </row>
    <row r="79" spans="1:6" ht="13.5" customHeight="1">
      <c r="A79" s="42" t="s">
        <v>106</v>
      </c>
      <c r="B79" s="46" t="s">
        <v>107</v>
      </c>
      <c r="C79" s="44">
        <v>19</v>
      </c>
      <c r="D79" s="44">
        <v>19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0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285.1</v>
      </c>
      <c r="D84" s="55">
        <f>SUM(D85:D87)</f>
        <v>285.1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285.1</v>
      </c>
      <c r="D87" s="44">
        <v>285.1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C47+C55+C57+C62+C67+C71+C78+C73+C84</f>
        <v>24607.316</v>
      </c>
      <c r="D88" s="40">
        <f>D47+D55+D57+D62+D67+D71+D78+D73+D84</f>
        <v>3570.01979</v>
      </c>
      <c r="E88" s="41">
        <f t="shared" si="2"/>
        <v>14.507960925116741</v>
      </c>
      <c r="F88" s="41">
        <f t="shared" si="3"/>
        <v>-21037.29621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5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00390625" style="71" customWidth="1"/>
    <col min="4" max="4" width="17.140625" style="71" customWidth="1"/>
    <col min="5" max="5" width="9.003906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322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253.24228999999997</v>
      </c>
      <c r="E4" s="5">
        <f>SUM(D4/C4*100)</f>
        <v>53.53959619450317</v>
      </c>
      <c r="F4" s="5">
        <f>SUM(D4-C4)</f>
        <v>-219.75771000000003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113.746</v>
      </c>
      <c r="E5" s="5">
        <f aca="true" t="shared" si="0" ref="E5:E42">SUM(D5/C5*100)</f>
        <v>60.761752136752136</v>
      </c>
      <c r="F5" s="5">
        <f aca="true" t="shared" si="1" ref="F5:F42">SUM(D5-C5)</f>
        <v>-73.454</v>
      </c>
    </row>
    <row r="6" spans="1:6" ht="15.75">
      <c r="A6" s="7">
        <v>1010200001</v>
      </c>
      <c r="B6" s="8" t="s">
        <v>7</v>
      </c>
      <c r="C6" s="9">
        <v>187.2</v>
      </c>
      <c r="D6" s="10">
        <v>113.746</v>
      </c>
      <c r="E6" s="9">
        <f>SUM(D6/C6*100)</f>
        <v>60.761752136752136</v>
      </c>
      <c r="F6" s="9">
        <f t="shared" si="1"/>
        <v>-73.454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4.56788</v>
      </c>
      <c r="E7" s="5">
        <f t="shared" si="0"/>
        <v>152.26266666666666</v>
      </c>
      <c r="F7" s="5">
        <f t="shared" si="1"/>
        <v>1.5678799999999997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4.56788</v>
      </c>
      <c r="E8" s="9">
        <f t="shared" si="0"/>
        <v>152.26266666666666</v>
      </c>
      <c r="F8" s="9">
        <f t="shared" si="1"/>
        <v>1.5678799999999997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272.8</v>
      </c>
      <c r="D9" s="5">
        <f>D10+D11</f>
        <v>127.72841</v>
      </c>
      <c r="E9" s="5">
        <f t="shared" si="0"/>
        <v>46.8212646627566</v>
      </c>
      <c r="F9" s="5">
        <f t="shared" si="1"/>
        <v>-145.07159000000001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33.96603</v>
      </c>
      <c r="E10" s="9">
        <f t="shared" si="0"/>
        <v>32.04342452830189</v>
      </c>
      <c r="F10" s="9">
        <f>SUM(D10-C10)</f>
        <v>-72.03397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93.76238</v>
      </c>
      <c r="E11" s="9">
        <f t="shared" si="0"/>
        <v>56.21245803357313</v>
      </c>
      <c r="F11" s="9">
        <f t="shared" si="1"/>
        <v>-73.03762000000002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172.69762999999998</v>
      </c>
      <c r="E20" s="5">
        <f t="shared" si="0"/>
        <v>63.49177573529411</v>
      </c>
      <c r="F20" s="5">
        <f t="shared" si="1"/>
        <v>-99.30237000000002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142</v>
      </c>
      <c r="D21" s="5">
        <f>D22+D23</f>
        <v>160.33073</v>
      </c>
      <c r="E21" s="5">
        <f t="shared" si="0"/>
        <v>112.90896478873238</v>
      </c>
      <c r="F21" s="5">
        <f t="shared" si="1"/>
        <v>18.33072999999999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145.18409</v>
      </c>
      <c r="E22" s="9">
        <f t="shared" si="0"/>
        <v>116.14727199999999</v>
      </c>
      <c r="F22" s="9">
        <f t="shared" si="1"/>
        <v>20.184089999999998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15.14664</v>
      </c>
      <c r="E23" s="9">
        <f t="shared" si="0"/>
        <v>89.09788235294117</v>
      </c>
      <c r="F23" s="9">
        <f t="shared" si="1"/>
        <v>-1.8533600000000003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8.2</v>
      </c>
      <c r="E29" s="5"/>
      <c r="F29" s="5">
        <f t="shared" si="1"/>
        <v>8.2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8.2</v>
      </c>
      <c r="E30" s="9"/>
      <c r="F30" s="9">
        <f t="shared" si="1"/>
        <v>8.2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425.9399199999999</v>
      </c>
      <c r="E32" s="5">
        <f t="shared" si="0"/>
        <v>57.17314362416106</v>
      </c>
      <c r="F32" s="5">
        <f t="shared" si="1"/>
        <v>-319.0600800000001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6014.282000000001</v>
      </c>
      <c r="D33" s="5">
        <f>D34+D36+D37+D38+D39+D40+D35</f>
        <v>2578.5939999999996</v>
      </c>
      <c r="E33" s="5">
        <f t="shared" si="0"/>
        <v>42.87451103889041</v>
      </c>
      <c r="F33" s="5">
        <f t="shared" si="1"/>
        <v>-3435.6880000000015</v>
      </c>
      <c r="G33" s="21"/>
    </row>
    <row r="34" spans="1:6" ht="15.75">
      <c r="A34" s="17">
        <v>2020100000</v>
      </c>
      <c r="B34" s="18" t="s">
        <v>28</v>
      </c>
      <c r="C34" s="13">
        <v>2600.3</v>
      </c>
      <c r="D34" s="22">
        <v>1748.3</v>
      </c>
      <c r="E34" s="9">
        <f t="shared" si="0"/>
        <v>67.23454985963157</v>
      </c>
      <c r="F34" s="9">
        <f t="shared" si="1"/>
        <v>-852.0000000000002</v>
      </c>
    </row>
    <row r="35" spans="1:6" ht="15.75">
      <c r="A35" s="17">
        <v>2020100310</v>
      </c>
      <c r="B35" s="18" t="s">
        <v>269</v>
      </c>
      <c r="C35" s="13">
        <v>374.1</v>
      </c>
      <c r="D35" s="22">
        <v>284.7</v>
      </c>
      <c r="E35" s="9">
        <f t="shared" si="0"/>
        <v>76.10264635124298</v>
      </c>
      <c r="F35" s="9">
        <f t="shared" si="1"/>
        <v>-89.40000000000003</v>
      </c>
    </row>
    <row r="36" spans="1:6" ht="15.75">
      <c r="A36" s="17">
        <v>2020200000</v>
      </c>
      <c r="B36" s="18" t="s">
        <v>29</v>
      </c>
      <c r="C36" s="12">
        <v>2923.9</v>
      </c>
      <c r="D36" s="10">
        <v>429.706</v>
      </c>
      <c r="E36" s="9">
        <f t="shared" si="0"/>
        <v>14.69633024385239</v>
      </c>
      <c r="F36" s="9">
        <f t="shared" si="1"/>
        <v>-2494.194</v>
      </c>
    </row>
    <row r="37" spans="1:6" ht="15" customHeight="1">
      <c r="A37" s="17">
        <v>2020300000</v>
      </c>
      <c r="B37" s="18" t="s">
        <v>30</v>
      </c>
      <c r="C37" s="12">
        <v>115.982</v>
      </c>
      <c r="D37" s="23">
        <v>115.888</v>
      </c>
      <c r="E37" s="9">
        <f t="shared" si="0"/>
        <v>99.91895294097361</v>
      </c>
      <c r="F37" s="9">
        <f t="shared" si="1"/>
        <v>-0.09399999999999409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3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6759.282000000001</v>
      </c>
      <c r="D42" s="26">
        <f>D32+D33</f>
        <v>3004.5339199999994</v>
      </c>
      <c r="E42" s="5">
        <f t="shared" si="0"/>
        <v>44.45048926794294</v>
      </c>
      <c r="F42" s="5">
        <f t="shared" si="1"/>
        <v>-3754.7480800000017</v>
      </c>
    </row>
    <row r="43" spans="1:6" s="6" customFormat="1" ht="15.75">
      <c r="A43" s="3"/>
      <c r="B43" s="27" t="s">
        <v>36</v>
      </c>
      <c r="C43" s="5">
        <f>C88-C42</f>
        <v>280.4999999999991</v>
      </c>
      <c r="D43" s="5">
        <f>D88-D42</f>
        <v>-371.9894899999995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177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877.088</v>
      </c>
      <c r="D47" s="40">
        <f>D48+D49+D50+D51+D52+D54+D53</f>
        <v>500.13826</v>
      </c>
      <c r="E47" s="41">
        <f>SUM(D47/C47*100)</f>
        <v>57.02258610310482</v>
      </c>
      <c r="F47" s="41">
        <f>SUM(D47-C47)</f>
        <v>-376.94973999999996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867.088</v>
      </c>
      <c r="D49" s="44">
        <v>500.13826</v>
      </c>
      <c r="E49" s="45">
        <f aca="true" t="shared" si="2" ref="E49:E88">SUM(D49/C49*100)</f>
        <v>57.68021930876682</v>
      </c>
      <c r="F49" s="45">
        <f aca="true" t="shared" si="3" ref="F49:F88">SUM(D49-C49)</f>
        <v>-366.94973999999996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57.41525</v>
      </c>
      <c r="E55" s="41">
        <f t="shared" si="2"/>
        <v>49.58395944522169</v>
      </c>
      <c r="F55" s="41">
        <f t="shared" si="3"/>
        <v>-58.37875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57.41525</v>
      </c>
      <c r="E56" s="45">
        <f t="shared" si="2"/>
        <v>49.58395944522169</v>
      </c>
      <c r="F56" s="45">
        <f t="shared" si="3"/>
        <v>-58.37875</v>
      </c>
    </row>
    <row r="57" spans="1:6" s="6" customFormat="1" ht="15.75">
      <c r="A57" s="37" t="s">
        <v>58</v>
      </c>
      <c r="B57" s="38" t="s">
        <v>59</v>
      </c>
      <c r="C57" s="39">
        <f>SUM(C58:C60)</f>
        <v>10</v>
      </c>
      <c r="D57" s="39">
        <f>SUM(D58:D60)</f>
        <v>0</v>
      </c>
      <c r="E57" s="41">
        <f t="shared" si="2"/>
        <v>0</v>
      </c>
      <c r="F57" s="41">
        <f t="shared" si="3"/>
        <v>-10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</v>
      </c>
      <c r="D60" s="44">
        <v>0</v>
      </c>
      <c r="E60" s="45">
        <f t="shared" si="2"/>
        <v>0</v>
      </c>
      <c r="F60" s="45">
        <f t="shared" si="3"/>
        <v>-10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" customHeight="1">
      <c r="A62" s="37" t="s">
        <v>66</v>
      </c>
      <c r="B62" s="38" t="s">
        <v>67</v>
      </c>
      <c r="C62" s="55">
        <f>SUM(C63:C66)</f>
        <v>959.7</v>
      </c>
      <c r="D62" s="55">
        <f>SUM(D63:D66)</f>
        <v>122.673</v>
      </c>
      <c r="E62" s="41">
        <f t="shared" si="2"/>
        <v>12.782432010003125</v>
      </c>
      <c r="F62" s="41">
        <f t="shared" si="3"/>
        <v>-837.027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>
        <v>0</v>
      </c>
      <c r="D64" s="44">
        <v>0</v>
      </c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876.2</v>
      </c>
      <c r="D65" s="44">
        <v>63.173</v>
      </c>
      <c r="E65" s="45">
        <f t="shared" si="2"/>
        <v>7.209883588221867</v>
      </c>
      <c r="F65" s="45">
        <f t="shared" si="3"/>
        <v>-813.027</v>
      </c>
    </row>
    <row r="66" spans="1:6" ht="15.75" customHeight="1">
      <c r="A66" s="42" t="s">
        <v>74</v>
      </c>
      <c r="B66" s="46" t="s">
        <v>75</v>
      </c>
      <c r="C66" s="56">
        <v>83.5</v>
      </c>
      <c r="D66" s="44">
        <v>59.5</v>
      </c>
      <c r="E66" s="45">
        <f t="shared" si="2"/>
        <v>71.25748502994011</v>
      </c>
      <c r="F66" s="45">
        <f t="shared" si="3"/>
        <v>-24</v>
      </c>
    </row>
    <row r="67" spans="1:6" s="6" customFormat="1" ht="15.75">
      <c r="A67" s="37" t="s">
        <v>76</v>
      </c>
      <c r="B67" s="38" t="s">
        <v>77</v>
      </c>
      <c r="C67" s="39">
        <f>SUM(C68:C70)</f>
        <v>2344.8</v>
      </c>
      <c r="D67" s="39">
        <f>SUM(D68:D70)</f>
        <v>204.28727</v>
      </c>
      <c r="E67" s="41">
        <f t="shared" si="2"/>
        <v>8.71235371886728</v>
      </c>
      <c r="F67" s="41">
        <f t="shared" si="3"/>
        <v>-2140.5127300000004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6.5" customHeight="1">
      <c r="A69" s="42" t="s">
        <v>80</v>
      </c>
      <c r="B69" s="58" t="s">
        <v>81</v>
      </c>
      <c r="C69" s="44">
        <v>2115</v>
      </c>
      <c r="D69" s="44">
        <v>60</v>
      </c>
      <c r="E69" s="45">
        <f t="shared" si="2"/>
        <v>2.8368794326241136</v>
      </c>
      <c r="F69" s="45">
        <f t="shared" si="3"/>
        <v>-2055</v>
      </c>
    </row>
    <row r="70" spans="1:6" ht="15.75">
      <c r="A70" s="42" t="s">
        <v>82</v>
      </c>
      <c r="B70" s="46" t="s">
        <v>83</v>
      </c>
      <c r="C70" s="44">
        <v>229.8</v>
      </c>
      <c r="D70" s="44">
        <v>144.28727</v>
      </c>
      <c r="E70" s="45">
        <f t="shared" si="2"/>
        <v>62.78819408181027</v>
      </c>
      <c r="F70" s="45">
        <f t="shared" si="3"/>
        <v>-85.51273</v>
      </c>
    </row>
    <row r="71" spans="1:6" s="6" customFormat="1" ht="15.75">
      <c r="A71" s="37" t="s">
        <v>94</v>
      </c>
      <c r="B71" s="38" t="s">
        <v>95</v>
      </c>
      <c r="C71" s="39">
        <f>C72</f>
        <v>2332.8</v>
      </c>
      <c r="D71" s="39">
        <f>SUM(D72)</f>
        <v>1354.53065</v>
      </c>
      <c r="E71" s="41">
        <f t="shared" si="2"/>
        <v>58.06458547668038</v>
      </c>
      <c r="F71" s="41">
        <f t="shared" si="3"/>
        <v>-978.2693500000003</v>
      </c>
    </row>
    <row r="72" spans="1:6" ht="15" customHeight="1">
      <c r="A72" s="42" t="s">
        <v>96</v>
      </c>
      <c r="B72" s="46" t="s">
        <v>271</v>
      </c>
      <c r="C72" s="44">
        <v>2332.8</v>
      </c>
      <c r="D72" s="44">
        <v>1354.53065</v>
      </c>
      <c r="E72" s="45">
        <f t="shared" si="2"/>
        <v>58.06458547668038</v>
      </c>
      <c r="F72" s="45">
        <f t="shared" si="3"/>
        <v>-978.2693500000003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3.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5.9</v>
      </c>
      <c r="E78" s="45">
        <f t="shared" si="2"/>
        <v>49.16666666666667</v>
      </c>
      <c r="F78" s="28">
        <f>F79+F80+F81+F82+F83</f>
        <v>-6.1</v>
      </c>
    </row>
    <row r="79" spans="1:6" ht="15.75">
      <c r="A79" s="42" t="s">
        <v>106</v>
      </c>
      <c r="B79" s="46" t="s">
        <v>107</v>
      </c>
      <c r="C79" s="44">
        <v>12</v>
      </c>
      <c r="D79" s="44">
        <v>5.9</v>
      </c>
      <c r="E79" s="45">
        <f t="shared" si="2"/>
        <v>49.16666666666667</v>
      </c>
      <c r="F79" s="45">
        <f>SUM(D79-C79)</f>
        <v>-6.1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</f>
        <v>7039.782</v>
      </c>
      <c r="D88" s="40">
        <f>D47+D55+D57+D62+D67+D71+D78+D73</f>
        <v>2632.54443</v>
      </c>
      <c r="E88" s="41">
        <f t="shared" si="2"/>
        <v>37.39525499511206</v>
      </c>
      <c r="F88" s="41">
        <f t="shared" si="3"/>
        <v>-4407.23757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60">
      <selection activeCell="C53" sqref="C5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6.140625" style="71" customWidth="1"/>
    <col min="5" max="5" width="11.0039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321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1048.9722199999999</v>
      </c>
      <c r="E4" s="5">
        <f>SUM(D4/C4*100)</f>
        <v>65.26300130653891</v>
      </c>
      <c r="F4" s="5">
        <f>SUM(D4-C4)</f>
        <v>-558.3277800000001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640.6477</v>
      </c>
      <c r="E5" s="5">
        <f aca="true" t="shared" si="0" ref="E5:E42">SUM(D5/C5*100)</f>
        <v>64.94806366585564</v>
      </c>
      <c r="F5" s="5">
        <f aca="true" t="shared" si="1" ref="F5:F42">SUM(D5-C5)</f>
        <v>-345.7523</v>
      </c>
    </row>
    <row r="6" spans="1:6" ht="15.75">
      <c r="A6" s="7">
        <v>1010200001</v>
      </c>
      <c r="B6" s="8" t="s">
        <v>7</v>
      </c>
      <c r="C6" s="9">
        <v>986.4</v>
      </c>
      <c r="D6" s="10">
        <v>640.6477</v>
      </c>
      <c r="E6" s="9">
        <f>SUM(D6/C6*100)</f>
        <v>64.94806366585564</v>
      </c>
      <c r="F6" s="9">
        <f t="shared" si="1"/>
        <v>-345.7523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14.81396</v>
      </c>
      <c r="E7" s="5">
        <f t="shared" si="0"/>
        <v>52.907000000000004</v>
      </c>
      <c r="F7" s="5">
        <f t="shared" si="1"/>
        <v>-13.18604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14.81396</v>
      </c>
      <c r="E8" s="9">
        <f t="shared" si="0"/>
        <v>52.907000000000004</v>
      </c>
      <c r="F8" s="9">
        <f t="shared" si="1"/>
        <v>-13.18604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582.9</v>
      </c>
      <c r="D9" s="5">
        <f>D10+D11</f>
        <v>379.41056</v>
      </c>
      <c r="E9" s="5">
        <f t="shared" si="0"/>
        <v>65.09016297821239</v>
      </c>
      <c r="F9" s="5">
        <f t="shared" si="1"/>
        <v>-203.48944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48.54956</v>
      </c>
      <c r="E10" s="9">
        <f t="shared" si="0"/>
        <v>35.96263703703704</v>
      </c>
      <c r="F10" s="9">
        <f>SUM(D10-C10)</f>
        <v>-86.45044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330.861</v>
      </c>
      <c r="E11" s="9">
        <f t="shared" si="0"/>
        <v>73.86939048894843</v>
      </c>
      <c r="F11" s="9">
        <f t="shared" si="1"/>
        <v>-117.03899999999999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14.1</v>
      </c>
      <c r="E12" s="5">
        <f t="shared" si="0"/>
        <v>141</v>
      </c>
      <c r="F12" s="5">
        <f t="shared" si="1"/>
        <v>4.1</v>
      </c>
    </row>
    <row r="13" spans="1:6" ht="15.75">
      <c r="A13" s="7">
        <v>1080400001</v>
      </c>
      <c r="B13" s="8" t="s">
        <v>14</v>
      </c>
      <c r="C13" s="9">
        <v>10</v>
      </c>
      <c r="D13" s="10">
        <v>14.1</v>
      </c>
      <c r="E13" s="9">
        <f t="shared" si="0"/>
        <v>141</v>
      </c>
      <c r="F13" s="9">
        <f t="shared" si="1"/>
        <v>4.1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336.35814000000005</v>
      </c>
      <c r="E20" s="5">
        <f t="shared" si="0"/>
        <v>80.81646804420953</v>
      </c>
      <c r="F20" s="5">
        <f t="shared" si="1"/>
        <v>-79.84185999999994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326.2</v>
      </c>
      <c r="D21" s="5">
        <f>D22+D23</f>
        <v>271.9764</v>
      </c>
      <c r="E21" s="5">
        <f t="shared" si="0"/>
        <v>83.37719190680565</v>
      </c>
      <c r="F21" s="5">
        <f t="shared" si="1"/>
        <v>-54.223599999999976</v>
      </c>
    </row>
    <row r="22" spans="1:6" ht="15.75">
      <c r="A22" s="17">
        <v>1110501101</v>
      </c>
      <c r="B22" s="18" t="s">
        <v>263</v>
      </c>
      <c r="C22" s="12">
        <v>310</v>
      </c>
      <c r="D22" s="10">
        <v>271.9764</v>
      </c>
      <c r="E22" s="9">
        <f t="shared" si="0"/>
        <v>87.73432258064517</v>
      </c>
      <c r="F22" s="9">
        <f t="shared" si="1"/>
        <v>-38.02359999999999</v>
      </c>
    </row>
    <row r="23" spans="1:6" ht="15" customHeight="1">
      <c r="A23" s="7">
        <v>1110503505</v>
      </c>
      <c r="B23" s="11" t="s">
        <v>262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90</v>
      </c>
      <c r="D26" s="5">
        <f>D27+D28</f>
        <v>27.86344</v>
      </c>
      <c r="E26" s="5">
        <f t="shared" si="0"/>
        <v>30.95937777777778</v>
      </c>
      <c r="F26" s="5">
        <f t="shared" si="1"/>
        <v>-62.13656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90</v>
      </c>
      <c r="D28" s="10">
        <v>27.86344</v>
      </c>
      <c r="E28" s="9">
        <f t="shared" si="0"/>
        <v>30.95937777777778</v>
      </c>
      <c r="F28" s="9">
        <f t="shared" si="1"/>
        <v>-62.13656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36.5183</v>
      </c>
      <c r="E29" s="5" t="e">
        <f t="shared" si="0"/>
        <v>#DIV/0!</v>
      </c>
      <c r="F29" s="5">
        <f t="shared" si="1"/>
        <v>36.5183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36.5183</v>
      </c>
      <c r="E30" s="9" t="e">
        <f t="shared" si="0"/>
        <v>#DIV/0!</v>
      </c>
      <c r="F30" s="9">
        <f t="shared" si="1"/>
        <v>36.5183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1385.33036</v>
      </c>
      <c r="E32" s="5">
        <f t="shared" si="0"/>
        <v>68.46208846058809</v>
      </c>
      <c r="F32" s="5">
        <f t="shared" si="1"/>
        <v>-638.1696400000001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4411.231000000001</v>
      </c>
      <c r="D33" s="5">
        <f>D34+D36+D37+D38+D39+D40</f>
        <v>2046.382</v>
      </c>
      <c r="E33" s="5">
        <f t="shared" si="0"/>
        <v>46.390270652341705</v>
      </c>
      <c r="F33" s="5">
        <f t="shared" si="1"/>
        <v>-2364.8490000000006</v>
      </c>
      <c r="G33" s="21"/>
    </row>
    <row r="34" spans="1:6" ht="15.75">
      <c r="A34" s="17">
        <v>2020100000</v>
      </c>
      <c r="B34" s="18" t="s">
        <v>28</v>
      </c>
      <c r="C34" s="13">
        <v>2561.6</v>
      </c>
      <c r="D34" s="22">
        <v>1701.1</v>
      </c>
      <c r="E34" s="9">
        <f t="shared" si="0"/>
        <v>66.4077139287945</v>
      </c>
      <c r="F34" s="9">
        <f t="shared" si="1"/>
        <v>-860.5</v>
      </c>
    </row>
    <row r="35" spans="1:6" ht="14.2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12">
        <v>1733.58</v>
      </c>
      <c r="D36" s="10">
        <v>229.36</v>
      </c>
      <c r="E36" s="9">
        <f t="shared" si="0"/>
        <v>13.230424901071771</v>
      </c>
      <c r="F36" s="9">
        <f t="shared" si="1"/>
        <v>-1504.2199999999998</v>
      </c>
    </row>
    <row r="37" spans="1:6" ht="15" customHeight="1">
      <c r="A37" s="17">
        <v>2020300000</v>
      </c>
      <c r="B37" s="18" t="s">
        <v>30</v>
      </c>
      <c r="C37" s="12">
        <v>116.051</v>
      </c>
      <c r="D37" s="23">
        <v>115.922</v>
      </c>
      <c r="E37" s="9">
        <f t="shared" si="0"/>
        <v>99.88884197464907</v>
      </c>
      <c r="F37" s="9">
        <f t="shared" si="1"/>
        <v>-0.1290000000000049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6434.731000000001</v>
      </c>
      <c r="D42" s="206">
        <f>D32+D33</f>
        <v>3431.71236</v>
      </c>
      <c r="E42" s="5">
        <f t="shared" si="0"/>
        <v>53.33109278383198</v>
      </c>
      <c r="F42" s="5">
        <f t="shared" si="1"/>
        <v>-3003.0186400000007</v>
      </c>
    </row>
    <row r="43" spans="1:6" s="6" customFormat="1" ht="15.75">
      <c r="A43" s="3"/>
      <c r="B43" s="27" t="s">
        <v>36</v>
      </c>
      <c r="C43" s="5">
        <f>C88-C42</f>
        <v>1083.1999999999998</v>
      </c>
      <c r="D43" s="5">
        <f>D88-D42</f>
        <v>15.56583000000046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786.874</v>
      </c>
      <c r="D47" s="40">
        <f>D48+D49+D50+D51+D52+D54+D53</f>
        <v>466.68068</v>
      </c>
      <c r="E47" s="41">
        <f>SUM(D47/C47*100)</f>
        <v>59.30818402946342</v>
      </c>
      <c r="F47" s="41">
        <f>SUM(D47-C47)</f>
        <v>-320.19332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768.557</v>
      </c>
      <c r="D49" s="44">
        <v>466.68068</v>
      </c>
      <c r="E49" s="45">
        <f aca="true" t="shared" si="2" ref="E49:E60">SUM(D49/C49*100)</f>
        <v>60.72167451470744</v>
      </c>
      <c r="F49" s="45">
        <f aca="true" t="shared" si="3" ref="F49:F60">SUM(D49-C49)</f>
        <v>-301.87632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>
        <v>0</v>
      </c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55.13955</v>
      </c>
      <c r="E55" s="41">
        <f t="shared" si="2"/>
        <v>47.61865899787554</v>
      </c>
      <c r="F55" s="41">
        <f t="shared" si="3"/>
        <v>-60.65445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55.13955</v>
      </c>
      <c r="E56" s="45">
        <f t="shared" si="2"/>
        <v>47.61865899787554</v>
      </c>
      <c r="F56" s="45">
        <f t="shared" si="3"/>
        <v>-60.65445</v>
      </c>
    </row>
    <row r="57" spans="1:6" s="6" customFormat="1" ht="15.75">
      <c r="A57" s="37" t="s">
        <v>58</v>
      </c>
      <c r="B57" s="38" t="s">
        <v>59</v>
      </c>
      <c r="C57" s="39">
        <f>C60+C61</f>
        <v>26.583</v>
      </c>
      <c r="D57" s="39">
        <f>D60+D61</f>
        <v>8.218</v>
      </c>
      <c r="E57" s="41">
        <f t="shared" si="2"/>
        <v>30.91449422563293</v>
      </c>
      <c r="F57" s="41">
        <f t="shared" si="3"/>
        <v>-18.365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201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s="6" customFormat="1" ht="15.75">
      <c r="A61" s="53" t="s">
        <v>256</v>
      </c>
      <c r="B61" s="54" t="s">
        <v>257</v>
      </c>
      <c r="C61" s="44">
        <v>24.9</v>
      </c>
      <c r="D61" s="44">
        <v>6.535</v>
      </c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1141.5</v>
      </c>
      <c r="D62" s="55">
        <f>SUM(D63:D66)</f>
        <v>210.28802000000002</v>
      </c>
      <c r="E62" s="41">
        <f aca="true" t="shared" si="4" ref="E62:E76">SUM(D62/C62*100)</f>
        <v>18.42207796758651</v>
      </c>
      <c r="F62" s="41">
        <f aca="true" t="shared" si="5" ref="F62:F77">SUM(D62-C62)</f>
        <v>-931.21198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>
        <v>42.2765</v>
      </c>
      <c r="E64" s="45">
        <f t="shared" si="4"/>
        <v>35.23041666666666</v>
      </c>
      <c r="F64" s="45">
        <f t="shared" si="5"/>
        <v>-77.7235</v>
      </c>
    </row>
    <row r="65" spans="1:6" ht="15.75">
      <c r="A65" s="42" t="s">
        <v>72</v>
      </c>
      <c r="B65" s="46" t="s">
        <v>73</v>
      </c>
      <c r="C65" s="56">
        <v>971.5</v>
      </c>
      <c r="D65" s="44">
        <v>144.0318</v>
      </c>
      <c r="E65" s="45">
        <f t="shared" si="4"/>
        <v>14.825712815234175</v>
      </c>
      <c r="F65" s="45">
        <f t="shared" si="5"/>
        <v>-827.4682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>
        <v>23.97972</v>
      </c>
      <c r="E66" s="45">
        <f t="shared" si="4"/>
        <v>47.95944</v>
      </c>
      <c r="F66" s="45">
        <f t="shared" si="5"/>
        <v>-26.02028</v>
      </c>
    </row>
    <row r="67" spans="1:6" ht="15.75">
      <c r="A67" s="37" t="s">
        <v>76</v>
      </c>
      <c r="B67" s="38" t="s">
        <v>77</v>
      </c>
      <c r="C67" s="39">
        <f>SUM(C68:C70)</f>
        <v>654.1</v>
      </c>
      <c r="D67" s="39">
        <f>SUM(D68:D70)</f>
        <v>475.17062</v>
      </c>
      <c r="E67" s="41">
        <f t="shared" si="4"/>
        <v>72.64495031340773</v>
      </c>
      <c r="F67" s="41">
        <f t="shared" si="5"/>
        <v>-178.92938000000004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654.1</v>
      </c>
      <c r="D70" s="44">
        <v>475.17062</v>
      </c>
      <c r="E70" s="45">
        <f t="shared" si="4"/>
        <v>72.64495031340773</v>
      </c>
      <c r="F70" s="45">
        <f t="shared" si="5"/>
        <v>-178.92938000000004</v>
      </c>
    </row>
    <row r="71" spans="1:6" ht="15.75">
      <c r="A71" s="37" t="s">
        <v>94</v>
      </c>
      <c r="B71" s="38" t="s">
        <v>95</v>
      </c>
      <c r="C71" s="39">
        <f>C72</f>
        <v>4266.4</v>
      </c>
      <c r="D71" s="39">
        <f>SUM(D72)</f>
        <v>1720.70132</v>
      </c>
      <c r="E71" s="41">
        <f t="shared" si="4"/>
        <v>40.331457903618976</v>
      </c>
      <c r="F71" s="41">
        <f t="shared" si="5"/>
        <v>-2545.6986799999995</v>
      </c>
    </row>
    <row r="72" spans="1:6" s="6" customFormat="1" ht="15.75">
      <c r="A72" s="42" t="s">
        <v>96</v>
      </c>
      <c r="B72" s="46" t="s">
        <v>97</v>
      </c>
      <c r="C72" s="44">
        <v>4266.4</v>
      </c>
      <c r="D72" s="44">
        <v>1720.70132</v>
      </c>
      <c r="E72" s="45">
        <f t="shared" si="4"/>
        <v>40.331457903618976</v>
      </c>
      <c r="F72" s="45">
        <f t="shared" si="5"/>
        <v>-2545.6986799999995</v>
      </c>
    </row>
    <row r="73" spans="1:6" ht="15.75">
      <c r="A73" s="60">
        <v>1000</v>
      </c>
      <c r="B73" s="38" t="s">
        <v>98</v>
      </c>
      <c r="C73" s="39">
        <f>SUM(C74:C77)</f>
        <v>135.78</v>
      </c>
      <c r="D73" s="39">
        <f>SUM(D74:D77)</f>
        <v>135.78</v>
      </c>
      <c r="E73" s="41">
        <f t="shared" si="4"/>
        <v>100</v>
      </c>
      <c r="F73" s="41">
        <f t="shared" si="5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100</v>
      </c>
      <c r="C75" s="44">
        <v>135.78</v>
      </c>
      <c r="D75" s="44">
        <v>135.78</v>
      </c>
      <c r="E75" s="45">
        <f t="shared" si="4"/>
        <v>100</v>
      </c>
      <c r="F75" s="45">
        <f t="shared" si="5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104</v>
      </c>
      <c r="B78" s="38" t="s">
        <v>105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" customHeight="1">
      <c r="A79" s="42" t="s">
        <v>106</v>
      </c>
      <c r="B79" s="46" t="s">
        <v>107</v>
      </c>
      <c r="C79" s="44">
        <v>15.6</v>
      </c>
      <c r="D79" s="44">
        <v>0</v>
      </c>
      <c r="E79" s="45">
        <f t="shared" si="6"/>
        <v>0</v>
      </c>
      <c r="F79" s="45">
        <f>SUM(D79-C79)</f>
        <v>-15.6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114</v>
      </c>
      <c r="B83" s="46" t="s">
        <v>115</v>
      </c>
      <c r="C83" s="44"/>
      <c r="D83" s="44"/>
      <c r="E83" s="45" t="e">
        <f t="shared" si="6"/>
        <v>#DIV/0!</v>
      </c>
      <c r="F83" s="45"/>
    </row>
    <row r="84" spans="1:6" ht="15" customHeight="1">
      <c r="A84" s="60">
        <v>1400</v>
      </c>
      <c r="B84" s="65" t="s">
        <v>124</v>
      </c>
      <c r="C84" s="55">
        <f>C85+C86+C87</f>
        <v>375.3</v>
      </c>
      <c r="D84" s="55">
        <f>SUM(D85:D87)</f>
        <v>375.3</v>
      </c>
      <c r="E84" s="41">
        <f t="shared" si="6"/>
        <v>100</v>
      </c>
      <c r="F84" s="41">
        <f>SUM(D84-C84)</f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" customHeight="1">
      <c r="A87" s="61">
        <v>1403</v>
      </c>
      <c r="B87" s="62" t="s">
        <v>127</v>
      </c>
      <c r="C87" s="56">
        <v>375.3</v>
      </c>
      <c r="D87" s="44">
        <v>375.3</v>
      </c>
      <c r="E87" s="45">
        <f t="shared" si="6"/>
        <v>100</v>
      </c>
      <c r="F87" s="45">
        <f>SUM(D87-C87)</f>
        <v>0</v>
      </c>
    </row>
    <row r="88" spans="1:6" ht="15" customHeight="1">
      <c r="A88" s="60"/>
      <c r="B88" s="66" t="s">
        <v>128</v>
      </c>
      <c r="C88" s="40">
        <f>C47+C55+C57+C62+C67+C71+C73+C78+C84</f>
        <v>7517.9310000000005</v>
      </c>
      <c r="D88" s="207">
        <f>D47+D55+D57+D62+D67+D71+D73+D78+D84</f>
        <v>3447.2781900000004</v>
      </c>
      <c r="E88" s="41">
        <f t="shared" si="6"/>
        <v>45.854081262517575</v>
      </c>
      <c r="F88" s="41">
        <f>SUM(D88-C88)</f>
        <v>-4070.65281</v>
      </c>
    </row>
    <row r="89" spans="1:6" s="74" customFormat="1" ht="15.75">
      <c r="A89" s="67"/>
      <c r="B89" s="68"/>
      <c r="C89" s="69"/>
      <c r="D89" s="70"/>
      <c r="E89" s="71"/>
      <c r="F89" s="71"/>
    </row>
    <row r="90" spans="1:4" s="74" customFormat="1" ht="12.75">
      <c r="A90" s="72" t="s">
        <v>129</v>
      </c>
      <c r="B90" s="72"/>
      <c r="C90" s="73"/>
      <c r="D90" s="73"/>
    </row>
    <row r="91" spans="1:6" ht="15.75">
      <c r="A91" s="75" t="s">
        <v>130</v>
      </c>
      <c r="B91" s="75"/>
      <c r="C91" s="74" t="s">
        <v>131</v>
      </c>
      <c r="D91" s="74"/>
      <c r="E91" s="74"/>
      <c r="F91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B88" sqref="B88"/>
    </sheetView>
  </sheetViews>
  <sheetFormatPr defaultColWidth="9.140625" defaultRowHeight="12.75"/>
  <cols>
    <col min="1" max="1" width="14.7109375" style="67" customWidth="1"/>
    <col min="2" max="2" width="58.140625" style="68" customWidth="1"/>
    <col min="3" max="3" width="18.421875" style="71" customWidth="1"/>
    <col min="4" max="4" width="15.8515625" style="71" customWidth="1"/>
    <col min="5" max="5" width="9.71093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320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3597.7493700000005</v>
      </c>
      <c r="E4" s="5">
        <f>SUM(D4/C4*100)</f>
        <v>64.97885728218466</v>
      </c>
      <c r="F4" s="5">
        <f>SUM(D4-C4)</f>
        <v>-1939.0506299999997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3048.58916</v>
      </c>
      <c r="E5" s="5">
        <f aca="true" t="shared" si="0" ref="E5:E42">SUM(D5/C5*100)</f>
        <v>66.50499912739966</v>
      </c>
      <c r="F5" s="5">
        <f aca="true" t="shared" si="1" ref="F5:F42">SUM(D5-C5)</f>
        <v>-1535.41084</v>
      </c>
    </row>
    <row r="6" spans="1:6" ht="15.75">
      <c r="A6" s="7">
        <v>1010200001</v>
      </c>
      <c r="B6" s="8" t="s">
        <v>7</v>
      </c>
      <c r="C6" s="9">
        <v>4584</v>
      </c>
      <c r="D6" s="10">
        <v>3048.58916</v>
      </c>
      <c r="E6" s="9">
        <f>SUM(D6/C6*100)</f>
        <v>66.50499912739966</v>
      </c>
      <c r="F6" s="9">
        <f t="shared" si="1"/>
        <v>-1535.41084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-17.59383</v>
      </c>
      <c r="E7" s="5">
        <f t="shared" si="0"/>
        <v>-50.26808571428572</v>
      </c>
      <c r="F7" s="5">
        <f t="shared" si="1"/>
        <v>-52.59383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-17.59383</v>
      </c>
      <c r="E8" s="9">
        <f t="shared" si="0"/>
        <v>-50.26808571428572</v>
      </c>
      <c r="F8" s="9">
        <f t="shared" si="1"/>
        <v>-52.59383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907.8</v>
      </c>
      <c r="D9" s="5">
        <f>D10+D11</f>
        <v>566.75404</v>
      </c>
      <c r="E9" s="5">
        <f t="shared" si="0"/>
        <v>62.43159726812074</v>
      </c>
      <c r="F9" s="5">
        <f t="shared" si="1"/>
        <v>-341.0459599999999</v>
      </c>
    </row>
    <row r="10" spans="1:6" s="6" customFormat="1" ht="15" customHeight="1">
      <c r="A10" s="7">
        <v>1060100000</v>
      </c>
      <c r="B10" s="11" t="s">
        <v>295</v>
      </c>
      <c r="C10" s="9">
        <v>148</v>
      </c>
      <c r="D10" s="10">
        <v>32.67516</v>
      </c>
      <c r="E10" s="9">
        <f t="shared" si="0"/>
        <v>22.07781081081081</v>
      </c>
      <c r="F10" s="9">
        <f>SUM(D10-C10)</f>
        <v>-115.32484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534.07888</v>
      </c>
      <c r="E11" s="9">
        <f t="shared" si="0"/>
        <v>70.2920347459858</v>
      </c>
      <c r="F11" s="9">
        <f t="shared" si="1"/>
        <v>-225.72111999999993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464.95615</v>
      </c>
      <c r="E20" s="5">
        <f t="shared" si="0"/>
        <v>149.98585483870968</v>
      </c>
      <c r="F20" s="5">
        <f t="shared" si="1"/>
        <v>154.95614999999998</v>
      </c>
    </row>
    <row r="21" spans="1:6" s="6" customFormat="1" ht="15" customHeight="1">
      <c r="A21" s="77">
        <v>1110000000</v>
      </c>
      <c r="B21" s="78" t="s">
        <v>138</v>
      </c>
      <c r="C21" s="5">
        <f>C22+C23</f>
        <v>250</v>
      </c>
      <c r="D21" s="5">
        <f>D22+D23</f>
        <v>71.21457</v>
      </c>
      <c r="E21" s="5">
        <f t="shared" si="0"/>
        <v>28.485827999999998</v>
      </c>
      <c r="F21" s="5">
        <f t="shared" si="1"/>
        <v>-178.78543000000002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71.21457</v>
      </c>
      <c r="E22" s="9">
        <f t="shared" si="0"/>
        <v>28.485827999999998</v>
      </c>
      <c r="F22" s="9">
        <f t="shared" si="1"/>
        <v>-178.78543000000002</v>
      </c>
    </row>
    <row r="23" spans="1:6" ht="1.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31.5" customHeight="1">
      <c r="A24" s="77">
        <v>1130000000</v>
      </c>
      <c r="B24" s="78" t="s">
        <v>140</v>
      </c>
      <c r="C24" s="5">
        <f>C25</f>
        <v>0</v>
      </c>
      <c r="D24" s="5">
        <f>D25</f>
        <v>142.9316</v>
      </c>
      <c r="E24" s="5" t="e">
        <f t="shared" si="0"/>
        <v>#DIV/0!</v>
      </c>
      <c r="F24" s="5">
        <f t="shared" si="1"/>
        <v>142.9316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142.9316</v>
      </c>
      <c r="E25" s="9" t="e">
        <f t="shared" si="0"/>
        <v>#DIV/0!</v>
      </c>
      <c r="F25" s="9">
        <f t="shared" si="1"/>
        <v>142.9316</v>
      </c>
    </row>
    <row r="26" spans="1:6" ht="19.5" customHeight="1">
      <c r="A26" s="79">
        <v>1140000000</v>
      </c>
      <c r="B26" s="80" t="s">
        <v>141</v>
      </c>
      <c r="C26" s="5">
        <f>C27+C28</f>
        <v>60</v>
      </c>
      <c r="D26" s="5">
        <f>D27+D28</f>
        <v>134.37046</v>
      </c>
      <c r="E26" s="5">
        <f t="shared" si="0"/>
        <v>223.95076666666668</v>
      </c>
      <c r="F26" s="5">
        <f t="shared" si="1"/>
        <v>74.37046000000001</v>
      </c>
    </row>
    <row r="27" spans="1:6" ht="12.7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134.37046</v>
      </c>
      <c r="E28" s="9">
        <f t="shared" si="0"/>
        <v>223.95076666666668</v>
      </c>
      <c r="F28" s="9">
        <f t="shared" si="1"/>
        <v>74.37046000000001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116.43952</v>
      </c>
      <c r="E29" s="5">
        <v>0</v>
      </c>
      <c r="F29" s="5">
        <f t="shared" si="1"/>
        <v>116.43952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69.84842</v>
      </c>
      <c r="E30" s="9">
        <v>0</v>
      </c>
      <c r="F30" s="9">
        <f t="shared" si="1"/>
        <v>69.84842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46.5911</v>
      </c>
      <c r="E31" s="9">
        <v>0</v>
      </c>
      <c r="F31" s="9">
        <f t="shared" si="1"/>
        <v>46.5911</v>
      </c>
    </row>
    <row r="32" spans="1:6" s="6" customFormat="1" ht="15" customHeight="1">
      <c r="A32" s="3">
        <v>1000000000</v>
      </c>
      <c r="B32" s="4" t="s">
        <v>26</v>
      </c>
      <c r="C32" s="273">
        <f>SUM(C4,C20)</f>
        <v>5846.8</v>
      </c>
      <c r="D32" s="20">
        <f>D4+D20</f>
        <v>4062.7055200000004</v>
      </c>
      <c r="E32" s="5">
        <f t="shared" si="0"/>
        <v>69.48596702469727</v>
      </c>
      <c r="F32" s="5">
        <f t="shared" si="1"/>
        <v>-1784.0944799999997</v>
      </c>
    </row>
    <row r="33" spans="1:7" s="6" customFormat="1" ht="15.75">
      <c r="A33" s="3">
        <v>2000000000</v>
      </c>
      <c r="B33" s="4" t="s">
        <v>27</v>
      </c>
      <c r="C33" s="274">
        <f>C34+C36+C37+C38+C39+C40</f>
        <v>5985.348</v>
      </c>
      <c r="D33" s="5">
        <f>D34+D36+D37+D38+D39+D40</f>
        <v>1541.82</v>
      </c>
      <c r="E33" s="5">
        <f t="shared" si="0"/>
        <v>25.759905689694236</v>
      </c>
      <c r="F33" s="5">
        <f t="shared" si="1"/>
        <v>-4443.528</v>
      </c>
      <c r="G33" s="21"/>
    </row>
    <row r="34" spans="1:6" ht="13.5" customHeight="1">
      <c r="A34" s="17">
        <v>2020100000</v>
      </c>
      <c r="B34" s="18" t="s">
        <v>28</v>
      </c>
      <c r="C34" s="13">
        <v>1296.3</v>
      </c>
      <c r="D34" s="22">
        <v>779.64</v>
      </c>
      <c r="E34" s="9">
        <f t="shared" si="0"/>
        <v>60.143485304327704</v>
      </c>
      <c r="F34" s="9">
        <f t="shared" si="1"/>
        <v>-516.66</v>
      </c>
    </row>
    <row r="35" spans="1:6" ht="17.2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" customHeight="1">
      <c r="A36" s="17">
        <v>2020200000</v>
      </c>
      <c r="B36" s="18" t="s">
        <v>29</v>
      </c>
      <c r="C36" s="12">
        <v>4688.647</v>
      </c>
      <c r="D36" s="10">
        <v>761.98</v>
      </c>
      <c r="E36" s="9">
        <f t="shared" si="0"/>
        <v>16.251596675970703</v>
      </c>
      <c r="F36" s="9">
        <f t="shared" si="1"/>
        <v>-3926.667</v>
      </c>
    </row>
    <row r="37" spans="1:6" ht="15" customHeight="1">
      <c r="A37" s="17">
        <v>2020300000</v>
      </c>
      <c r="B37" s="18" t="s">
        <v>30</v>
      </c>
      <c r="C37" s="12">
        <v>0.401</v>
      </c>
      <c r="D37" s="23">
        <v>0.2</v>
      </c>
      <c r="E37" s="9">
        <f t="shared" si="0"/>
        <v>49.87531172069826</v>
      </c>
      <c r="F37" s="9">
        <f t="shared" si="1"/>
        <v>-0.201</v>
      </c>
    </row>
    <row r="38" spans="1:6" ht="15" customHeight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11832.148000000001</v>
      </c>
      <c r="D42" s="206">
        <f>D32+D33</f>
        <v>5604.52552</v>
      </c>
      <c r="E42" s="5">
        <f t="shared" si="0"/>
        <v>47.36693219185561</v>
      </c>
      <c r="F42" s="5">
        <f t="shared" si="1"/>
        <v>-6227.622480000001</v>
      </c>
    </row>
    <row r="43" spans="1:6" s="6" customFormat="1" ht="15" customHeight="1">
      <c r="A43" s="3"/>
      <c r="B43" s="27" t="s">
        <v>36</v>
      </c>
      <c r="C43" s="271">
        <f>C88-C42</f>
        <v>603.8999999999978</v>
      </c>
      <c r="D43" s="5">
        <f>D88-D42</f>
        <v>-1513.9450400000005</v>
      </c>
      <c r="E43" s="28"/>
      <c r="F43" s="28"/>
    </row>
    <row r="44" spans="1:6" ht="15" customHeight="1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1192.461</v>
      </c>
      <c r="D47" s="40">
        <f>D48+D49+D50+D51+D52+D54+D53</f>
        <v>559.0951600000001</v>
      </c>
      <c r="E47" s="41">
        <f>SUM(D47/C47*100)</f>
        <v>46.8858235195952</v>
      </c>
      <c r="F47" s="41">
        <f>SUM(D47-C47)</f>
        <v>-633.3658399999999</v>
      </c>
    </row>
    <row r="48" spans="1:6" s="6" customFormat="1" ht="0.7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875.401</v>
      </c>
      <c r="D49" s="44">
        <v>479.03516</v>
      </c>
      <c r="E49" s="45">
        <f aca="true" t="shared" si="2" ref="E49:E88">SUM(D49/C49*100)</f>
        <v>54.72179721064976</v>
      </c>
      <c r="F49" s="45">
        <f aca="true" t="shared" si="3" ref="F49:F88">SUM(D49-C49)</f>
        <v>-396.36583999999993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80.06</v>
      </c>
      <c r="D52" s="44">
        <v>80.06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4.25" customHeight="1">
      <c r="A54" s="42" t="s">
        <v>52</v>
      </c>
      <c r="B54" s="46" t="s">
        <v>53</v>
      </c>
      <c r="C54" s="44">
        <v>227</v>
      </c>
      <c r="D54" s="44"/>
      <c r="E54" s="45">
        <f t="shared" si="2"/>
        <v>0</v>
      </c>
      <c r="F54" s="45">
        <f t="shared" si="3"/>
        <v>-227</v>
      </c>
    </row>
    <row r="55" spans="1:6" s="6" customFormat="1" ht="0.7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4.2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4.25" customHeight="1">
      <c r="A57" s="37" t="s">
        <v>58</v>
      </c>
      <c r="B57" s="38" t="s">
        <v>59</v>
      </c>
      <c r="C57" s="39">
        <f>SUM(C58:C60)</f>
        <v>17</v>
      </c>
      <c r="D57" s="39">
        <f>SUM(D58:D60)</f>
        <v>0</v>
      </c>
      <c r="E57" s="41">
        <f t="shared" si="2"/>
        <v>0</v>
      </c>
      <c r="F57" s="41">
        <f t="shared" si="3"/>
        <v>-17</v>
      </c>
    </row>
    <row r="58" spans="1:6" ht="0.7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4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4.25" customHeight="1">
      <c r="A60" s="53" t="s">
        <v>64</v>
      </c>
      <c r="B60" s="54" t="s">
        <v>65</v>
      </c>
      <c r="C60" s="44">
        <v>17</v>
      </c>
      <c r="D60" s="44"/>
      <c r="E60" s="45">
        <f t="shared" si="2"/>
        <v>0</v>
      </c>
      <c r="F60" s="45">
        <f t="shared" si="3"/>
        <v>-17</v>
      </c>
    </row>
    <row r="61" spans="1:6" ht="14.2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5251.744699999999</v>
      </c>
      <c r="D62" s="55">
        <f>SUM(D63:D66)</f>
        <v>619.7447</v>
      </c>
      <c r="E62" s="41">
        <f t="shared" si="2"/>
        <v>11.800739285746317</v>
      </c>
      <c r="F62" s="41">
        <f t="shared" si="3"/>
        <v>-4631.999999999999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4795.855</v>
      </c>
      <c r="D65" s="44">
        <v>353.855</v>
      </c>
      <c r="E65" s="45">
        <f t="shared" si="2"/>
        <v>7.378350679910048</v>
      </c>
      <c r="F65" s="45">
        <f t="shared" si="3"/>
        <v>-4442</v>
      </c>
    </row>
    <row r="66" spans="1:6" ht="15" customHeight="1">
      <c r="A66" s="42" t="s">
        <v>74</v>
      </c>
      <c r="B66" s="46" t="s">
        <v>75</v>
      </c>
      <c r="C66" s="56">
        <v>455.8897</v>
      </c>
      <c r="D66" s="44">
        <v>265.8897</v>
      </c>
      <c r="E66" s="45">
        <f t="shared" si="2"/>
        <v>58.32325231300466</v>
      </c>
      <c r="F66" s="45">
        <f t="shared" si="3"/>
        <v>-190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1661.3953000000001</v>
      </c>
      <c r="D67" s="39">
        <f>SUM(D68:D70)</f>
        <v>835.94062</v>
      </c>
      <c r="E67" s="41">
        <f t="shared" si="2"/>
        <v>50.31557631106816</v>
      </c>
      <c r="F67" s="41">
        <f t="shared" si="3"/>
        <v>-825.4546800000002</v>
      </c>
    </row>
    <row r="68" spans="1:6" ht="14.25" customHeight="1">
      <c r="A68" s="42" t="s">
        <v>78</v>
      </c>
      <c r="B68" s="58" t="s">
        <v>79</v>
      </c>
      <c r="C68" s="44">
        <v>46.826</v>
      </c>
      <c r="D68" s="44">
        <v>46.826</v>
      </c>
      <c r="E68" s="45">
        <f t="shared" si="2"/>
        <v>100</v>
      </c>
      <c r="F68" s="45">
        <f t="shared" si="3"/>
        <v>0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1614.5693</v>
      </c>
      <c r="D70" s="44">
        <v>789.11462</v>
      </c>
      <c r="E70" s="45">
        <f t="shared" si="2"/>
        <v>48.87462061863804</v>
      </c>
      <c r="F70" s="45">
        <f t="shared" si="3"/>
        <v>-825.4546800000002</v>
      </c>
    </row>
    <row r="71" spans="1:6" s="6" customFormat="1" ht="15" customHeight="1" hidden="1">
      <c r="A71" s="37" t="s">
        <v>94</v>
      </c>
      <c r="B71" s="38" t="s">
        <v>95</v>
      </c>
      <c r="C71" s="39">
        <f>C72</f>
        <v>0</v>
      </c>
      <c r="D71" s="39">
        <f>SUM(D72)</f>
        <v>0</v>
      </c>
      <c r="E71" s="41" t="e">
        <f t="shared" si="2"/>
        <v>#DIV/0!</v>
      </c>
      <c r="F71" s="41">
        <f t="shared" si="3"/>
        <v>0</v>
      </c>
    </row>
    <row r="72" spans="1:6" ht="15" customHeight="1" hidden="1">
      <c r="A72" s="42" t="s">
        <v>96</v>
      </c>
      <c r="B72" s="46" t="s">
        <v>97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1681.147</v>
      </c>
      <c r="D73" s="39">
        <f>SUM(D74:D77)</f>
        <v>356.2</v>
      </c>
      <c r="E73" s="41">
        <f t="shared" si="2"/>
        <v>21.18791515554559</v>
      </c>
      <c r="F73" s="41">
        <f t="shared" si="3"/>
        <v>-1324.947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100</v>
      </c>
      <c r="C75" s="44">
        <v>1681.147</v>
      </c>
      <c r="D75" s="44">
        <v>356.2</v>
      </c>
      <c r="E75" s="45">
        <f t="shared" si="2"/>
        <v>21.18791515554559</v>
      </c>
      <c r="F75" s="45">
        <f t="shared" si="3"/>
        <v>-1324.947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21.5</v>
      </c>
      <c r="D78" s="39">
        <f>D79+D80+D81+D82+D83</f>
        <v>12.6</v>
      </c>
      <c r="E78" s="45">
        <f t="shared" si="2"/>
        <v>58.6046511627907</v>
      </c>
      <c r="F78" s="28">
        <f>F79+F80+F81+F82+F83</f>
        <v>-8.9</v>
      </c>
    </row>
    <row r="79" spans="1:6" ht="15" customHeight="1">
      <c r="A79" s="42" t="s">
        <v>106</v>
      </c>
      <c r="B79" s="46" t="s">
        <v>107</v>
      </c>
      <c r="C79" s="44">
        <v>21.5</v>
      </c>
      <c r="D79" s="44">
        <v>12.6</v>
      </c>
      <c r="E79" s="45">
        <f t="shared" si="2"/>
        <v>58.6046511627907</v>
      </c>
      <c r="F79" s="45">
        <f>SUM(D79-C79)</f>
        <v>-8.9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2610.8</v>
      </c>
      <c r="D84" s="55">
        <f>SUM(D85:D87)</f>
        <v>1707</v>
      </c>
      <c r="E84" s="41">
        <f t="shared" si="2"/>
        <v>65.38225831162862</v>
      </c>
      <c r="F84" s="41">
        <f t="shared" si="3"/>
        <v>-903.8000000000002</v>
      </c>
    </row>
    <row r="85" spans="1:6" ht="15" customHeight="1">
      <c r="A85" s="61">
        <v>1401</v>
      </c>
      <c r="B85" s="62" t="s">
        <v>125</v>
      </c>
      <c r="C85" s="56">
        <v>2610.8</v>
      </c>
      <c r="D85" s="44">
        <v>1707</v>
      </c>
      <c r="E85" s="45">
        <f t="shared" si="2"/>
        <v>65.38225831162862</v>
      </c>
      <c r="F85" s="45">
        <f t="shared" si="3"/>
        <v>-903.8000000000002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207">
        <f>C47+C62+C67+C73+C78+C84+C57</f>
        <v>12436.047999999999</v>
      </c>
      <c r="D88" s="207">
        <f>D47+D62+D67+D73+D78+D84</f>
        <v>4090.5804799999996</v>
      </c>
      <c r="E88" s="41">
        <f t="shared" si="2"/>
        <v>32.89292932931748</v>
      </c>
      <c r="F88" s="41">
        <f t="shared" si="3"/>
        <v>-8345.467519999998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53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57421875" style="71" customWidth="1"/>
    <col min="4" max="4" width="17.7109375" style="71" customWidth="1"/>
    <col min="5" max="5" width="11.2812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319</v>
      </c>
      <c r="B1" s="269"/>
      <c r="C1" s="269"/>
      <c r="D1" s="269"/>
      <c r="E1" s="269"/>
      <c r="F1" s="269"/>
    </row>
    <row r="2" spans="1:6" ht="15.75">
      <c r="A2" s="269"/>
      <c r="B2" s="269"/>
      <c r="C2" s="269"/>
      <c r="D2" s="269"/>
      <c r="E2" s="269"/>
      <c r="F2" s="269"/>
    </row>
    <row r="3" spans="1:6" ht="63">
      <c r="A3" s="2" t="s">
        <v>1</v>
      </c>
      <c r="B3" s="2" t="s">
        <v>2</v>
      </c>
      <c r="C3" s="81" t="s">
        <v>145</v>
      </c>
      <c r="D3" s="82" t="s">
        <v>308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2504.13016</v>
      </c>
      <c r="E4" s="5">
        <f>SUM(D4/C4*100)</f>
        <v>92.38628149787863</v>
      </c>
      <c r="F4" s="5">
        <f>SUM(D4-C4)</f>
        <v>-206.36983999999984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2170.18688</v>
      </c>
      <c r="E5" s="5">
        <f aca="true" t="shared" si="0" ref="E5:E42">SUM(D5/C5*100)</f>
        <v>103.44074737845568</v>
      </c>
      <c r="F5" s="5">
        <f aca="true" t="shared" si="1" ref="F5:F42">SUM(D5-C5)</f>
        <v>72.1868800000002</v>
      </c>
    </row>
    <row r="6" spans="1:6" ht="15.75">
      <c r="A6" s="7">
        <v>1010200001</v>
      </c>
      <c r="B6" s="8" t="s">
        <v>7</v>
      </c>
      <c r="C6" s="9">
        <v>2098</v>
      </c>
      <c r="D6" s="10">
        <v>2170.18688</v>
      </c>
      <c r="E6" s="9">
        <f>SUM(D6/C6*100)</f>
        <v>103.44074737845568</v>
      </c>
      <c r="F6" s="9">
        <f t="shared" si="1"/>
        <v>72.1868800000002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1.55588</v>
      </c>
      <c r="E7" s="5">
        <f t="shared" si="0"/>
        <v>51.86266666666667</v>
      </c>
      <c r="F7" s="5">
        <f t="shared" si="1"/>
        <v>-1.44412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1.55588</v>
      </c>
      <c r="E8" s="9">
        <f t="shared" si="0"/>
        <v>51.86266666666667</v>
      </c>
      <c r="F8" s="9">
        <f t="shared" si="1"/>
        <v>-1.44412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599.5</v>
      </c>
      <c r="D9" s="5">
        <f>D10+D11</f>
        <v>319.0374</v>
      </c>
      <c r="E9" s="5">
        <f t="shared" si="0"/>
        <v>53.21724770642202</v>
      </c>
      <c r="F9" s="5">
        <f t="shared" si="1"/>
        <v>-280.4626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25.9991</v>
      </c>
      <c r="E10" s="9">
        <f t="shared" si="0"/>
        <v>28.25989130434782</v>
      </c>
      <c r="F10" s="9">
        <f>SUM(D10-C10)</f>
        <v>-66.0009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293.0383</v>
      </c>
      <c r="E11" s="9">
        <f t="shared" si="0"/>
        <v>57.74153694581281</v>
      </c>
      <c r="F11" s="9">
        <f t="shared" si="1"/>
        <v>-214.4617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13.35</v>
      </c>
      <c r="E12" s="5">
        <f t="shared" si="0"/>
        <v>133.5</v>
      </c>
      <c r="F12" s="5">
        <f t="shared" si="1"/>
        <v>3.3499999999999996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13.35</v>
      </c>
      <c r="E13" s="9">
        <f t="shared" si="0"/>
        <v>133.5</v>
      </c>
      <c r="F13" s="9">
        <f t="shared" si="1"/>
        <v>3.3499999999999996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2234.69745</v>
      </c>
      <c r="E20" s="5">
        <f t="shared" si="0"/>
        <v>114.4883165121164</v>
      </c>
      <c r="F20" s="5">
        <f t="shared" si="1"/>
        <v>282.79745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990</v>
      </c>
      <c r="D21" s="5">
        <f>D22+D23</f>
        <v>380.53756</v>
      </c>
      <c r="E21" s="5">
        <f t="shared" si="0"/>
        <v>38.438137373737376</v>
      </c>
      <c r="F21" s="5">
        <f t="shared" si="1"/>
        <v>-609.46244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380.53756</v>
      </c>
      <c r="E22" s="9">
        <f t="shared" si="0"/>
        <v>38.438137373737376</v>
      </c>
      <c r="F22" s="9">
        <f t="shared" si="1"/>
        <v>-609.46244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961.9</v>
      </c>
      <c r="D26" s="5">
        <f>D27+D28</f>
        <v>1853.74789</v>
      </c>
      <c r="E26" s="5">
        <f t="shared" si="0"/>
        <v>192.7173188481131</v>
      </c>
      <c r="F26" s="5">
        <f t="shared" si="1"/>
        <v>891.8478900000001</v>
      </c>
    </row>
    <row r="27" spans="1:6" ht="0.75" customHeight="1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961.9</v>
      </c>
      <c r="D28" s="10">
        <v>1853.74789</v>
      </c>
      <c r="E28" s="9">
        <f t="shared" si="0"/>
        <v>192.7173188481131</v>
      </c>
      <c r="F28" s="9">
        <f t="shared" si="1"/>
        <v>891.8478900000001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0.41200000000000003</v>
      </c>
      <c r="E29" s="5" t="e">
        <f t="shared" si="0"/>
        <v>#DIV/0!</v>
      </c>
      <c r="F29" s="5">
        <f t="shared" si="1"/>
        <v>0.41200000000000003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0.2</v>
      </c>
      <c r="E30" s="9" t="e">
        <f t="shared" si="0"/>
        <v>#DIV/0!</v>
      </c>
      <c r="F30" s="9">
        <f t="shared" si="1"/>
        <v>0.2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4738.82761</v>
      </c>
      <c r="E32" s="5">
        <f t="shared" si="0"/>
        <v>101.63923322752233</v>
      </c>
      <c r="F32" s="5">
        <f t="shared" si="1"/>
        <v>76.42761000000064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12780.328</v>
      </c>
      <c r="D33" s="5">
        <f>D34+D36+D37+D38+D39+D40</f>
        <v>7932.579</v>
      </c>
      <c r="E33" s="5">
        <f t="shared" si="0"/>
        <v>62.06866521735592</v>
      </c>
      <c r="F33" s="5">
        <f t="shared" si="1"/>
        <v>-4847.749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11895.42</v>
      </c>
      <c r="D36" s="10">
        <v>7816.677</v>
      </c>
      <c r="E36" s="9">
        <f t="shared" si="0"/>
        <v>65.71165204759478</v>
      </c>
      <c r="F36" s="9">
        <f t="shared" si="1"/>
        <v>-4078.7430000000004</v>
      </c>
    </row>
    <row r="37" spans="1:6" ht="15" customHeight="1">
      <c r="A37" s="17">
        <v>2020300000</v>
      </c>
      <c r="B37" s="18" t="s">
        <v>30</v>
      </c>
      <c r="C37" s="12">
        <v>884.908</v>
      </c>
      <c r="D37" s="23">
        <v>115.902</v>
      </c>
      <c r="E37" s="9">
        <f t="shared" si="0"/>
        <v>13.097632748263097</v>
      </c>
      <c r="F37" s="9">
        <f t="shared" si="1"/>
        <v>-769.006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17442.728</v>
      </c>
      <c r="D42" s="206">
        <f>D32+D33</f>
        <v>12671.40661</v>
      </c>
      <c r="E42" s="5">
        <f t="shared" si="0"/>
        <v>72.64578459286874</v>
      </c>
      <c r="F42" s="5">
        <f t="shared" si="1"/>
        <v>-4771.321389999999</v>
      </c>
    </row>
    <row r="43" spans="1:6" s="6" customFormat="1" ht="15.75">
      <c r="A43" s="3"/>
      <c r="B43" s="27" t="s">
        <v>36</v>
      </c>
      <c r="C43" s="5">
        <f>C88-C42</f>
        <v>1707.3140000000021</v>
      </c>
      <c r="D43" s="5">
        <f>D88-D42</f>
        <v>-2670.3046299999987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308</v>
      </c>
      <c r="E45" s="81" t="s">
        <v>3</v>
      </c>
      <c r="F45" s="83" t="s">
        <v>4</v>
      </c>
    </row>
    <row r="46" spans="1:6" ht="15.75">
      <c r="A46" s="177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1048.63</v>
      </c>
      <c r="D47" s="40">
        <f>D48+D49+D50+D51+D52+D54+D53</f>
        <v>473.85221</v>
      </c>
      <c r="E47" s="41">
        <f>SUM(D47/C47*100)</f>
        <v>45.18774114797402</v>
      </c>
      <c r="F47" s="41">
        <f>SUM(D47-C47)</f>
        <v>-574.7777900000001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1028.63</v>
      </c>
      <c r="D49" s="44">
        <v>473.85221</v>
      </c>
      <c r="E49" s="45">
        <f aca="true" t="shared" si="2" ref="E49:E88">SUM(D49/C49*100)</f>
        <v>46.066341638878896</v>
      </c>
      <c r="F49" s="45">
        <f aca="true" t="shared" si="3" ref="F49:F88">SUM(D49-C49)</f>
        <v>-554.7777900000001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59.56621</v>
      </c>
      <c r="E55" s="41">
        <f t="shared" si="2"/>
        <v>51.441534103666854</v>
      </c>
      <c r="F55" s="41">
        <f t="shared" si="3"/>
        <v>-56.22779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59.56621</v>
      </c>
      <c r="E56" s="45">
        <f t="shared" si="2"/>
        <v>51.441534103666854</v>
      </c>
      <c r="F56" s="45">
        <f t="shared" si="3"/>
        <v>-56.22779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1.683</v>
      </c>
      <c r="E57" s="41">
        <f t="shared" si="2"/>
        <v>1.7923322683706069</v>
      </c>
      <c r="F57" s="41">
        <f t="shared" si="3"/>
        <v>-92.217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201">
        <v>93.9</v>
      </c>
      <c r="D60" s="44">
        <v>1.683</v>
      </c>
      <c r="E60" s="45">
        <f t="shared" si="2"/>
        <v>1.7923322683706069</v>
      </c>
      <c r="F60" s="45">
        <f t="shared" si="3"/>
        <v>-92.217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4090.051</v>
      </c>
      <c r="D62" s="55">
        <f>SUM(D63:D66)</f>
        <v>481.71841</v>
      </c>
      <c r="E62" s="41">
        <f t="shared" si="2"/>
        <v>11.777809372059176</v>
      </c>
      <c r="F62" s="41">
        <f t="shared" si="3"/>
        <v>-3608.33259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280</v>
      </c>
      <c r="D64" s="44">
        <v>0</v>
      </c>
      <c r="E64" s="45">
        <f t="shared" si="2"/>
        <v>0</v>
      </c>
      <c r="F64" s="45">
        <f t="shared" si="3"/>
        <v>-280</v>
      </c>
      <c r="G64" s="57"/>
    </row>
    <row r="65" spans="1:6" ht="15.75">
      <c r="A65" s="42" t="s">
        <v>72</v>
      </c>
      <c r="B65" s="46" t="s">
        <v>73</v>
      </c>
      <c r="C65" s="56">
        <v>3757.651</v>
      </c>
      <c r="D65" s="44">
        <v>465.20085</v>
      </c>
      <c r="E65" s="45">
        <f t="shared" si="2"/>
        <v>12.380097300148417</v>
      </c>
      <c r="F65" s="45">
        <f t="shared" si="3"/>
        <v>-3292.4501499999997</v>
      </c>
    </row>
    <row r="66" spans="1:6" ht="15.75">
      <c r="A66" s="42" t="s">
        <v>74</v>
      </c>
      <c r="B66" s="46" t="s">
        <v>75</v>
      </c>
      <c r="C66" s="56">
        <v>52.4</v>
      </c>
      <c r="D66" s="44">
        <v>16.51756</v>
      </c>
      <c r="E66" s="45">
        <f t="shared" si="2"/>
        <v>31.52206106870229</v>
      </c>
      <c r="F66" s="45">
        <f t="shared" si="3"/>
        <v>-35.88244</v>
      </c>
    </row>
    <row r="67" spans="1:6" s="6" customFormat="1" ht="15.75">
      <c r="A67" s="37" t="s">
        <v>76</v>
      </c>
      <c r="B67" s="38" t="s">
        <v>77</v>
      </c>
      <c r="C67" s="39">
        <f>SUM(C68:C70)</f>
        <v>9849.647</v>
      </c>
      <c r="D67" s="39">
        <f>SUM(D68:D70)</f>
        <v>7532.35961</v>
      </c>
      <c r="E67" s="41">
        <f t="shared" si="2"/>
        <v>76.47339655928785</v>
      </c>
      <c r="F67" s="41">
        <f t="shared" si="3"/>
        <v>-2317.2873900000004</v>
      </c>
    </row>
    <row r="68" spans="1:6" ht="15.75">
      <c r="A68" s="42" t="s">
        <v>78</v>
      </c>
      <c r="B68" s="58" t="s">
        <v>79</v>
      </c>
      <c r="C68" s="44">
        <v>250</v>
      </c>
      <c r="D68" s="44">
        <v>0</v>
      </c>
      <c r="E68" s="45">
        <f t="shared" si="2"/>
        <v>0</v>
      </c>
      <c r="F68" s="45">
        <f t="shared" si="3"/>
        <v>-250</v>
      </c>
    </row>
    <row r="69" spans="1:6" ht="15.75">
      <c r="A69" s="42" t="s">
        <v>80</v>
      </c>
      <c r="B69" s="58" t="s">
        <v>81</v>
      </c>
      <c r="C69" s="44">
        <v>9069.867</v>
      </c>
      <c r="D69" s="44">
        <v>7264.166</v>
      </c>
      <c r="E69" s="45">
        <f t="shared" si="2"/>
        <v>80.09120751164266</v>
      </c>
      <c r="F69" s="45">
        <f t="shared" si="3"/>
        <v>-1805.701</v>
      </c>
    </row>
    <row r="70" spans="1:6" ht="15.75">
      <c r="A70" s="42" t="s">
        <v>82</v>
      </c>
      <c r="B70" s="46" t="s">
        <v>83</v>
      </c>
      <c r="C70" s="44">
        <v>529.78</v>
      </c>
      <c r="D70" s="44">
        <v>268.19361</v>
      </c>
      <c r="E70" s="45">
        <f t="shared" si="2"/>
        <v>50.623581486654835</v>
      </c>
      <c r="F70" s="45">
        <f t="shared" si="3"/>
        <v>-261.58639</v>
      </c>
    </row>
    <row r="71" spans="1:6" s="6" customFormat="1" ht="15.75">
      <c r="A71" s="37" t="s">
        <v>94</v>
      </c>
      <c r="B71" s="38" t="s">
        <v>95</v>
      </c>
      <c r="C71" s="39">
        <f>C72</f>
        <v>1384.3</v>
      </c>
      <c r="D71" s="39">
        <f>SUM(D72)</f>
        <v>788.12254</v>
      </c>
      <c r="E71" s="41">
        <f t="shared" si="2"/>
        <v>56.93292927833562</v>
      </c>
      <c r="F71" s="41">
        <f t="shared" si="3"/>
        <v>-596.17746</v>
      </c>
    </row>
    <row r="72" spans="1:6" ht="15.75">
      <c r="A72" s="42" t="s">
        <v>96</v>
      </c>
      <c r="B72" s="46" t="s">
        <v>271</v>
      </c>
      <c r="C72" s="44">
        <v>1384.3</v>
      </c>
      <c r="D72" s="44">
        <v>788.12254</v>
      </c>
      <c r="E72" s="45">
        <f t="shared" si="2"/>
        <v>56.93292927833562</v>
      </c>
      <c r="F72" s="45">
        <f t="shared" si="3"/>
        <v>-596.17746</v>
      </c>
    </row>
    <row r="73" spans="1:6" s="6" customFormat="1" ht="15.75">
      <c r="A73" s="60">
        <v>1000</v>
      </c>
      <c r="B73" s="38" t="s">
        <v>98</v>
      </c>
      <c r="C73" s="39">
        <f>SUM(C74:C77)</f>
        <v>2338.02</v>
      </c>
      <c r="D73" s="39">
        <f>SUM(D74:D77)</f>
        <v>452.1</v>
      </c>
      <c r="E73" s="41">
        <f t="shared" si="2"/>
        <v>19.336874791490235</v>
      </c>
      <c r="F73" s="41">
        <f t="shared" si="3"/>
        <v>-1885.92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1569.12</v>
      </c>
      <c r="D75" s="44">
        <v>452.1</v>
      </c>
      <c r="E75" s="45">
        <f t="shared" si="2"/>
        <v>28.81232792903029</v>
      </c>
      <c r="F75" s="45">
        <f t="shared" si="3"/>
        <v>-1117.02</v>
      </c>
    </row>
    <row r="76" spans="1:6" ht="15" customHeight="1">
      <c r="A76" s="61">
        <v>1004</v>
      </c>
      <c r="B76" s="62" t="s">
        <v>101</v>
      </c>
      <c r="C76" s="44">
        <v>768.9</v>
      </c>
      <c r="D76" s="63">
        <v>0</v>
      </c>
      <c r="E76" s="45">
        <f t="shared" si="2"/>
        <v>0</v>
      </c>
      <c r="F76" s="45">
        <f t="shared" si="3"/>
        <v>-768.9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34</v>
      </c>
      <c r="D78" s="39">
        <f>D79+D80+D81+D82+D83</f>
        <v>16</v>
      </c>
      <c r="E78" s="45">
        <f t="shared" si="2"/>
        <v>47.05882352941176</v>
      </c>
      <c r="F78" s="28">
        <f>F79+F80+F81+F82+F83</f>
        <v>-18</v>
      </c>
    </row>
    <row r="79" spans="1:6" ht="15.75" customHeight="1">
      <c r="A79" s="42" t="s">
        <v>106</v>
      </c>
      <c r="B79" s="46" t="s">
        <v>107</v>
      </c>
      <c r="C79" s="44">
        <v>34</v>
      </c>
      <c r="D79" s="44">
        <v>16</v>
      </c>
      <c r="E79" s="45">
        <f t="shared" si="2"/>
        <v>47.05882352941176</v>
      </c>
      <c r="F79" s="45">
        <f>SUM(D79-C79)</f>
        <v>-18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195.7</v>
      </c>
      <c r="D84" s="55">
        <f>SUM(D85:D87)</f>
        <v>195.7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195.7</v>
      </c>
      <c r="D87" s="44">
        <v>195.7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19150.042</v>
      </c>
      <c r="D88" s="207">
        <f>D47+D55+D57+D62+D67+D71+D73+D78+D84</f>
        <v>10001.101980000001</v>
      </c>
      <c r="E88" s="41">
        <f t="shared" si="2"/>
        <v>52.22496107319243</v>
      </c>
      <c r="F88" s="41">
        <f t="shared" si="3"/>
        <v>-9148.94002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2012-09-18T08:09:04Z</cp:lastPrinted>
  <dcterms:created xsi:type="dcterms:W3CDTF">1996-10-08T23:32:33Z</dcterms:created>
  <dcterms:modified xsi:type="dcterms:W3CDTF">2012-10-05T14:02:06Z</dcterms:modified>
  <cp:category/>
  <cp:version/>
  <cp:contentType/>
  <cp:contentStatus/>
</cp:coreProperties>
</file>