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38" firstSheet="1" activeTab="12"/>
  </bookViews>
  <sheets>
    <sheet name="Консол" sheetId="1" r:id="rId1"/>
    <sheet name="Справка" sheetId="2" r:id="rId2"/>
    <sheet name="район" sheetId="3" r:id="rId3"/>
    <sheet name="Але" sheetId="4" r:id="rId4"/>
    <sheet name="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" sheetId="17" r:id="rId17"/>
    <sheet name="Яра" sheetId="18" r:id="rId18"/>
    <sheet name="Яро" sheetId="19" r:id="rId19"/>
  </sheets>
  <externalReferences>
    <externalReference r:id="rId22"/>
    <externalReference r:id="rId23"/>
  </externalReferences>
  <definedNames>
    <definedName name="_xlnm.Print_Area" localSheetId="1">'Справка'!$A$1:$EA$30</definedName>
  </definedNames>
  <calcPr fullCalcOnLoad="1"/>
</workbook>
</file>

<file path=xl/sharedStrings.xml><?xml version="1.0" encoding="utf-8"?>
<sst xmlns="http://schemas.openxmlformats.org/spreadsheetml/2006/main" count="2557" uniqueCount="325">
  <si>
    <t xml:space="preserve">                     Анализ исполнения райбюджета</t>
  </si>
  <si>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</si>
  <si>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</si>
  <si>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</si>
  <si>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</si>
  <si>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</si>
  <si>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</si>
  <si>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 xml:space="preserve">    Налог на доходы физических лиц</t>
  </si>
  <si>
    <t>НАЛОГИ НА СОВОКУПНЫЙ ДОХОД</t>
  </si>
  <si>
    <t xml:space="preserve">    ЕН с/х предприятий</t>
  </si>
  <si>
    <t>Земельный налог</t>
  </si>
  <si>
    <t>Налог на имущество физ.лиц</t>
  </si>
  <si>
    <t>НАЛОГИ, СБОРЫ И РЕГУЛЯРНЫЕ ПЛАТЕЖИ ЗА ПОЛЬЗОВАНИЕ ПРИРОДНЫМИ РЕСУРСАМИ</t>
  </si>
  <si>
    <t>ПРОЧИЕ НАЛОГИ, СБОРЫ И ПОШЛИНЫ</t>
  </si>
  <si>
    <t xml:space="preserve">   Государственная пошлина за соверш.нотар.действ.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</si>
  <si>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</si>
  <si>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НЕНАЛОГОВЫЕ ДОХОДЫ</t>
  </si>
  <si>
    <t xml:space="preserve">   Арендная плата за землю</t>
  </si>
  <si>
    <t xml:space="preserve">   Доходы от сдачи в аренду имущ.наход.</t>
  </si>
  <si>
    <t xml:space="preserve">  Доходы от оказания платных услуг</t>
  </si>
  <si>
    <t xml:space="preserve">  Доходы от продажи земли</t>
  </si>
  <si>
    <t>Штрафы за нарушение бюджетного зак-ва</t>
  </si>
  <si>
    <t xml:space="preserve">Д. в. за соверш. преступл, и возмещение ущерба имущ. </t>
  </si>
  <si>
    <t>Денежные взыскания  (штрафы) за нарушения законодательства РФ о размещении заказов на поставки товаров, выполнение работ, оказание услуг</t>
  </si>
  <si>
    <t>Невыясненные поступления</t>
  </si>
  <si>
    <t xml:space="preserve">   Прочие неналоговые доходы</t>
  </si>
  <si>
    <t>ИТОГО СОБСТВЕННЫХ ДОХОДОВ</t>
  </si>
  <si>
    <t>БЕЗВОЗДМЕЗДНЫЕ ПЕРЕЧИСЛЕНИЯ</t>
  </si>
  <si>
    <t>Дотация от бюджетов других уровней</t>
  </si>
  <si>
    <t>Субсидии бюджетам РФ</t>
  </si>
  <si>
    <t>Субвенции бюджетам РФ</t>
  </si>
  <si>
    <t>Иные межбюджетные трансферты</t>
  </si>
  <si>
    <t>Прочие безвозмездные поступления от других бюджетов 
бюджетной системы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</si>
  <si>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</si>
  <si>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</si>
  <si>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</si>
  <si>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>Дефицит(профицит - )</t>
  </si>
  <si>
    <t>Наименование расходов</t>
  </si>
  <si>
    <t>0100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</si>
  <si>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</si>
  <si>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</si>
  <si>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</si>
  <si>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</si>
  <si>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</si>
  <si>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</si>
  <si>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</si>
  <si>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</si>
  <si>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</si>
  <si>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</si>
  <si>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</si>
  <si>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</si>
  <si>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</si>
  <si>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</si>
  <si>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</si>
  <si>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0200</t>
  </si>
  <si>
    <t>НАЦИОНАЛЬНАЯ ОБОРОНА</t>
  </si>
  <si>
    <t>0203</t>
  </si>
  <si>
    <t xml:space="preserve">Мобилизационная и вневоинская подготовка  </t>
  </si>
  <si>
    <t>0300</t>
  </si>
  <si>
    <t>НАЦИОНАЛЬНАЯ БЕЗОПАСНОСТЬ</t>
  </si>
  <si>
    <t>0302</t>
  </si>
  <si>
    <t>Органы внутренних дел</t>
  </si>
  <si>
    <t>0304</t>
  </si>
  <si>
    <t>Органы юсиции</t>
  </si>
  <si>
    <t>0309</t>
  </si>
  <si>
    <t>Защита населения и территории от последствий ЧС</t>
  </si>
  <si>
    <t>0400</t>
  </si>
  <si>
    <t>НАЦИОНАЛЬНАЯ ЭКОНОМИКА</t>
  </si>
  <si>
    <t>0405</t>
  </si>
  <si>
    <t>Сельское хозяйство</t>
  </si>
  <si>
    <t>0406</t>
  </si>
  <si>
    <t>Водные ресурсы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</si>
  <si>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</si>
  <si>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</si>
  <si>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</si>
  <si>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</si>
  <si>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</si>
  <si>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</si>
  <si>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</si>
  <si>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</si>
  <si>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</si>
  <si>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</si>
  <si>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</si>
  <si>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</si>
  <si>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</si>
  <si>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</si>
  <si>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</si>
  <si>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</si>
  <si>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</si>
  <si>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</si>
  <si>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</si>
  <si>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>0702</t>
  </si>
  <si>
    <t>0707</t>
  </si>
  <si>
    <t>0709</t>
  </si>
  <si>
    <t>0800</t>
  </si>
  <si>
    <t xml:space="preserve">КУЛЬТУРА И КИНЕМАТОГРАФИЯ </t>
  </si>
  <si>
    <t>0801</t>
  </si>
  <si>
    <t xml:space="preserve">     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</si>
  <si>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</si>
  <si>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</si>
  <si>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</si>
  <si>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</si>
  <si>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</si>
  <si>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</si>
  <si>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</si>
  <si>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</si>
  <si>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</si>
  <si>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</si>
  <si>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</si>
  <si>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</si>
  <si>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</si>
  <si>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</si>
  <si>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</si>
  <si>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</si>
  <si>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</si>
  <si>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</si>
  <si>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</si>
  <si>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</si>
  <si>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</si>
  <si>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</si>
  <si>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</si>
  <si>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</si>
  <si>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</si>
  <si>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</si>
  <si>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</si>
  <si>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</si>
  <si>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</si>
  <si>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</si>
  <si>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</si>
  <si>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</si>
  <si>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</si>
  <si>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</si>
  <si>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Налог на имущество организаций</t>
  </si>
  <si>
    <t xml:space="preserve">   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</si>
  <si>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</si>
  <si>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</si>
  <si>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</si>
  <si>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</si>
  <si>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</si>
  <si>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</si>
  <si>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</si>
  <si>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МАТ. И НЕМАТ. АКТИВОВ</t>
  </si>
  <si>
    <t xml:space="preserve">  Доходы от реализации имущества</t>
  </si>
  <si>
    <t xml:space="preserve"> ШТРАФЫ, САНКЦИИ, ВОЗМЕЩЕНИЕ УЩЕРБА</t>
  </si>
  <si>
    <t>ПРОЧИЕ НЕНАЛОГОВЫЕ ДОХОДЫ</t>
  </si>
  <si>
    <t>назначено на 2012 г.</t>
  </si>
  <si>
    <t>НАЛОГИ НА ИМУЩЕСТВО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</si>
  <si>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</si>
  <si>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</si>
  <si>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</si>
  <si>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</si>
  <si>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</si>
  <si>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</si>
  <si>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</si>
  <si>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</si>
  <si>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</si>
  <si>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</si>
  <si>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</si>
  <si>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</si>
  <si>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</si>
  <si>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</si>
  <si>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</si>
  <si>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</si>
  <si>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</si>
  <si>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</si>
  <si>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</si>
  <si>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</si>
  <si>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</si>
  <si>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</si>
  <si>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</si>
  <si>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Продажа земли                                          000 114 06014100000 420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</si>
  <si>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</si>
  <si>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Денежные взыскания (штрафы) за нарушение законодательства о налогах и сборах                                    (116 00000 00 0000 000)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</si>
  <si>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</si>
  <si>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</si>
  <si>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</si>
  <si>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</si>
  <si>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00020201030100000151)</t>
  </si>
  <si>
    <t>Субсидии</t>
  </si>
  <si>
    <t>Субвенции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</si>
  <si>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</si>
  <si>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</si>
  <si>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</si>
  <si>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</si>
  <si>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</si>
  <si>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</si>
  <si>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</si>
  <si>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Cоциальная  политика (код БК расходов 100000000000)</t>
  </si>
  <si>
    <t>Физическая культура и спорт    (011000000000000000)</t>
  </si>
  <si>
    <t>Межбюджетные трансферты   (140400000000)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</si>
  <si>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</si>
  <si>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</si>
  <si>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</si>
  <si>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 xml:space="preserve">план </t>
  </si>
  <si>
    <t>факт</t>
  </si>
  <si>
    <t>процент исполнения</t>
  </si>
  <si>
    <t>план</t>
  </si>
  <si>
    <t>Александровское сельское поселение</t>
  </si>
  <si>
    <t>Большесундырское сельское поселение</t>
  </si>
  <si>
    <t>Ильинское сельское поселение</t>
  </si>
  <si>
    <t>Кадикасинское сельское поселение</t>
  </si>
  <si>
    <t>Моргаушское сельское поселение</t>
  </si>
  <si>
    <t>Москакасинское сельское поселение</t>
  </si>
  <si>
    <t>Орининское сельское поселение</t>
  </si>
  <si>
    <t>Сятракасинское сельское поселение</t>
  </si>
  <si>
    <t>Тораевское сельское поселение</t>
  </si>
  <si>
    <t>Хорнойское сельское поселение</t>
  </si>
  <si>
    <t>Чуманкасинское сельское поселение</t>
  </si>
  <si>
    <t>Шатьмапосинское сельское поселение</t>
  </si>
  <si>
    <t>Юнгинское сельское поселение</t>
  </si>
  <si>
    <t>Юськасинское сельское поселение</t>
  </si>
  <si>
    <t>Ярабайкасинское сельское поселение</t>
  </si>
  <si>
    <t>Ярославское сельское поселение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</si>
  <si>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</si>
  <si>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</si>
  <si>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</si>
  <si>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</si>
  <si>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</si>
  <si>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</si>
  <si>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исполнено</t>
  </si>
  <si>
    <t>%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</si>
  <si>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</si>
  <si>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</si>
  <si>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</si>
  <si>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</si>
  <si>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</si>
  <si>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</si>
  <si>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</si>
  <si>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</si>
  <si>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</si>
  <si>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</si>
  <si>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</si>
  <si>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возмещние ущерба</t>
  </si>
  <si>
    <t>прочие неналоговые доходы</t>
  </si>
  <si>
    <t>возврат остатков субсидий и субвенций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</si>
  <si>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</si>
  <si>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</si>
  <si>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</si>
  <si>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</si>
  <si>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</si>
  <si>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</si>
  <si>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</si>
  <si>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</si>
  <si>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</si>
  <si>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</si>
  <si>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</si>
  <si>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</si>
  <si>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</si>
  <si>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</si>
  <si>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</si>
  <si>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</si>
  <si>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</si>
  <si>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</si>
  <si>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1400</t>
  </si>
  <si>
    <t>администрации Моргаушского района</t>
  </si>
  <si>
    <t>Р.И. Ананьева</t>
  </si>
  <si>
    <t>0310</t>
  </si>
  <si>
    <t>Обеспечение пожарной безопасности</t>
  </si>
  <si>
    <t>Прочие неналоговые доходы</t>
  </si>
  <si>
    <t>Доходы от реализации имущества</t>
  </si>
  <si>
    <t>Доходы от продажи земли</t>
  </si>
  <si>
    <t>Доходы от оказания платных услуг</t>
  </si>
  <si>
    <t>Доходы от сдачи в аренду имущ.наход.</t>
  </si>
  <si>
    <t>Арендная плата за землю</t>
  </si>
  <si>
    <t>Государственная пошлина за государственную регистрацию, а также за совершение прочих юридически 
значимых действий</t>
  </si>
  <si>
    <t>Государственная пошлина за соверш.нотар.действ.</t>
  </si>
  <si>
    <t>Налог на доходы физических лиц</t>
  </si>
  <si>
    <t>ЕН с/х предприятий</t>
  </si>
  <si>
    <t>ЗАДОЛЖЕННОСТЬ И ПЕРЕРАСЧЕТЫ ПО ОТМЕНЕННЫМ НАЛОГАМ И СБОРАМ</t>
  </si>
  <si>
    <t>Сбалансированность</t>
  </si>
  <si>
    <t>Налоги на имущество</t>
  </si>
  <si>
    <t>Культура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</si>
  <si>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</si>
  <si>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</si>
  <si>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>Прочие поступления от денежных взысканий и иных сумм от возмещение ущерба</t>
  </si>
  <si>
    <t>Д. в. за админис. правонарушения в области дорожного движения</t>
  </si>
  <si>
    <t>Д. в. за наруш. Зак.в области сан.эпидем.благоп.</t>
  </si>
  <si>
    <t>ЕН на вмененный доход</t>
  </si>
  <si>
    <t>Налог на добычу общераспространенных полезных ископаемых</t>
  </si>
  <si>
    <t xml:space="preserve">Государственная пошлина по делам, рассм. в судах </t>
  </si>
  <si>
    <t xml:space="preserve">Проценты, полученные от предос. бюдж. кред </t>
  </si>
  <si>
    <t>Доходы от муниципальных унитарных предприятий</t>
  </si>
  <si>
    <t>Плата за негативные воздействия на окружающую среду</t>
  </si>
  <si>
    <t>Ден.взыс. за наруш. закон. о налогах и сборах</t>
  </si>
  <si>
    <t>Д.в. за административные правонарушения</t>
  </si>
  <si>
    <t>Д. в. за наруш. закон. о применении ККМ</t>
  </si>
  <si>
    <t>Штрафы за адм. правонаруш. в обл. рег. произ-ва спирта</t>
  </si>
  <si>
    <t>Д. в. за наруш. закон. о недрах</t>
  </si>
  <si>
    <t>Д. в. за наруш. ФЗ "О пожарной безопасности"</t>
  </si>
  <si>
    <t>Органы юистиции</t>
  </si>
  <si>
    <t>Другие общегосударственные расходы (0113000000000000)</t>
  </si>
  <si>
    <t>административные платежи и сборы</t>
  </si>
  <si>
    <t>план на 2012 г.</t>
  </si>
  <si>
    <t>ШТРАФЫ, САНКЦИИ, ВОЗМЕЩЕНИЕ УЩЕРБА</t>
  </si>
  <si>
    <t>Штрафы за нарушение зак.-ва об оказании услуг для поселений</t>
  </si>
  <si>
    <t>Штрафы, санкции, возмещение ущерба (код 000 1 16 00000 00 0000 000)</t>
  </si>
  <si>
    <t>Налог на имущество физ. лиц</t>
  </si>
  <si>
    <t xml:space="preserve">   Государственная пошлина за соверш. нотар. действ.</t>
  </si>
  <si>
    <t>Задолженность  и перерасчеты по отмененным налогам, сборам и иным обязательным платежам (код дохода 00010900000000000000)</t>
  </si>
  <si>
    <t>Анализ исполнения консолидированного бюджета Моргаушского района на 01.06.2012</t>
  </si>
  <si>
    <t>об исполнении бюджетов поселений  Моргаушского района  на 1 июня 2012 г.</t>
  </si>
  <si>
    <t>исполнено на 01.06.2012 г.</t>
  </si>
  <si>
    <t xml:space="preserve">                          Моргаушского района на 01.06.2012 г.</t>
  </si>
  <si>
    <t xml:space="preserve">                     Анализ исполнения бюджета Ярабайкасинского сельского поселения на 01.06.2012г.</t>
  </si>
  <si>
    <t xml:space="preserve">                     Анализ исполнения бюджета Ярославского сельского поселения на 01.06.2012г.</t>
  </si>
  <si>
    <t xml:space="preserve">                     Анализ исполнения бюджета Юськасинского сельского поселения на 01.06.2012г.</t>
  </si>
  <si>
    <t xml:space="preserve">                     Анализ исполнения бюджета Юнгинского сельского поселения на 01.06.2012г.</t>
  </si>
  <si>
    <t xml:space="preserve">                     Анализ исполнения бюджета Шатьмапосинского сельского поселения на 01.06.2012г.</t>
  </si>
  <si>
    <t xml:space="preserve">                     Анализ исполнения бюджета Чуманкасинского сельского поселения на 01.06.2012г.</t>
  </si>
  <si>
    <t xml:space="preserve">                     Анализ исполнения бюджета Хорнойского сельского поселения на 01.06.2012г.</t>
  </si>
  <si>
    <t xml:space="preserve">                     Анализ исполнения бюджета Тораевского сельского поселения на 01.06.2012г.</t>
  </si>
  <si>
    <t xml:space="preserve">                     Анализ исполнения бюджета Сятракасинского сельского поселения на 01.06.2012г.</t>
  </si>
  <si>
    <t xml:space="preserve">                     Анализ исполнения бюджета Орининского сельского поселения на 01.06.2012г.</t>
  </si>
  <si>
    <t xml:space="preserve">                     Анализ исполнения бюджета Москакасинского сельского поселения на 01.06.2012г.</t>
  </si>
  <si>
    <t xml:space="preserve">                     Анализ исполнения бюджета Моргаушского сельского поселения на 01.06.2012г.</t>
  </si>
  <si>
    <t xml:space="preserve">                     Анализ исполнения бюджета Кадикасинского сельского поселения на 01.06.2012г.</t>
  </si>
  <si>
    <t xml:space="preserve">                     Анализ исполнения бюджета Ильинского сельского поселения на 01.06.2012г.</t>
  </si>
  <si>
    <t xml:space="preserve">                     Анализ исполнения бюджета Большесундырского сельского поселения на 01.06.2012г.</t>
  </si>
  <si>
    <t xml:space="preserve">                     Анализ исполнения бюджета Александровского сельского поселения на 01.06.2012г.</t>
  </si>
  <si>
    <t>Возврат излишне уплаченных налогов из бюджетов поселений</t>
  </si>
  <si>
    <t>Доходы от оказания платных услуг и компенсации затрат государства                                         000 113 00000 00 0000 000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</si>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</sst>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00"/>
    <numFmt numFmtId="183" formatCode="_(* #,##0.0_);_(* \(#,##0.0\);_(* &quot;-&quot;??_);_(@_)"/>
    <numFmt numFmtId="184" formatCode="_-* #,##0.0_р_._-;\-* #,##0.0_р_._-;_-* &quot;-&quot;?_р_._-;_-@_-"/>
    <numFmt numFmtId="185" formatCode="_-* #,##0.00000_р_._-;\-* #,##0.00000_р_._-;_-* &quot;-&quot;?????_р_._-;_-@_-"/>
    <numFmt numFmtId="186" formatCode="#,##0.00000"/>
    <numFmt numFmtId="187" formatCode="#,##0.0000"/>
    <numFmt numFmtId="188" formatCode="#,##0.000"/>
    <numFmt numFmtId="189" formatCode="0.000000"/>
    <numFmt numFmtId="190" formatCode="0.000"/>
    <numFmt numFmtId="191" formatCode="0.0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#,##0.000000"/>
    <numFmt numFmtId="197" formatCode="#,##0.0000000"/>
    <numFmt numFmtId="198" formatCode="0.0000000"/>
    <numFmt numFmtId="199" formatCode="#,##0.00000000"/>
    <numFmt numFmtId="200" formatCode="#,##0.000000000"/>
    <numFmt numFmtId="201" formatCode="#,##0.0000000000"/>
    <numFmt numFmtId="202" formatCode="_(* #,##0_);_(* \(#,##0\);_(* &quot;-&quot;??_);_(@_)"/>
    <numFmt numFmtId="203" formatCode="_-* #,##0.00_р_._-;\-* #,##0.00_р_._-;_-* &quot;-&quot;?_р_._-;_-@_-"/>
    <numFmt numFmtId="204" formatCode="_-* #,##0.000_р_._-;\-* #,##0.000_р_._-;_-* &quot;-&quot;?_р_._-;_-@_-"/>
    <numFmt numFmtId="205" formatCode="_-* #,##0.0000_р_._-;\-* #,##0.0000_р_._-;_-* &quot;-&quot;?_р_._-;_-@_-"/>
    <numFmt numFmtId="206" formatCode="_-* #,##0.00000_р_._-;\-* #,##0.00000_р_._-;_-* &quot;-&quot;?_р_._-;_-@_-"/>
    <numFmt numFmtId="207" formatCode="_-* #,##0.000000_р_._-;\-* #,##0.000000_р_._-;_-* &quot;-&quot;?_р_._-;_-@_-"/>
  </numFmts>
  <fonts count="59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6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sz val="8"/>
      <name val="TimesET"/>
      <family val="0"/>
    </font>
    <font>
      <sz val="8"/>
      <name val="Arial"/>
      <family val="2"/>
    </font>
    <font>
      <b/>
      <sz val="8"/>
      <name val="TimesET"/>
      <family val="0"/>
    </font>
    <font>
      <b/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3" fillId="0" borderId="0" xfId="59" applyFont="1">
      <alignment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/>
      <protection/>
    </xf>
    <xf numFmtId="0" fontId="2" fillId="0" borderId="10" xfId="61" applyFont="1" applyBorder="1">
      <alignment/>
      <protection/>
    </xf>
    <xf numFmtId="180" fontId="2" fillId="0" borderId="10" xfId="61" applyNumberFormat="1" applyFont="1" applyBorder="1" applyAlignment="1">
      <alignment horizontal="right" vertical="center"/>
      <protection/>
    </xf>
    <xf numFmtId="0" fontId="2" fillId="0" borderId="0" xfId="59" applyFont="1">
      <alignment/>
      <protection/>
    </xf>
    <xf numFmtId="0" fontId="3" fillId="0" borderId="10" xfId="61" applyFont="1" applyBorder="1" applyAlignment="1">
      <alignment horizontal="center"/>
      <protection/>
    </xf>
    <xf numFmtId="0" fontId="3" fillId="0" borderId="10" xfId="61" applyFont="1" applyBorder="1" applyAlignment="1">
      <alignment wrapText="1"/>
      <protection/>
    </xf>
    <xf numFmtId="180" fontId="3" fillId="0" borderId="10" xfId="61" applyNumberFormat="1" applyFont="1" applyBorder="1" applyAlignment="1">
      <alignment horizontal="right" vertical="center"/>
      <protection/>
    </xf>
    <xf numFmtId="180" fontId="3" fillId="0" borderId="10" xfId="61" applyNumberFormat="1" applyFont="1" applyFill="1" applyBorder="1" applyAlignment="1">
      <alignment horizontal="right" vertical="center"/>
      <protection/>
    </xf>
    <xf numFmtId="0" fontId="3" fillId="0" borderId="10" xfId="61" applyFont="1" applyBorder="1">
      <alignment/>
      <protection/>
    </xf>
    <xf numFmtId="180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2" fillId="0" borderId="10" xfId="61" applyFont="1" applyBorder="1" applyAlignment="1">
      <alignment wrapText="1"/>
      <protection/>
    </xf>
    <xf numFmtId="180" fontId="2" fillId="0" borderId="10" xfId="61" applyNumberFormat="1" applyFont="1" applyFill="1" applyBorder="1" applyAlignment="1">
      <alignment horizontal="right" vertical="center"/>
      <protection/>
    </xf>
    <xf numFmtId="0" fontId="3" fillId="0" borderId="0" xfId="59" applyFont="1" applyFill="1">
      <alignment/>
      <protection/>
    </xf>
    <xf numFmtId="0" fontId="3" fillId="0" borderId="10" xfId="61" applyFont="1" applyFill="1" applyBorder="1" applyAlignment="1">
      <alignment horizontal="center"/>
      <protection/>
    </xf>
    <xf numFmtId="0" fontId="3" fillId="0" borderId="10" xfId="61" applyFont="1" applyFill="1" applyBorder="1">
      <alignment/>
      <protection/>
    </xf>
    <xf numFmtId="0" fontId="3" fillId="0" borderId="10" xfId="61" applyFont="1" applyFill="1" applyBorder="1" applyAlignment="1">
      <alignment wrapText="1"/>
      <protection/>
    </xf>
    <xf numFmtId="181" fontId="2" fillId="0" borderId="10" xfId="42" applyNumberFormat="1" applyFont="1" applyBorder="1" applyAlignment="1">
      <alignment horizontal="right" vertical="center"/>
    </xf>
    <xf numFmtId="180" fontId="2" fillId="0" borderId="0" xfId="59" applyNumberFormat="1" applyFont="1">
      <alignment/>
      <protection/>
    </xf>
    <xf numFmtId="180" fontId="3" fillId="33" borderId="10" xfId="52" applyNumberFormat="1" applyFont="1" applyFill="1" applyBorder="1" applyAlignment="1">
      <alignment horizontal="right" vertical="center" shrinkToFit="1"/>
      <protection/>
    </xf>
    <xf numFmtId="180" fontId="3" fillId="33" borderId="10" xfId="53" applyNumberFormat="1" applyFont="1" applyFill="1" applyBorder="1" applyAlignment="1">
      <alignment horizontal="right" vertical="center" shrinkToFit="1"/>
      <protection/>
    </xf>
    <xf numFmtId="180" fontId="3" fillId="33" borderId="10" xfId="54" applyNumberFormat="1" applyFont="1" applyFill="1" applyBorder="1" applyAlignment="1">
      <alignment horizontal="right" vertical="center" shrinkToFit="1"/>
      <protection/>
    </xf>
    <xf numFmtId="180" fontId="2" fillId="0" borderId="10" xfId="0" applyNumberFormat="1" applyFont="1" applyBorder="1" applyAlignment="1">
      <alignment horizontal="right" vertical="center"/>
    </xf>
    <xf numFmtId="180" fontId="2" fillId="34" borderId="10" xfId="68" applyNumberFormat="1" applyFont="1" applyFill="1" applyBorder="1" applyAlignment="1">
      <alignment horizontal="right" vertical="center"/>
    </xf>
    <xf numFmtId="0" fontId="2" fillId="0" borderId="10" xfId="61" applyFont="1" applyFill="1" applyBorder="1">
      <alignment/>
      <protection/>
    </xf>
    <xf numFmtId="180" fontId="2" fillId="0" borderId="10" xfId="59" applyNumberFormat="1" applyFont="1" applyBorder="1" applyAlignment="1">
      <alignment horizontal="right" vertical="center"/>
      <protection/>
    </xf>
    <xf numFmtId="0" fontId="2" fillId="0" borderId="11" xfId="61" applyFont="1" applyBorder="1" applyAlignment="1">
      <alignment horizontal="center"/>
      <protection/>
    </xf>
    <xf numFmtId="0" fontId="2" fillId="0" borderId="11" xfId="61" applyFont="1" applyFill="1" applyBorder="1">
      <alignment/>
      <protection/>
    </xf>
    <xf numFmtId="180" fontId="2" fillId="0" borderId="11" xfId="61" applyNumberFormat="1" applyFont="1" applyBorder="1" applyAlignment="1">
      <alignment horizontal="right" vertical="center"/>
      <protection/>
    </xf>
    <xf numFmtId="182" fontId="3" fillId="0" borderId="0" xfId="59" applyNumberFormat="1" applyFont="1" applyAlignment="1">
      <alignment horizontal="right" vertical="center"/>
      <protection/>
    </xf>
    <xf numFmtId="180" fontId="3" fillId="0" borderId="0" xfId="59" applyNumberFormat="1" applyFont="1" applyAlignment="1">
      <alignment horizontal="right" vertical="center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 vertical="center"/>
      <protection/>
    </xf>
    <xf numFmtId="1" fontId="2" fillId="0" borderId="10" xfId="59" applyNumberFormat="1" applyFont="1" applyBorder="1" applyAlignment="1">
      <alignment horizontal="right" vertical="center" wrapText="1"/>
      <protection/>
    </xf>
    <xf numFmtId="49" fontId="2" fillId="0" borderId="10" xfId="59" applyNumberFormat="1" applyFont="1" applyBorder="1" applyAlignment="1">
      <alignment horizontal="center"/>
      <protection/>
    </xf>
    <xf numFmtId="0" fontId="2" fillId="34" borderId="10" xfId="59" applyFont="1" applyFill="1" applyBorder="1" applyAlignment="1">
      <alignment wrapText="1"/>
      <protection/>
    </xf>
    <xf numFmtId="183" fontId="2" fillId="0" borderId="10" xfId="59" applyNumberFormat="1" applyFont="1" applyBorder="1" applyAlignment="1">
      <alignment horizontal="right" vertical="center"/>
      <protection/>
    </xf>
    <xf numFmtId="183" fontId="2" fillId="0" borderId="10" xfId="68" applyNumberFormat="1" applyFont="1" applyBorder="1" applyAlignment="1">
      <alignment horizontal="right" vertical="center"/>
    </xf>
    <xf numFmtId="180" fontId="2" fillId="0" borderId="10" xfId="56" applyNumberFormat="1" applyFont="1" applyBorder="1" applyAlignment="1">
      <alignment horizontal="right"/>
      <protection/>
    </xf>
    <xf numFmtId="49" fontId="3" fillId="0" borderId="10" xfId="59" applyNumberFormat="1" applyFont="1" applyBorder="1" applyAlignment="1">
      <alignment horizontal="center"/>
      <protection/>
    </xf>
    <xf numFmtId="0" fontId="3" fillId="34" borderId="10" xfId="59" applyFont="1" applyFill="1" applyBorder="1" applyAlignment="1">
      <alignment wrapText="1"/>
      <protection/>
    </xf>
    <xf numFmtId="183" fontId="3" fillId="0" borderId="10" xfId="59" applyNumberFormat="1" applyFont="1" applyBorder="1" applyAlignment="1">
      <alignment horizontal="right" vertical="center"/>
      <protection/>
    </xf>
    <xf numFmtId="180" fontId="3" fillId="0" borderId="10" xfId="56" applyNumberFormat="1" applyFont="1" applyBorder="1" applyAlignment="1">
      <alignment horizontal="right"/>
      <protection/>
    </xf>
    <xf numFmtId="0" fontId="3" fillId="0" borderId="10" xfId="59" applyFont="1" applyBorder="1" applyAlignment="1">
      <alignment wrapText="1"/>
      <protection/>
    </xf>
    <xf numFmtId="183" fontId="3" fillId="0" borderId="10" xfId="59" applyNumberFormat="1" applyFont="1" applyBorder="1" applyAlignment="1">
      <alignment horizontal="right"/>
      <protection/>
    </xf>
    <xf numFmtId="49" fontId="2" fillId="0" borderId="12" xfId="58" applyNumberFormat="1" applyFont="1" applyBorder="1" applyAlignment="1">
      <alignment horizontal="center"/>
      <protection/>
    </xf>
    <xf numFmtId="0" fontId="2" fillId="34" borderId="10" xfId="58" applyFont="1" applyFill="1" applyBorder="1" applyAlignment="1">
      <alignment wrapText="1"/>
      <protection/>
    </xf>
    <xf numFmtId="49" fontId="3" fillId="0" borderId="10" xfId="58" applyNumberFormat="1" applyFont="1" applyBorder="1" applyAlignment="1">
      <alignment horizontal="center"/>
      <protection/>
    </xf>
    <xf numFmtId="0" fontId="3" fillId="0" borderId="10" xfId="58" applyFont="1" applyBorder="1" applyAlignment="1">
      <alignment wrapText="1"/>
      <protection/>
    </xf>
    <xf numFmtId="49" fontId="3" fillId="0" borderId="12" xfId="59" applyNumberFormat="1" applyFont="1" applyBorder="1" applyAlignment="1">
      <alignment horizontal="center"/>
      <protection/>
    </xf>
    <xf numFmtId="49" fontId="3" fillId="0" borderId="12" xfId="57" applyNumberFormat="1" applyFont="1" applyBorder="1" applyAlignment="1">
      <alignment horizontal="center"/>
      <protection/>
    </xf>
    <xf numFmtId="0" fontId="4" fillId="0" borderId="10" xfId="57" applyFont="1" applyBorder="1" applyAlignment="1">
      <alignment wrapText="1"/>
      <protection/>
    </xf>
    <xf numFmtId="183" fontId="2" fillId="0" borderId="10" xfId="56" applyNumberFormat="1" applyFont="1" applyBorder="1" applyAlignment="1">
      <alignment horizontal="right" vertical="center"/>
      <protection/>
    </xf>
    <xf numFmtId="183" fontId="3" fillId="0" borderId="10" xfId="56" applyNumberFormat="1" applyFont="1" applyBorder="1" applyAlignment="1">
      <alignment horizontal="right" vertical="center"/>
      <protection/>
    </xf>
    <xf numFmtId="184" fontId="2" fillId="0" borderId="0" xfId="59" applyNumberFormat="1" applyFont="1">
      <alignment/>
      <protection/>
    </xf>
    <xf numFmtId="0" fontId="3" fillId="0" borderId="10" xfId="59" applyFont="1" applyBorder="1" applyAlignment="1">
      <alignment horizontal="left" wrapText="1"/>
      <protection/>
    </xf>
    <xf numFmtId="0" fontId="2" fillId="34" borderId="10" xfId="59" applyFont="1" applyFill="1" applyBorder="1" applyAlignment="1">
      <alignment horizontal="left" wrapText="1"/>
      <protection/>
    </xf>
    <xf numFmtId="0" fontId="2" fillId="0" borderId="10" xfId="59" applyFont="1" applyBorder="1" applyAlignment="1">
      <alignment horizontal="center"/>
      <protection/>
    </xf>
    <xf numFmtId="0" fontId="3" fillId="0" borderId="10" xfId="59" applyFont="1" applyBorder="1" applyAlignment="1">
      <alignment horizontal="center"/>
      <protection/>
    </xf>
    <xf numFmtId="0" fontId="3" fillId="0" borderId="10" xfId="59" applyFont="1" applyFill="1" applyBorder="1" applyAlignment="1">
      <alignment wrapText="1"/>
      <protection/>
    </xf>
    <xf numFmtId="183" fontId="3" fillId="33" borderId="10" xfId="55" applyNumberFormat="1" applyFont="1" applyFill="1" applyBorder="1" applyAlignment="1">
      <alignment horizontal="right" vertical="top" shrinkToFit="1"/>
      <protection/>
    </xf>
    <xf numFmtId="183" fontId="2" fillId="0" borderId="10" xfId="59" applyNumberFormat="1" applyFont="1" applyBorder="1" applyAlignment="1">
      <alignment horizontal="right"/>
      <protection/>
    </xf>
    <xf numFmtId="0" fontId="2" fillId="0" borderId="10" xfId="59" applyFont="1" applyFill="1" applyBorder="1" applyAlignment="1">
      <alignment wrapText="1"/>
      <protection/>
    </xf>
    <xf numFmtId="0" fontId="2" fillId="0" borderId="10" xfId="59" applyFont="1" applyFill="1" applyBorder="1" applyAlignment="1">
      <alignment horizontal="center" wrapText="1"/>
      <protection/>
    </xf>
    <xf numFmtId="0" fontId="3" fillId="0" borderId="0" xfId="59" applyFont="1" applyAlignment="1">
      <alignment horizontal="left"/>
      <protection/>
    </xf>
    <xf numFmtId="0" fontId="3" fillId="0" borderId="0" xfId="59" applyFont="1" applyAlignment="1">
      <alignment wrapText="1"/>
      <protection/>
    </xf>
    <xf numFmtId="182" fontId="3" fillId="0" borderId="0" xfId="59" applyNumberFormat="1" applyFont="1" applyAlignment="1">
      <alignment horizontal="center"/>
      <protection/>
    </xf>
    <xf numFmtId="182" fontId="3" fillId="0" borderId="0" xfId="59" applyNumberFormat="1" applyFont="1" applyAlignment="1">
      <alignment horizontal="right"/>
      <protection/>
    </xf>
    <xf numFmtId="180" fontId="3" fillId="0" borderId="0" xfId="59" applyNumberFormat="1" applyFont="1" applyAlignment="1">
      <alignment horizontal="center"/>
      <protection/>
    </xf>
    <xf numFmtId="0" fontId="5" fillId="0" borderId="0" xfId="58" applyFont="1" applyAlignment="1">
      <alignment horizontal="left"/>
      <protection/>
    </xf>
    <xf numFmtId="185" fontId="5" fillId="0" borderId="0" xfId="58" applyNumberFormat="1" applyFont="1">
      <alignment/>
      <protection/>
    </xf>
    <xf numFmtId="0" fontId="5" fillId="0" borderId="0" xfId="58" applyFont="1">
      <alignment/>
      <protection/>
    </xf>
    <xf numFmtId="0" fontId="5" fillId="0" borderId="0" xfId="58" applyFont="1" applyAlignment="1">
      <alignment/>
      <protection/>
    </xf>
    <xf numFmtId="0" fontId="7" fillId="0" borderId="10" xfId="61" applyFont="1" applyBorder="1">
      <alignment/>
      <protection/>
    </xf>
    <xf numFmtId="0" fontId="7" fillId="0" borderId="10" xfId="61" applyFont="1" applyBorder="1" applyAlignment="1">
      <alignment horizontal="center"/>
      <protection/>
    </xf>
    <xf numFmtId="0" fontId="7" fillId="0" borderId="10" xfId="61" applyFont="1" applyBorder="1" applyAlignment="1">
      <alignment wrapText="1"/>
      <protection/>
    </xf>
    <xf numFmtId="0" fontId="7" fillId="0" borderId="10" xfId="61" applyFont="1" applyBorder="1" applyAlignment="1">
      <alignment horizontal="center" vertical="top"/>
      <protection/>
    </xf>
    <xf numFmtId="0" fontId="7" fillId="0" borderId="10" xfId="61" applyFont="1" applyBorder="1" applyAlignment="1">
      <alignment vertical="top" wrapText="1"/>
      <protection/>
    </xf>
    <xf numFmtId="180" fontId="2" fillId="0" borderId="10" xfId="61" applyNumberFormat="1" applyFont="1" applyBorder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180" fontId="2" fillId="0" borderId="10" xfId="61" applyNumberFormat="1" applyFont="1" applyBorder="1" applyAlignment="1">
      <alignment horizontal="center" vertical="center"/>
      <protection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34" borderId="0" xfId="0" applyFill="1" applyAlignment="1">
      <alignment horizontal="left"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 applyProtection="1">
      <alignment vertical="center" wrapText="1"/>
      <protection locked="0"/>
    </xf>
    <xf numFmtId="0" fontId="10" fillId="34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vertical="center" wrapText="1"/>
    </xf>
    <xf numFmtId="0" fontId="11" fillId="34" borderId="13" xfId="0" applyFont="1" applyFill="1" applyBorder="1" applyAlignment="1">
      <alignment vertical="center" wrapText="1"/>
    </xf>
    <xf numFmtId="0" fontId="11" fillId="34" borderId="14" xfId="0" applyFont="1" applyFill="1" applyBorder="1" applyAlignment="1">
      <alignment vertical="center" wrapText="1"/>
    </xf>
    <xf numFmtId="0" fontId="11" fillId="34" borderId="0" xfId="0" applyFont="1" applyFill="1" applyAlignment="1">
      <alignment/>
    </xf>
    <xf numFmtId="0" fontId="11" fillId="34" borderId="0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11" fillId="34" borderId="16" xfId="0" applyFont="1" applyFill="1" applyBorder="1" applyAlignment="1">
      <alignment horizontal="left" vertical="center" wrapText="1"/>
    </xf>
    <xf numFmtId="0" fontId="11" fillId="34" borderId="17" xfId="0" applyFont="1" applyFill="1" applyBorder="1" applyAlignment="1">
      <alignment vertical="center" wrapText="1"/>
    </xf>
    <xf numFmtId="0" fontId="11" fillId="34" borderId="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34" borderId="10" xfId="60" applyFont="1" applyFill="1" applyBorder="1" applyAlignment="1">
      <alignment vertical="center" wrapText="1"/>
      <protection/>
    </xf>
    <xf numFmtId="0" fontId="13" fillId="34" borderId="10" xfId="60" applyFont="1" applyFill="1" applyBorder="1" applyAlignment="1" applyProtection="1">
      <alignment vertical="center" wrapText="1"/>
      <protection locked="0"/>
    </xf>
    <xf numFmtId="181" fontId="11" fillId="34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181" fontId="11" fillId="34" borderId="10" xfId="0" applyNumberFormat="1" applyFont="1" applyFill="1" applyBorder="1" applyAlignment="1">
      <alignment vertical="center" wrapText="1"/>
    </xf>
    <xf numFmtId="181" fontId="14" fillId="34" borderId="10" xfId="0" applyNumberFormat="1" applyFont="1" applyFill="1" applyBorder="1" applyAlignment="1">
      <alignment/>
    </xf>
    <xf numFmtId="181" fontId="11" fillId="34" borderId="10" xfId="0" applyNumberFormat="1" applyFont="1" applyFill="1" applyBorder="1" applyAlignment="1" applyProtection="1">
      <alignment vertical="center" wrapText="1"/>
      <protection/>
    </xf>
    <xf numFmtId="181" fontId="11" fillId="34" borderId="10" xfId="0" applyNumberFormat="1" applyFont="1" applyFill="1" applyBorder="1" applyAlignment="1" applyProtection="1">
      <alignment vertical="center" wrapText="1"/>
      <protection locked="0"/>
    </xf>
    <xf numFmtId="181" fontId="11" fillId="34" borderId="10" xfId="0" applyNumberFormat="1" applyFont="1" applyFill="1" applyBorder="1" applyAlignment="1">
      <alignment horizontal="right" vertical="center" wrapText="1"/>
    </xf>
    <xf numFmtId="181" fontId="11" fillId="0" borderId="10" xfId="0" applyNumberFormat="1" applyFont="1" applyFill="1" applyBorder="1" applyAlignment="1">
      <alignment vertical="center" wrapText="1"/>
    </xf>
    <xf numFmtId="181" fontId="11" fillId="34" borderId="10" xfId="0" applyNumberFormat="1" applyFont="1" applyFill="1" applyBorder="1" applyAlignment="1">
      <alignment vertical="center" wrapText="1"/>
    </xf>
    <xf numFmtId="0" fontId="13" fillId="35" borderId="10" xfId="60" applyFont="1" applyFill="1" applyBorder="1" applyAlignment="1">
      <alignment vertical="center" wrapText="1"/>
      <protection/>
    </xf>
    <xf numFmtId="0" fontId="13" fillId="35" borderId="10" xfId="60" applyFont="1" applyFill="1" applyBorder="1" applyAlignment="1" applyProtection="1">
      <alignment vertical="center" wrapText="1"/>
      <protection locked="0"/>
    </xf>
    <xf numFmtId="181" fontId="11" fillId="35" borderId="10" xfId="0" applyNumberFormat="1" applyFont="1" applyFill="1" applyBorder="1" applyAlignment="1">
      <alignment/>
    </xf>
    <xf numFmtId="181" fontId="11" fillId="35" borderId="10" xfId="0" applyNumberFormat="1" applyFont="1" applyFill="1" applyBorder="1" applyAlignment="1">
      <alignment vertical="center" wrapText="1"/>
    </xf>
    <xf numFmtId="181" fontId="14" fillId="35" borderId="10" xfId="0" applyNumberFormat="1" applyFont="1" applyFill="1" applyBorder="1" applyAlignment="1">
      <alignment/>
    </xf>
    <xf numFmtId="181" fontId="11" fillId="35" borderId="10" xfId="0" applyNumberFormat="1" applyFont="1" applyFill="1" applyBorder="1" applyAlignment="1" applyProtection="1">
      <alignment vertical="center" wrapText="1"/>
      <protection locked="0"/>
    </xf>
    <xf numFmtId="181" fontId="11" fillId="35" borderId="10" xfId="0" applyNumberFormat="1" applyFont="1" applyFill="1" applyBorder="1" applyAlignment="1">
      <alignment horizontal="right" vertical="center" wrapText="1"/>
    </xf>
    <xf numFmtId="181" fontId="11" fillId="35" borderId="10" xfId="0" applyNumberFormat="1" applyFont="1" applyFill="1" applyBorder="1" applyAlignment="1">
      <alignment vertical="center" wrapText="1"/>
    </xf>
    <xf numFmtId="0" fontId="11" fillId="35" borderId="0" xfId="0" applyFont="1" applyFill="1" applyAlignment="1">
      <alignment/>
    </xf>
    <xf numFmtId="181" fontId="11" fillId="0" borderId="10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186" fontId="11" fillId="34" borderId="10" xfId="0" applyNumberFormat="1" applyFont="1" applyFill="1" applyBorder="1" applyAlignment="1">
      <alignment vertical="center" wrapText="1"/>
    </xf>
    <xf numFmtId="0" fontId="13" fillId="34" borderId="12" xfId="60" applyFont="1" applyFill="1" applyBorder="1" applyAlignment="1">
      <alignment vertical="center" wrapText="1"/>
      <protection/>
    </xf>
    <xf numFmtId="0" fontId="13" fillId="34" borderId="14" xfId="60" applyFont="1" applyFill="1" applyBorder="1" applyAlignment="1" applyProtection="1">
      <alignment vertical="center" wrapText="1"/>
      <protection locked="0"/>
    </xf>
    <xf numFmtId="181" fontId="14" fillId="0" borderId="10" xfId="0" applyNumberFormat="1" applyFont="1" applyFill="1" applyBorder="1" applyAlignment="1">
      <alignment vertical="center" wrapText="1"/>
    </xf>
    <xf numFmtId="186" fontId="11" fillId="34" borderId="10" xfId="0" applyNumberFormat="1" applyFont="1" applyFill="1" applyBorder="1" applyAlignment="1" applyProtection="1">
      <alignment vertical="center" wrapText="1"/>
      <protection locked="0"/>
    </xf>
    <xf numFmtId="187" fontId="11" fillId="34" borderId="10" xfId="0" applyNumberFormat="1" applyFont="1" applyFill="1" applyBorder="1" applyAlignment="1">
      <alignment vertical="center" wrapText="1"/>
    </xf>
    <xf numFmtId="181" fontId="16" fillId="34" borderId="10" xfId="0" applyNumberFormat="1" applyFont="1" applyFill="1" applyBorder="1" applyAlignment="1">
      <alignment vertical="center" wrapText="1"/>
    </xf>
    <xf numFmtId="181" fontId="16" fillId="34" borderId="10" xfId="0" applyNumberFormat="1" applyFont="1" applyFill="1" applyBorder="1" applyAlignment="1">
      <alignment vertical="center" wrapText="1"/>
    </xf>
    <xf numFmtId="181" fontId="16" fillId="34" borderId="10" xfId="0" applyNumberFormat="1" applyFont="1" applyFill="1" applyBorder="1" applyAlignment="1">
      <alignment horizontal="right" vertical="center" wrapText="1"/>
    </xf>
    <xf numFmtId="181" fontId="16" fillId="0" borderId="10" xfId="0" applyNumberFormat="1" applyFont="1" applyFill="1" applyBorder="1" applyAlignment="1">
      <alignment vertical="center" wrapText="1"/>
    </xf>
    <xf numFmtId="186" fontId="14" fillId="36" borderId="0" xfId="0" applyNumberFormat="1" applyFont="1" applyFill="1" applyAlignment="1">
      <alignment/>
    </xf>
    <xf numFmtId="181" fontId="14" fillId="36" borderId="0" xfId="0" applyNumberFormat="1" applyFont="1" applyFill="1" applyAlignment="1">
      <alignment/>
    </xf>
    <xf numFmtId="187" fontId="14" fillId="36" borderId="0" xfId="0" applyNumberFormat="1" applyFont="1" applyFill="1" applyAlignment="1">
      <alignment/>
    </xf>
    <xf numFmtId="186" fontId="56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80" fontId="14" fillId="34" borderId="0" xfId="0" applyNumberFormat="1" applyFont="1" applyFill="1" applyAlignment="1">
      <alignment/>
    </xf>
    <xf numFmtId="180" fontId="14" fillId="34" borderId="0" xfId="42" applyNumberFormat="1" applyFont="1" applyFill="1" applyAlignment="1">
      <alignment/>
    </xf>
    <xf numFmtId="188" fontId="14" fillId="34" borderId="0" xfId="0" applyNumberFormat="1" applyFont="1" applyFill="1" applyAlignment="1">
      <alignment/>
    </xf>
    <xf numFmtId="188" fontId="14" fillId="36" borderId="0" xfId="0" applyNumberFormat="1" applyFont="1" applyFill="1" applyAlignment="1">
      <alignment/>
    </xf>
    <xf numFmtId="186" fontId="57" fillId="36" borderId="0" xfId="0" applyNumberFormat="1" applyFont="1" applyFill="1" applyAlignment="1">
      <alignment/>
    </xf>
    <xf numFmtId="186" fontId="0" fillId="34" borderId="0" xfId="0" applyNumberFormat="1" applyFont="1" applyFill="1" applyAlignment="1">
      <alignment/>
    </xf>
    <xf numFmtId="186" fontId="0" fillId="34" borderId="0" xfId="0" applyNumberFormat="1" applyFill="1" applyAlignment="1">
      <alignment/>
    </xf>
    <xf numFmtId="186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188" fontId="0" fillId="34" borderId="0" xfId="0" applyNumberFormat="1" applyFill="1" applyAlignment="1">
      <alignment/>
    </xf>
    <xf numFmtId="186" fontId="11" fillId="34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80" fontId="1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80" fontId="18" fillId="36" borderId="10" xfId="0" applyNumberFormat="1" applyFont="1" applyFill="1" applyBorder="1" applyAlignment="1">
      <alignment horizontal="center" vertical="center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7" fillId="36" borderId="10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82" fontId="3" fillId="0" borderId="0" xfId="0" applyNumberFormat="1" applyFont="1" applyAlignment="1">
      <alignment horizontal="center" vertical="center" wrapText="1"/>
    </xf>
    <xf numFmtId="189" fontId="5" fillId="0" borderId="0" xfId="0" applyNumberFormat="1" applyFont="1" applyAlignment="1">
      <alignment horizontal="center" vertical="center" wrapText="1"/>
    </xf>
    <xf numFmtId="1" fontId="2" fillId="0" borderId="10" xfId="59" applyNumberFormat="1" applyFont="1" applyBorder="1" applyAlignment="1">
      <alignment horizontal="center" vertical="center" wrapText="1"/>
      <protection/>
    </xf>
    <xf numFmtId="181" fontId="16" fillId="36" borderId="10" xfId="0" applyNumberFormat="1" applyFont="1" applyFill="1" applyBorder="1" applyAlignment="1">
      <alignment vertical="center" wrapText="1"/>
    </xf>
    <xf numFmtId="1" fontId="3" fillId="0" borderId="10" xfId="59" applyNumberFormat="1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183" fontId="3" fillId="0" borderId="10" xfId="56" applyNumberFormat="1" applyFont="1" applyBorder="1" applyAlignment="1">
      <alignment horizontal="right"/>
      <protection/>
    </xf>
    <xf numFmtId="182" fontId="6" fillId="0" borderId="0" xfId="0" applyNumberFormat="1" applyFont="1" applyAlignment="1">
      <alignment horizontal="center" vertical="center" wrapText="1"/>
    </xf>
    <xf numFmtId="180" fontId="2" fillId="0" borderId="10" xfId="68" applyNumberFormat="1" applyFont="1" applyBorder="1" applyAlignment="1">
      <alignment horizontal="right" vertical="center"/>
    </xf>
    <xf numFmtId="180" fontId="3" fillId="34" borderId="10" xfId="68" applyNumberFormat="1" applyFont="1" applyFill="1" applyBorder="1" applyAlignment="1">
      <alignment horizontal="right" vertical="center"/>
    </xf>
    <xf numFmtId="180" fontId="3" fillId="34" borderId="10" xfId="61" applyNumberFormat="1" applyFont="1" applyFill="1" applyBorder="1" applyAlignment="1">
      <alignment horizontal="right" vertical="center"/>
      <protection/>
    </xf>
    <xf numFmtId="180" fontId="17" fillId="36" borderId="0" xfId="0" applyNumberFormat="1" applyFont="1" applyFill="1" applyAlignment="1">
      <alignment horizontal="center" vertical="center" wrapText="1"/>
    </xf>
    <xf numFmtId="180" fontId="3" fillId="0" borderId="10" xfId="59" applyNumberFormat="1" applyFont="1" applyBorder="1" applyAlignment="1">
      <alignment horizontal="right" vertical="center"/>
      <protection/>
    </xf>
    <xf numFmtId="207" fontId="5" fillId="0" borderId="0" xfId="58" applyNumberFormat="1" applyFont="1">
      <alignment/>
      <protection/>
    </xf>
    <xf numFmtId="4" fontId="14" fillId="36" borderId="0" xfId="0" applyNumberFormat="1" applyFont="1" applyFill="1" applyAlignment="1">
      <alignment/>
    </xf>
    <xf numFmtId="188" fontId="11" fillId="34" borderId="10" xfId="0" applyNumberFormat="1" applyFont="1" applyFill="1" applyBorder="1" applyAlignment="1">
      <alignment vertical="center" wrapText="1"/>
    </xf>
    <xf numFmtId="188" fontId="11" fillId="35" borderId="10" xfId="0" applyNumberFormat="1" applyFont="1" applyFill="1" applyBorder="1" applyAlignment="1">
      <alignment vertical="center" wrapText="1"/>
    </xf>
    <xf numFmtId="182" fontId="14" fillId="34" borderId="0" xfId="0" applyNumberFormat="1" applyFont="1" applyFill="1" applyAlignment="1">
      <alignment/>
    </xf>
    <xf numFmtId="182" fontId="14" fillId="36" borderId="0" xfId="0" applyNumberFormat="1" applyFont="1" applyFill="1" applyAlignment="1">
      <alignment/>
    </xf>
    <xf numFmtId="181" fontId="11" fillId="36" borderId="10" xfId="0" applyNumberFormat="1" applyFont="1" applyFill="1" applyBorder="1" applyAlignment="1" applyProtection="1">
      <alignment vertical="center" wrapText="1"/>
      <protection locked="0"/>
    </xf>
    <xf numFmtId="181" fontId="11" fillId="36" borderId="10" xfId="0" applyNumberFormat="1" applyFont="1" applyFill="1" applyBorder="1" applyAlignment="1">
      <alignment vertical="center" wrapText="1"/>
    </xf>
    <xf numFmtId="3" fontId="11" fillId="34" borderId="10" xfId="0" applyNumberFormat="1" applyFont="1" applyFill="1" applyBorder="1" applyAlignment="1">
      <alignment vertical="center" wrapText="1"/>
    </xf>
    <xf numFmtId="181" fontId="2" fillId="0" borderId="10" xfId="61" applyNumberFormat="1" applyFont="1" applyBorder="1" applyAlignment="1">
      <alignment horizontal="right" vertical="center"/>
      <protection/>
    </xf>
    <xf numFmtId="182" fontId="2" fillId="0" borderId="0" xfId="59" applyNumberFormat="1" applyFont="1">
      <alignment/>
      <protection/>
    </xf>
    <xf numFmtId="182" fontId="2" fillId="0" borderId="0" xfId="59" applyNumberFormat="1" applyFont="1" applyAlignment="1">
      <alignment horizontal="right"/>
      <protection/>
    </xf>
    <xf numFmtId="191" fontId="5" fillId="0" borderId="0" xfId="0" applyNumberFormat="1" applyFont="1" applyAlignment="1">
      <alignment horizontal="center" vertical="center" wrapText="1"/>
    </xf>
    <xf numFmtId="182" fontId="17" fillId="0" borderId="0" xfId="0" applyNumberFormat="1" applyFont="1" applyAlignment="1">
      <alignment horizontal="center" vertical="center" wrapText="1"/>
    </xf>
    <xf numFmtId="4" fontId="16" fillId="34" borderId="10" xfId="0" applyNumberFormat="1" applyFont="1" applyFill="1" applyBorder="1" applyAlignment="1">
      <alignment vertical="center" wrapText="1"/>
    </xf>
    <xf numFmtId="180" fontId="14" fillId="36" borderId="0" xfId="0" applyNumberFormat="1" applyFont="1" applyFill="1" applyAlignment="1">
      <alignment/>
    </xf>
    <xf numFmtId="181" fontId="16" fillId="0" borderId="10" xfId="0" applyNumberFormat="1" applyFont="1" applyFill="1" applyBorder="1" applyAlignment="1">
      <alignment vertical="center" wrapText="1"/>
    </xf>
    <xf numFmtId="181" fontId="56" fillId="36" borderId="0" xfId="0" applyNumberFormat="1" applyFont="1" applyFill="1" applyAlignment="1">
      <alignment/>
    </xf>
    <xf numFmtId="181" fontId="16" fillId="36" borderId="10" xfId="0" applyNumberFormat="1" applyFont="1" applyFill="1" applyBorder="1" applyAlignment="1">
      <alignment vertical="center" wrapText="1"/>
    </xf>
    <xf numFmtId="0" fontId="11" fillId="34" borderId="0" xfId="0" applyFont="1" applyFill="1" applyAlignment="1">
      <alignment horizontal="center"/>
    </xf>
    <xf numFmtId="0" fontId="11" fillId="34" borderId="10" xfId="0" applyFont="1" applyFill="1" applyBorder="1" applyAlignment="1">
      <alignment horizontal="center"/>
    </xf>
    <xf numFmtId="182" fontId="2" fillId="0" borderId="11" xfId="61" applyNumberFormat="1" applyFont="1" applyBorder="1" applyAlignment="1">
      <alignment horizontal="right" vertical="center"/>
      <protection/>
    </xf>
    <xf numFmtId="182" fontId="2" fillId="0" borderId="0" xfId="59" applyNumberFormat="1" applyFont="1" applyAlignment="1">
      <alignment horizontal="right" vertical="center"/>
      <protection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5" fillId="34" borderId="12" xfId="60" applyFont="1" applyFill="1" applyBorder="1" applyAlignment="1">
      <alignment horizontal="center" vertical="center" wrapText="1"/>
      <protection/>
    </xf>
    <xf numFmtId="0" fontId="15" fillId="34" borderId="14" xfId="60" applyFont="1" applyFill="1" applyBorder="1" applyAlignment="1">
      <alignment horizontal="center" vertical="center" wrapText="1"/>
      <protection/>
    </xf>
    <xf numFmtId="49" fontId="11" fillId="34" borderId="18" xfId="0" applyNumberFormat="1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 wrapText="1"/>
    </xf>
    <xf numFmtId="49" fontId="11" fillId="34" borderId="20" xfId="0" applyNumberFormat="1" applyFont="1" applyFill="1" applyBorder="1" applyAlignment="1">
      <alignment horizontal="center" vertical="center" wrapText="1"/>
    </xf>
    <xf numFmtId="49" fontId="11" fillId="34" borderId="21" xfId="0" applyNumberFormat="1" applyFont="1" applyFill="1" applyBorder="1" applyAlignment="1">
      <alignment horizontal="center" vertical="center" wrapText="1"/>
    </xf>
    <xf numFmtId="49" fontId="11" fillId="34" borderId="15" xfId="0" applyNumberFormat="1" applyFont="1" applyFill="1" applyBorder="1" applyAlignment="1">
      <alignment horizontal="center" vertical="center" wrapText="1"/>
    </xf>
    <xf numFmtId="49" fontId="11" fillId="34" borderId="16" xfId="0" applyNumberFormat="1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49" fontId="11" fillId="34" borderId="12" xfId="0" applyNumberFormat="1" applyFont="1" applyFill="1" applyBorder="1" applyAlignment="1">
      <alignment horizontal="center" vertical="center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11" fillId="34" borderId="16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left" vertical="center" wrapText="1"/>
    </xf>
    <xf numFmtId="0" fontId="9" fillId="34" borderId="0" xfId="0" applyFont="1" applyFill="1" applyAlignment="1">
      <alignment horizontal="center" vertical="center" wrapText="1"/>
    </xf>
    <xf numFmtId="0" fontId="10" fillId="34" borderId="0" xfId="0" applyFont="1" applyFill="1" applyAlignment="1" applyProtection="1">
      <alignment horizontal="center" vertical="center" wrapText="1"/>
      <protection locked="0"/>
    </xf>
    <xf numFmtId="0" fontId="0" fillId="34" borderId="15" xfId="0" applyFill="1" applyBorder="1" applyAlignment="1">
      <alignment horizontal="center" vertical="center" wrapText="1"/>
    </xf>
    <xf numFmtId="0" fontId="2" fillId="0" borderId="0" xfId="61" applyFont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Обычный 6" xfId="54"/>
    <cellStyle name="Обычный 7" xfId="55"/>
    <cellStyle name="Обычный_Алек 2" xfId="56"/>
    <cellStyle name="Обычный_Анализ Кадикас. на 1.03.08" xfId="57"/>
    <cellStyle name="Обычный_Анализ Моргаш. на 1.03.08" xfId="58"/>
    <cellStyle name="Обычный_Анализ район на 1.03.08" xfId="59"/>
    <cellStyle name="Обычный_Лист1 2" xfId="60"/>
    <cellStyle name="Обычный_Лист3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5;&#1072;&#1083;&#1080;&#1079;%20&#1085;&#1072;%2001.02.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&#1099;\&#1045;&#1078;&#1077;&#1084;&#1077;&#1089;&#1103;&#1095;&#1085;&#1099;&#1077;\&#1040;&#1085;&#1072;&#1083;&#1080;&#1079;\&#1050;&#1086;&#1087;&#1080;&#1103;%20&#1040;&#1085;&#1072;&#1083;&#1080;&#1079;%20&#1085;&#1072;%2001%2002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"/>
      <sheetName val="Справка"/>
      <sheetName val="Район"/>
      <sheetName val="Ал"/>
      <sheetName val="Б.Сун"/>
      <sheetName val="Иль"/>
      <sheetName val="Кад"/>
      <sheetName val="Мор"/>
      <sheetName val="Мос"/>
      <sheetName val="Ори"/>
      <sheetName val="Сятр"/>
      <sheetName val="Тор"/>
      <sheetName val="Хор"/>
      <sheetName val="Чум"/>
      <sheetName val="Шать"/>
      <sheetName val="Юнг"/>
      <sheetName val="Юськ"/>
      <sheetName val="Яраб"/>
      <sheetName val="Ярос"/>
    </sheetNames>
    <sheetDataSet>
      <sheetData sheetId="1">
        <row r="30">
          <cell r="AY30">
            <v>0</v>
          </cell>
          <cell r="AZ3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правка"/>
      <sheetName val="район"/>
      <sheetName val="александ"/>
      <sheetName val="б.сундырь"/>
      <sheetName val="ильинка"/>
      <sheetName val="кадикасы"/>
      <sheetName val="моргауши"/>
      <sheetName val="москак"/>
      <sheetName val="оринино"/>
      <sheetName val="сятра"/>
      <sheetName val="торай"/>
      <sheetName val="хорной"/>
      <sheetName val="чуманкас"/>
      <sheetName val="шатьма"/>
      <sheetName val="юнга"/>
      <sheetName val="юськасы"/>
      <sheetName val="ярабай"/>
      <sheetName val="ярославка"/>
    </sheetNames>
    <sheetDataSet>
      <sheetData sheetId="2">
        <row r="48">
          <cell r="C48">
            <v>0</v>
          </cell>
          <cell r="D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="70" zoomScaleNormal="70" zoomScaleSheetLayoutView="70" zoomScalePageLayoutView="0" workbookViewId="0" topLeftCell="A1">
      <selection activeCell="C25" sqref="C25"/>
    </sheetView>
  </sheetViews>
  <sheetFormatPr defaultColWidth="9.140625" defaultRowHeight="12.75"/>
  <cols>
    <col min="1" max="1" width="41.28125" style="170" customWidth="1"/>
    <col min="2" max="2" width="11.140625" style="171" customWidth="1"/>
    <col min="3" max="4" width="13.57421875" style="156" customWidth="1"/>
    <col min="5" max="5" width="12.00390625" style="156" customWidth="1"/>
    <col min="6" max="7" width="13.57421875" style="156" customWidth="1"/>
    <col min="8" max="8" width="11.00390625" style="156" customWidth="1"/>
    <col min="9" max="10" width="13.57421875" style="156" customWidth="1"/>
    <col min="11" max="11" width="11.8515625" style="156" customWidth="1"/>
    <col min="12" max="12" width="19.140625" style="156" customWidth="1"/>
    <col min="13" max="16384" width="9.140625" style="156" customWidth="1"/>
  </cols>
  <sheetData>
    <row r="1" spans="1:11" ht="26.25" customHeight="1">
      <c r="A1" s="209" t="s">
        <v>299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23.25" customHeight="1">
      <c r="A2" s="210" t="s">
        <v>214</v>
      </c>
      <c r="B2" s="211" t="s">
        <v>215</v>
      </c>
      <c r="C2" s="212" t="s">
        <v>216</v>
      </c>
      <c r="D2" s="212"/>
      <c r="E2" s="212"/>
      <c r="F2" s="212" t="s">
        <v>217</v>
      </c>
      <c r="G2" s="212"/>
      <c r="H2" s="212"/>
      <c r="I2" s="212" t="s">
        <v>218</v>
      </c>
      <c r="J2" s="212"/>
      <c r="K2" s="212"/>
    </row>
    <row r="3" spans="1:11" ht="24" customHeight="1">
      <c r="A3" s="210"/>
      <c r="B3" s="211"/>
      <c r="C3" s="159" t="s">
        <v>292</v>
      </c>
      <c r="D3" s="159" t="s">
        <v>219</v>
      </c>
      <c r="E3" s="159" t="s">
        <v>220</v>
      </c>
      <c r="F3" s="159" t="s">
        <v>292</v>
      </c>
      <c r="G3" s="159" t="s">
        <v>219</v>
      </c>
      <c r="H3" s="159" t="s">
        <v>220</v>
      </c>
      <c r="I3" s="159" t="s">
        <v>292</v>
      </c>
      <c r="J3" s="159" t="s">
        <v>219</v>
      </c>
      <c r="K3" s="159" t="s">
        <v>220</v>
      </c>
    </row>
    <row r="4" spans="1:11" s="162" customFormat="1" ht="30.75" customHeight="1">
      <c r="A4" s="160" t="s">
        <v>5</v>
      </c>
      <c r="B4" s="157"/>
      <c r="C4" s="161">
        <f>SUM(C5:C11)</f>
        <v>109731.4</v>
      </c>
      <c r="D4" s="161">
        <f>SUM(D5:D11)</f>
        <v>44773.41262</v>
      </c>
      <c r="E4" s="161">
        <f>D4/C4*100</f>
        <v>40.802735242601486</v>
      </c>
      <c r="F4" s="161">
        <f>SUM(F5:F11)</f>
        <v>90625.3</v>
      </c>
      <c r="G4" s="161">
        <f>SUM(G5:G11)</f>
        <v>37887.999090000005</v>
      </c>
      <c r="H4" s="161">
        <f>G4/F4*100</f>
        <v>41.80730887511545</v>
      </c>
      <c r="I4" s="161">
        <f>I5+I6+I7+I8+I9+I10+I11</f>
        <v>19106.1</v>
      </c>
      <c r="J4" s="161">
        <f>J5+J6+J7+J8+J9+J10+J11</f>
        <v>6885.41353</v>
      </c>
      <c r="K4" s="161">
        <f>J4/I4*100</f>
        <v>36.0377760505807</v>
      </c>
    </row>
    <row r="5" spans="1:11" ht="19.5" customHeight="1">
      <c r="A5" s="163" t="s">
        <v>221</v>
      </c>
      <c r="B5" s="158">
        <v>10102</v>
      </c>
      <c r="C5" s="164">
        <f aca="true" t="shared" si="0" ref="C5:D21">F5+I5</f>
        <v>91977.7</v>
      </c>
      <c r="D5" s="164">
        <f t="shared" si="0"/>
        <v>38088.155450000006</v>
      </c>
      <c r="E5" s="161">
        <f aca="true" t="shared" si="1" ref="E5:E10">D5/C5*100</f>
        <v>41.410206441343945</v>
      </c>
      <c r="F5" s="164">
        <f>район!C5</f>
        <v>79755.3</v>
      </c>
      <c r="G5" s="164">
        <f>район!D5</f>
        <v>33026.83069</v>
      </c>
      <c r="H5" s="165">
        <f aca="true" t="shared" si="2" ref="H5:H38">G5/F5*100</f>
        <v>41.410201817308696</v>
      </c>
      <c r="I5" s="164">
        <f>Справка!I30</f>
        <v>12222.4</v>
      </c>
      <c r="J5" s="164">
        <f>Справка!J30</f>
        <v>5061.3247599999995</v>
      </c>
      <c r="K5" s="165">
        <f aca="true" t="shared" si="3" ref="K5:K10">J5/I5*100</f>
        <v>41.41023661474015</v>
      </c>
    </row>
    <row r="6" spans="1:11" ht="19.5" customHeight="1">
      <c r="A6" s="163" t="s">
        <v>222</v>
      </c>
      <c r="B6" s="158">
        <v>10500</v>
      </c>
      <c r="C6" s="164">
        <f t="shared" si="0"/>
        <v>9600</v>
      </c>
      <c r="D6" s="164">
        <f t="shared" si="0"/>
        <v>4507.61121</v>
      </c>
      <c r="E6" s="161">
        <f t="shared" si="1"/>
        <v>46.9542834375</v>
      </c>
      <c r="F6" s="164">
        <f>район!C7</f>
        <v>9300</v>
      </c>
      <c r="G6" s="164">
        <f>район!D7</f>
        <v>4365.25619</v>
      </c>
      <c r="H6" s="165">
        <f t="shared" si="2"/>
        <v>46.93823860215054</v>
      </c>
      <c r="I6" s="164">
        <f>Справка!L30</f>
        <v>300</v>
      </c>
      <c r="J6" s="164">
        <f>Справка!M30</f>
        <v>142.35502000000002</v>
      </c>
      <c r="K6" s="165">
        <f t="shared" si="3"/>
        <v>47.451673333333346</v>
      </c>
    </row>
    <row r="7" spans="1:11" ht="19.5" customHeight="1">
      <c r="A7" s="163" t="s">
        <v>223</v>
      </c>
      <c r="B7" s="158">
        <v>10601</v>
      </c>
      <c r="C7" s="164">
        <f t="shared" si="0"/>
        <v>1503</v>
      </c>
      <c r="D7" s="164">
        <f t="shared" si="0"/>
        <v>31.026989999999994</v>
      </c>
      <c r="E7" s="161">
        <f t="shared" si="1"/>
        <v>2.064337325349301</v>
      </c>
      <c r="F7" s="164"/>
      <c r="G7" s="164"/>
      <c r="H7" s="165">
        <v>0</v>
      </c>
      <c r="I7" s="164">
        <f>Справка!O30</f>
        <v>1503</v>
      </c>
      <c r="J7" s="164">
        <f>Справка!P30</f>
        <v>31.026989999999994</v>
      </c>
      <c r="K7" s="165">
        <f t="shared" si="3"/>
        <v>2.064337325349301</v>
      </c>
    </row>
    <row r="8" spans="1:11" ht="19.5" customHeight="1">
      <c r="A8" s="163" t="s">
        <v>224</v>
      </c>
      <c r="B8" s="158">
        <v>10606</v>
      </c>
      <c r="C8" s="164">
        <f t="shared" si="0"/>
        <v>4930.7</v>
      </c>
      <c r="D8" s="164">
        <f t="shared" si="0"/>
        <v>1563.1782999999998</v>
      </c>
      <c r="E8" s="161">
        <f t="shared" si="1"/>
        <v>31.702969152452997</v>
      </c>
      <c r="F8" s="164"/>
      <c r="G8" s="164"/>
      <c r="H8" s="165">
        <v>0</v>
      </c>
      <c r="I8" s="164">
        <f>Справка!R30</f>
        <v>4930.7</v>
      </c>
      <c r="J8" s="164">
        <f>Справка!S30</f>
        <v>1563.1782999999998</v>
      </c>
      <c r="K8" s="165">
        <f t="shared" si="3"/>
        <v>31.702969152452997</v>
      </c>
    </row>
    <row r="9" spans="1:11" ht="33.75" customHeight="1">
      <c r="A9" s="163" t="s">
        <v>225</v>
      </c>
      <c r="B9" s="158">
        <v>10701</v>
      </c>
      <c r="C9" s="164">
        <f t="shared" si="0"/>
        <v>70</v>
      </c>
      <c r="D9" s="164">
        <f t="shared" si="0"/>
        <v>42.528</v>
      </c>
      <c r="E9" s="161">
        <f t="shared" si="1"/>
        <v>60.754285714285714</v>
      </c>
      <c r="F9" s="164">
        <f>район!C14</f>
        <v>70</v>
      </c>
      <c r="G9" s="164">
        <f>район!D14</f>
        <v>42.528</v>
      </c>
      <c r="H9" s="165">
        <f t="shared" si="2"/>
        <v>60.754285714285714</v>
      </c>
      <c r="I9" s="164">
        <f>Справка!R31</f>
        <v>0</v>
      </c>
      <c r="J9" s="164">
        <f>Справка!S31</f>
        <v>0</v>
      </c>
      <c r="K9" s="165">
        <v>0</v>
      </c>
    </row>
    <row r="10" spans="1:11" ht="19.5" customHeight="1">
      <c r="A10" s="163" t="s">
        <v>226</v>
      </c>
      <c r="B10" s="158">
        <v>10800</v>
      </c>
      <c r="C10" s="164">
        <f t="shared" si="0"/>
        <v>1650</v>
      </c>
      <c r="D10" s="164">
        <f t="shared" si="0"/>
        <v>537.89692</v>
      </c>
      <c r="E10" s="161">
        <f t="shared" si="1"/>
        <v>32.59981333333333</v>
      </c>
      <c r="F10" s="164">
        <f>район!C16</f>
        <v>1500</v>
      </c>
      <c r="G10" s="164">
        <f>район!D16</f>
        <v>451.97192</v>
      </c>
      <c r="H10" s="165">
        <f t="shared" si="2"/>
        <v>30.13146133333333</v>
      </c>
      <c r="I10" s="164">
        <f>Справка!U30</f>
        <v>150</v>
      </c>
      <c r="J10" s="164">
        <f>Справка!V30</f>
        <v>85.925</v>
      </c>
      <c r="K10" s="165">
        <f t="shared" si="3"/>
        <v>57.28333333333333</v>
      </c>
    </row>
    <row r="11" spans="1:11" ht="19.5" customHeight="1">
      <c r="A11" s="163" t="s">
        <v>227</v>
      </c>
      <c r="B11" s="158">
        <v>10900</v>
      </c>
      <c r="C11" s="164">
        <f t="shared" si="0"/>
        <v>0</v>
      </c>
      <c r="D11" s="164">
        <f t="shared" si="0"/>
        <v>3.0157499999999997</v>
      </c>
      <c r="E11" s="161"/>
      <c r="F11" s="164">
        <f>район!C20</f>
        <v>0</v>
      </c>
      <c r="G11" s="164">
        <f>район!D20</f>
        <v>1.41229</v>
      </c>
      <c r="H11" s="165" t="e">
        <f t="shared" si="2"/>
        <v>#DIV/0!</v>
      </c>
      <c r="I11" s="164">
        <f>Справка!X30</f>
        <v>0</v>
      </c>
      <c r="J11" s="164">
        <f>Справка!Y30</f>
        <v>1.6034599999999999</v>
      </c>
      <c r="K11" s="165"/>
    </row>
    <row r="12" spans="1:11" s="162" customFormat="1" ht="27" customHeight="1">
      <c r="A12" s="160" t="s">
        <v>16</v>
      </c>
      <c r="B12" s="157"/>
      <c r="C12" s="161">
        <f>SUM(C13:C20)</f>
        <v>15963.7</v>
      </c>
      <c r="D12" s="161">
        <f>D13+D14+D15+D16+D18+D19</f>
        <v>7764.522230000001</v>
      </c>
      <c r="E12" s="161">
        <f aca="true" t="shared" si="4" ref="E12:E37">D12/C12*100</f>
        <v>48.63861279026793</v>
      </c>
      <c r="F12" s="161">
        <f>F13+F14+F15+F16+F18+F19+F17</f>
        <v>10581.8</v>
      </c>
      <c r="G12" s="161">
        <f>G13+G14+G15+G16+G18+G19+G17</f>
        <v>4573.802390000001</v>
      </c>
      <c r="H12" s="161">
        <f t="shared" si="2"/>
        <v>43.22329272902532</v>
      </c>
      <c r="I12" s="166">
        <f>I13+I14+I15+I16+I19+I20</f>
        <v>5381.9</v>
      </c>
      <c r="J12" s="166">
        <f>J13+J14+J15+J16+J18+J19+J20</f>
        <v>3190.71984</v>
      </c>
      <c r="K12" s="161">
        <f>J12/I12*100</f>
        <v>59.28612274475557</v>
      </c>
    </row>
    <row r="13" spans="1:11" ht="52.5" customHeight="1">
      <c r="A13" s="163" t="s">
        <v>228</v>
      </c>
      <c r="B13" s="158">
        <v>11100</v>
      </c>
      <c r="C13" s="164">
        <f aca="true" t="shared" si="5" ref="C13:C21">F13+I13</f>
        <v>7050</v>
      </c>
      <c r="D13" s="164">
        <f t="shared" si="0"/>
        <v>1769.73368</v>
      </c>
      <c r="E13" s="164">
        <f t="shared" si="4"/>
        <v>25.10260539007092</v>
      </c>
      <c r="F13" s="164">
        <f>район!C26</f>
        <v>3750</v>
      </c>
      <c r="G13" s="164">
        <f>район!D26</f>
        <v>960.01796</v>
      </c>
      <c r="H13" s="164">
        <f t="shared" si="2"/>
        <v>25.60047893333333</v>
      </c>
      <c r="I13" s="164">
        <f>Справка!AA30+Справка!AG30</f>
        <v>3300</v>
      </c>
      <c r="J13" s="164">
        <f>Справка!AB30+Справка!AH30</f>
        <v>809.71572</v>
      </c>
      <c r="K13" s="165">
        <f>J13/I13*100</f>
        <v>24.53684</v>
      </c>
    </row>
    <row r="14" spans="1:11" ht="33" customHeight="1">
      <c r="A14" s="163" t="s">
        <v>229</v>
      </c>
      <c r="B14" s="158">
        <v>11200</v>
      </c>
      <c r="C14" s="164">
        <f t="shared" si="5"/>
        <v>670</v>
      </c>
      <c r="D14" s="164">
        <f t="shared" si="0"/>
        <v>190.31529</v>
      </c>
      <c r="E14" s="164">
        <f t="shared" si="4"/>
        <v>28.405267164179104</v>
      </c>
      <c r="F14" s="164">
        <f>район!C31</f>
        <v>670</v>
      </c>
      <c r="G14" s="164">
        <f>район!D31</f>
        <v>190.31529</v>
      </c>
      <c r="H14" s="164">
        <f t="shared" si="2"/>
        <v>28.405267164179104</v>
      </c>
      <c r="I14" s="164">
        <f>Справка!AA31+Справка!AG31</f>
        <v>0</v>
      </c>
      <c r="J14" s="164">
        <f>Справка!AB31+Справка!AH31</f>
        <v>0</v>
      </c>
      <c r="K14" s="165" t="e">
        <f>J14/I14*100</f>
        <v>#DIV/0!</v>
      </c>
    </row>
    <row r="15" spans="1:11" ht="33" customHeight="1">
      <c r="A15" s="163" t="s">
        <v>230</v>
      </c>
      <c r="B15" s="158">
        <v>11300</v>
      </c>
      <c r="C15" s="164">
        <f t="shared" si="5"/>
        <v>0</v>
      </c>
      <c r="D15" s="164">
        <f>G15+J15</f>
        <v>174.02251</v>
      </c>
      <c r="E15" s="164" t="e">
        <f>D15/C15*100</f>
        <v>#DIV/0!</v>
      </c>
      <c r="F15" s="164">
        <f>район!C33</f>
        <v>0</v>
      </c>
      <c r="G15" s="164">
        <f>район!D33</f>
        <v>71.99501</v>
      </c>
      <c r="H15" s="164" t="e">
        <f t="shared" si="2"/>
        <v>#DIV/0!</v>
      </c>
      <c r="I15" s="164">
        <f>Справка!AA32+Справка!AG32</f>
        <v>0</v>
      </c>
      <c r="J15" s="164">
        <f>Справка!AN30</f>
        <v>102.0275</v>
      </c>
      <c r="K15" s="165" t="e">
        <f>J15/I15*100</f>
        <v>#DIV/0!</v>
      </c>
    </row>
    <row r="16" spans="1:11" ht="33" customHeight="1">
      <c r="A16" s="163" t="s">
        <v>231</v>
      </c>
      <c r="B16" s="158">
        <v>11400</v>
      </c>
      <c r="C16" s="164">
        <f t="shared" si="5"/>
        <v>5938.700000000001</v>
      </c>
      <c r="D16" s="164">
        <f t="shared" si="0"/>
        <v>4471.636630000001</v>
      </c>
      <c r="E16" s="164">
        <f t="shared" si="4"/>
        <v>75.29655699058718</v>
      </c>
      <c r="F16" s="164">
        <f>район!C35</f>
        <v>3856.8</v>
      </c>
      <c r="G16" s="164">
        <f>район!D35</f>
        <v>2375.9303</v>
      </c>
      <c r="H16" s="164">
        <f t="shared" si="2"/>
        <v>61.60366884463804</v>
      </c>
      <c r="I16" s="164">
        <f>Справка!AP30</f>
        <v>2081.9</v>
      </c>
      <c r="J16" s="164">
        <f>Справка!AQ30</f>
        <v>2095.7063300000004</v>
      </c>
      <c r="K16" s="165">
        <f>J16/I16*100</f>
        <v>100.6631600941448</v>
      </c>
    </row>
    <row r="17" spans="1:11" ht="23.25" customHeight="1">
      <c r="A17" s="163" t="s">
        <v>291</v>
      </c>
      <c r="B17" s="158">
        <v>11500</v>
      </c>
      <c r="C17" s="164">
        <f t="shared" si="5"/>
        <v>10</v>
      </c>
      <c r="D17" s="164">
        <f t="shared" si="0"/>
        <v>0</v>
      </c>
      <c r="E17" s="164">
        <f t="shared" si="4"/>
        <v>0</v>
      </c>
      <c r="F17" s="164">
        <f>район!C38</f>
        <v>10</v>
      </c>
      <c r="G17" s="164">
        <f>район!D38</f>
        <v>0</v>
      </c>
      <c r="H17" s="164">
        <f t="shared" si="2"/>
        <v>0</v>
      </c>
      <c r="I17" s="164"/>
      <c r="J17" s="164"/>
      <c r="K17" s="165"/>
    </row>
    <row r="18" spans="1:11" ht="22.5" customHeight="1">
      <c r="A18" s="163" t="s">
        <v>232</v>
      </c>
      <c r="B18" s="158">
        <v>11600</v>
      </c>
      <c r="C18" s="164">
        <f t="shared" si="5"/>
        <v>2290</v>
      </c>
      <c r="D18" s="164">
        <f t="shared" si="0"/>
        <v>949.5264500000001</v>
      </c>
      <c r="E18" s="164">
        <f t="shared" si="4"/>
        <v>41.464037117903935</v>
      </c>
      <c r="F18" s="164">
        <f>район!C40</f>
        <v>2290</v>
      </c>
      <c r="G18" s="164">
        <f>район!D40</f>
        <v>941.5264500000001</v>
      </c>
      <c r="H18" s="164">
        <f t="shared" si="2"/>
        <v>41.114692139738</v>
      </c>
      <c r="I18" s="164">
        <f>Справка!AY30</f>
        <v>0</v>
      </c>
      <c r="J18" s="164">
        <f>Справка!AZ30</f>
        <v>8</v>
      </c>
      <c r="K18" s="165">
        <v>0</v>
      </c>
    </row>
    <row r="19" spans="1:11" ht="33.75" customHeight="1">
      <c r="A19" s="163" t="s">
        <v>233</v>
      </c>
      <c r="B19" s="158">
        <v>11700</v>
      </c>
      <c r="C19" s="164">
        <f t="shared" si="5"/>
        <v>5</v>
      </c>
      <c r="D19" s="164">
        <f>G19+J19</f>
        <v>209.28766999999996</v>
      </c>
      <c r="E19" s="164">
        <f>D19/C19*100</f>
        <v>4185.7534</v>
      </c>
      <c r="F19" s="164">
        <f>район!C53</f>
        <v>5</v>
      </c>
      <c r="G19" s="164">
        <f>район!D53</f>
        <v>34.01738</v>
      </c>
      <c r="H19" s="164">
        <f>G19/F19*100</f>
        <v>680.3476</v>
      </c>
      <c r="I19" s="164">
        <f>Справка!BB30</f>
        <v>0</v>
      </c>
      <c r="J19" s="164">
        <f>Справка!BC30</f>
        <v>175.27028999999996</v>
      </c>
      <c r="K19" s="165">
        <v>0</v>
      </c>
    </row>
    <row r="20" spans="1:11" ht="19.5" customHeight="1">
      <c r="A20" s="163" t="s">
        <v>234</v>
      </c>
      <c r="B20" s="158">
        <v>11900</v>
      </c>
      <c r="C20" s="165">
        <v>0</v>
      </c>
      <c r="D20" s="165">
        <v>0</v>
      </c>
      <c r="E20" s="165"/>
      <c r="F20" s="165">
        <v>0</v>
      </c>
      <c r="G20" s="165">
        <v>0</v>
      </c>
      <c r="H20" s="165"/>
      <c r="I20" s="165">
        <f>'[1]Справка'!AY30</f>
        <v>0</v>
      </c>
      <c r="J20" s="165">
        <f>'[1]Справка'!AZ30</f>
        <v>0</v>
      </c>
      <c r="K20" s="165">
        <v>0</v>
      </c>
    </row>
    <row r="21" spans="1:11" ht="32.25" customHeight="1" hidden="1">
      <c r="A21" s="160" t="s">
        <v>235</v>
      </c>
      <c r="B21" s="157">
        <v>30000</v>
      </c>
      <c r="C21" s="161">
        <f t="shared" si="5"/>
        <v>0</v>
      </c>
      <c r="D21" s="161">
        <f t="shared" si="0"/>
        <v>0</v>
      </c>
      <c r="E21" s="161"/>
      <c r="F21" s="161">
        <f>'[2]район'!C48</f>
        <v>0</v>
      </c>
      <c r="G21" s="161">
        <f>'[2]район'!D48</f>
        <v>0</v>
      </c>
      <c r="H21" s="161"/>
      <c r="I21" s="161">
        <v>0</v>
      </c>
      <c r="J21" s="161">
        <v>0</v>
      </c>
      <c r="K21" s="161"/>
    </row>
    <row r="22" spans="1:11" ht="36.75" customHeight="1">
      <c r="A22" s="160" t="s">
        <v>26</v>
      </c>
      <c r="B22" s="157">
        <v>10000</v>
      </c>
      <c r="C22" s="166">
        <f>SUM(C4,C12,C21)</f>
        <v>125695.09999999999</v>
      </c>
      <c r="D22" s="166">
        <f>SUM(D4,D12,D21)</f>
        <v>52537.934850000005</v>
      </c>
      <c r="E22" s="161">
        <f t="shared" si="4"/>
        <v>41.79791801748836</v>
      </c>
      <c r="F22" s="166">
        <f>SUM(F4,F12,F21)</f>
        <v>101207.1</v>
      </c>
      <c r="G22" s="166">
        <f>SUM(G4,G12,G21)</f>
        <v>42461.80148000001</v>
      </c>
      <c r="H22" s="161">
        <f t="shared" si="2"/>
        <v>41.95535834936482</v>
      </c>
      <c r="I22" s="166">
        <f>I4+I12</f>
        <v>24488</v>
      </c>
      <c r="J22" s="166">
        <f>J4+J12</f>
        <v>10076.13337</v>
      </c>
      <c r="K22" s="161">
        <f>J22/I22*100</f>
        <v>41.14722872427311</v>
      </c>
    </row>
    <row r="23" spans="1:11" ht="33" customHeight="1">
      <c r="A23" s="160" t="s">
        <v>236</v>
      </c>
      <c r="B23" s="157">
        <v>20000</v>
      </c>
      <c r="C23" s="166">
        <v>301194.5955499999</v>
      </c>
      <c r="D23" s="183">
        <v>108685.96255000004</v>
      </c>
      <c r="E23" s="166">
        <f t="shared" si="4"/>
        <v>36.08496439039113</v>
      </c>
      <c r="F23" s="166">
        <f>район!C57</f>
        <v>306161.59554999997</v>
      </c>
      <c r="G23" s="166">
        <f>район!D57</f>
        <v>108685.96255</v>
      </c>
      <c r="H23" s="161">
        <f t="shared" si="2"/>
        <v>35.49954146102242</v>
      </c>
      <c r="I23" s="166">
        <f>Справка!BK30</f>
        <v>69989.36</v>
      </c>
      <c r="J23" s="166">
        <f>Справка!BL30</f>
        <v>19985.360000000004</v>
      </c>
      <c r="K23" s="161">
        <f aca="true" t="shared" si="6" ref="K23:K38">J23/I23*100</f>
        <v>28.554854623617082</v>
      </c>
    </row>
    <row r="24" spans="1:12" ht="29.25" customHeight="1">
      <c r="A24" s="157" t="s">
        <v>237</v>
      </c>
      <c r="B24" s="157"/>
      <c r="C24" s="166">
        <f>C23+C22</f>
        <v>426889.6955499999</v>
      </c>
      <c r="D24" s="166">
        <f>D23+D22</f>
        <v>161223.89740000005</v>
      </c>
      <c r="E24" s="166">
        <f t="shared" si="4"/>
        <v>37.767109180810984</v>
      </c>
      <c r="F24" s="166">
        <f>F23+F22</f>
        <v>407368.69554999995</v>
      </c>
      <c r="G24" s="166">
        <f>G23+G22</f>
        <v>151147.76403000002</v>
      </c>
      <c r="H24" s="161">
        <f t="shared" si="2"/>
        <v>37.10343128500121</v>
      </c>
      <c r="I24" s="166">
        <f>I23+I22</f>
        <v>94477.36</v>
      </c>
      <c r="J24" s="166">
        <f>J23+J22</f>
        <v>30061.493370000004</v>
      </c>
      <c r="K24" s="161">
        <f t="shared" si="6"/>
        <v>31.818727121502977</v>
      </c>
      <c r="L24" s="198"/>
    </row>
    <row r="25" spans="1:12" ht="29.25" customHeight="1">
      <c r="A25" s="157" t="s">
        <v>238</v>
      </c>
      <c r="B25" s="157"/>
      <c r="C25" s="166">
        <f>C26+C27+C28+C29+C30+C31+C32+C33+C34+C38+C35+C36+C37</f>
        <v>439273.7524</v>
      </c>
      <c r="D25" s="166">
        <f>D26+D27+D28+D29+D30+D31+D32+D33+D34+D38+D35+D36+D37</f>
        <v>153949.52620000002</v>
      </c>
      <c r="E25" s="166">
        <f t="shared" si="4"/>
        <v>35.04637492199045</v>
      </c>
      <c r="F25" s="166">
        <f>SUM(F26:F38)</f>
        <v>414778.70240000007</v>
      </c>
      <c r="G25" s="166">
        <f>SUM(G26:G38)</f>
        <v>150169.69111</v>
      </c>
      <c r="H25" s="161">
        <f t="shared" si="2"/>
        <v>36.20477383266918</v>
      </c>
      <c r="I25" s="161">
        <f>I26+I27+I28+I29+I30+I31+I32+I33+I34+I35+I36+I37+I38</f>
        <v>99451.41</v>
      </c>
      <c r="J25" s="161">
        <f>J26+J27+J28+J29+J30+J31+J32+J33+J34+J35+J36+J37+J38</f>
        <v>23765.195089999997</v>
      </c>
      <c r="K25" s="161">
        <f t="shared" si="6"/>
        <v>23.8962877348848</v>
      </c>
      <c r="L25" s="198"/>
    </row>
    <row r="26" spans="1:11" ht="30.75" customHeight="1">
      <c r="A26" s="163" t="s">
        <v>239</v>
      </c>
      <c r="B26" s="168" t="s">
        <v>38</v>
      </c>
      <c r="C26" s="164">
        <v>34501.505</v>
      </c>
      <c r="D26" s="164">
        <v>13148.4835</v>
      </c>
      <c r="E26" s="164">
        <f t="shared" si="4"/>
        <v>38.10988390216601</v>
      </c>
      <c r="F26" s="164">
        <f>район!C71</f>
        <v>21967.7</v>
      </c>
      <c r="G26" s="164">
        <f>район!D71</f>
        <v>9010.93126</v>
      </c>
      <c r="H26" s="165">
        <f t="shared" si="2"/>
        <v>41.01900180719875</v>
      </c>
      <c r="I26" s="165">
        <f>Справка!CL30</f>
        <v>12537.005000000003</v>
      </c>
      <c r="J26" s="165">
        <f>Справка!CM30</f>
        <v>4138.35224</v>
      </c>
      <c r="K26" s="161">
        <f t="shared" si="6"/>
        <v>33.009097786911624</v>
      </c>
    </row>
    <row r="27" spans="1:11" ht="30.75" customHeight="1">
      <c r="A27" s="163" t="s">
        <v>240</v>
      </c>
      <c r="B27" s="168" t="s">
        <v>54</v>
      </c>
      <c r="C27" s="164">
        <f>I27</f>
        <v>1496.3000000000002</v>
      </c>
      <c r="D27" s="164">
        <f>J27</f>
        <v>413.03564</v>
      </c>
      <c r="E27" s="164">
        <f t="shared" si="4"/>
        <v>27.603798703468552</v>
      </c>
      <c r="F27" s="164">
        <f>район!C79</f>
        <v>1496.3</v>
      </c>
      <c r="G27" s="164">
        <f>район!D79</f>
        <v>1496.3</v>
      </c>
      <c r="H27" s="165">
        <f t="shared" si="2"/>
        <v>100</v>
      </c>
      <c r="I27" s="165">
        <f>Справка!DA30</f>
        <v>1496.3000000000002</v>
      </c>
      <c r="J27" s="165">
        <f>Справка!DB30</f>
        <v>413.03564</v>
      </c>
      <c r="K27" s="161">
        <f t="shared" si="6"/>
        <v>27.603798703468552</v>
      </c>
    </row>
    <row r="28" spans="1:11" ht="33" customHeight="1">
      <c r="A28" s="163" t="s">
        <v>241</v>
      </c>
      <c r="B28" s="168" t="s">
        <v>58</v>
      </c>
      <c r="C28" s="164">
        <f>F28+I28</f>
        <v>2642.7</v>
      </c>
      <c r="D28" s="164">
        <f>G28+J28</f>
        <v>755.1226399999999</v>
      </c>
      <c r="E28" s="164">
        <f t="shared" si="4"/>
        <v>28.573906989064213</v>
      </c>
      <c r="F28" s="164">
        <f>район!C81</f>
        <v>1670.9</v>
      </c>
      <c r="G28" s="164">
        <f>район!D81</f>
        <v>709.65816</v>
      </c>
      <c r="H28" s="165">
        <f t="shared" si="2"/>
        <v>42.471611706266074</v>
      </c>
      <c r="I28" s="165">
        <f>Справка!DD30</f>
        <v>971.8</v>
      </c>
      <c r="J28" s="165">
        <f>Справка!DE30</f>
        <v>45.46448</v>
      </c>
      <c r="K28" s="161">
        <f t="shared" si="6"/>
        <v>4.678378267133156</v>
      </c>
    </row>
    <row r="29" spans="1:11" ht="30" customHeight="1">
      <c r="A29" s="163" t="s">
        <v>242</v>
      </c>
      <c r="B29" s="168" t="s">
        <v>66</v>
      </c>
      <c r="C29" s="164">
        <v>56624.8171</v>
      </c>
      <c r="D29" s="164">
        <v>13739.10028</v>
      </c>
      <c r="E29" s="164">
        <f t="shared" si="4"/>
        <v>24.2633901240451</v>
      </c>
      <c r="F29" s="164">
        <f>район!C85</f>
        <v>46129.142400000004</v>
      </c>
      <c r="G29" s="164">
        <f>район!D85</f>
        <v>11847.31322</v>
      </c>
      <c r="H29" s="165">
        <f t="shared" si="2"/>
        <v>25.682925377775934</v>
      </c>
      <c r="I29" s="165">
        <f>Справка!DG30</f>
        <v>19376.1747</v>
      </c>
      <c r="J29" s="165">
        <f>Справка!DH30</f>
        <v>1891.7870599999997</v>
      </c>
      <c r="K29" s="161">
        <f t="shared" si="6"/>
        <v>9.763470289107167</v>
      </c>
    </row>
    <row r="30" spans="1:11" ht="30" customHeight="1">
      <c r="A30" s="163" t="s">
        <v>243</v>
      </c>
      <c r="B30" s="168" t="s">
        <v>76</v>
      </c>
      <c r="C30" s="164">
        <v>23229.6603</v>
      </c>
      <c r="D30" s="164">
        <v>2635.09059</v>
      </c>
      <c r="E30" s="164">
        <f t="shared" si="4"/>
        <v>11.343646682599141</v>
      </c>
      <c r="F30" s="164">
        <f>район!C90</f>
        <v>13537.8</v>
      </c>
      <c r="G30" s="164">
        <f>район!D90</f>
        <v>0</v>
      </c>
      <c r="H30" s="165">
        <f t="shared" si="2"/>
        <v>0</v>
      </c>
      <c r="I30" s="165">
        <f>Справка!DJ30</f>
        <v>23229.6603</v>
      </c>
      <c r="J30" s="165">
        <f>Справка!DK30</f>
        <v>2635.09059</v>
      </c>
      <c r="K30" s="161">
        <f t="shared" si="6"/>
        <v>11.343646682599141</v>
      </c>
    </row>
    <row r="31" spans="1:11" ht="30" customHeight="1">
      <c r="A31" s="163" t="s">
        <v>244</v>
      </c>
      <c r="B31" s="168" t="s">
        <v>84</v>
      </c>
      <c r="C31" s="164">
        <f>F31</f>
        <v>61.5</v>
      </c>
      <c r="D31" s="164">
        <f>G31</f>
        <v>60.5</v>
      </c>
      <c r="E31" s="164">
        <f t="shared" si="4"/>
        <v>98.3739837398374</v>
      </c>
      <c r="F31" s="164">
        <f>район!C94</f>
        <v>61.5</v>
      </c>
      <c r="G31" s="164">
        <f>район!D94</f>
        <v>60.5</v>
      </c>
      <c r="H31" s="165">
        <f t="shared" si="2"/>
        <v>98.3739837398374</v>
      </c>
      <c r="I31" s="164"/>
      <c r="J31" s="164"/>
      <c r="K31" s="165">
        <v>0</v>
      </c>
    </row>
    <row r="32" spans="1:11" ht="30" customHeight="1">
      <c r="A32" s="163" t="s">
        <v>245</v>
      </c>
      <c r="B32" s="168" t="s">
        <v>88</v>
      </c>
      <c r="C32" s="164">
        <f>F32</f>
        <v>268746.78500000003</v>
      </c>
      <c r="D32" s="164">
        <f>G32</f>
        <v>103738.08122000001</v>
      </c>
      <c r="E32" s="164">
        <f t="shared" si="4"/>
        <v>38.60067803973915</v>
      </c>
      <c r="F32" s="164">
        <f>район!C96</f>
        <v>268746.78500000003</v>
      </c>
      <c r="G32" s="164">
        <f>район!D96</f>
        <v>103738.08122000001</v>
      </c>
      <c r="H32" s="165">
        <f t="shared" si="2"/>
        <v>38.60067803973915</v>
      </c>
      <c r="I32" s="164"/>
      <c r="J32" s="164"/>
      <c r="K32" s="165">
        <v>0</v>
      </c>
    </row>
    <row r="33" spans="1:12" ht="30" customHeight="1">
      <c r="A33" s="163" t="s">
        <v>246</v>
      </c>
      <c r="B33" s="168" t="s">
        <v>94</v>
      </c>
      <c r="C33" s="164">
        <f>F33+I33</f>
        <v>30958.485</v>
      </c>
      <c r="D33" s="164">
        <f>G33+J33</f>
        <v>12800.56541</v>
      </c>
      <c r="E33" s="164">
        <f t="shared" si="4"/>
        <v>41.347518814308906</v>
      </c>
      <c r="F33" s="164">
        <f>район!C101</f>
        <v>4649.475</v>
      </c>
      <c r="G33" s="164">
        <f>район!D101</f>
        <v>2004.26033</v>
      </c>
      <c r="H33" s="165">
        <f t="shared" si="2"/>
        <v>43.10723963458239</v>
      </c>
      <c r="I33" s="165">
        <f>Справка!DM30</f>
        <v>26309.01</v>
      </c>
      <c r="J33" s="165">
        <f>Справка!DN30</f>
        <v>10796.30508</v>
      </c>
      <c r="K33" s="165">
        <f t="shared" si="6"/>
        <v>41.03653113515104</v>
      </c>
      <c r="L33" s="169"/>
    </row>
    <row r="34" spans="1:11" ht="30" customHeight="1">
      <c r="A34" s="163" t="s">
        <v>247</v>
      </c>
      <c r="B34" s="168" t="s">
        <v>248</v>
      </c>
      <c r="C34" s="164">
        <v>16365.96</v>
      </c>
      <c r="D34" s="164">
        <v>4552.29692</v>
      </c>
      <c r="E34" s="164">
        <f t="shared" si="4"/>
        <v>27.81564246765848</v>
      </c>
      <c r="F34" s="164">
        <f>район!C103</f>
        <v>16365.96</v>
      </c>
      <c r="G34" s="164">
        <f>район!D103</f>
        <v>5004.39692</v>
      </c>
      <c r="H34" s="165">
        <f t="shared" si="2"/>
        <v>30.578083534360346</v>
      </c>
      <c r="I34" s="165">
        <f>Справка!DP30</f>
        <v>10348.360000000002</v>
      </c>
      <c r="J34" s="165">
        <f>Справка!DQ30</f>
        <v>3780.4599999999996</v>
      </c>
      <c r="K34" s="165">
        <f t="shared" si="6"/>
        <v>36.531972215887336</v>
      </c>
    </row>
    <row r="35" spans="1:11" ht="30" customHeight="1">
      <c r="A35" s="163" t="s">
        <v>249</v>
      </c>
      <c r="B35" s="168" t="s">
        <v>104</v>
      </c>
      <c r="C35" s="164">
        <f>F35+I35</f>
        <v>4164.54</v>
      </c>
      <c r="D35" s="164">
        <f>G35+J35</f>
        <v>2057.25</v>
      </c>
      <c r="E35" s="164">
        <f t="shared" si="4"/>
        <v>49.39921335849818</v>
      </c>
      <c r="F35" s="164">
        <f>район!C108</f>
        <v>3948.44</v>
      </c>
      <c r="G35" s="164">
        <f>район!D108</f>
        <v>1992.5500000000002</v>
      </c>
      <c r="H35" s="165">
        <f t="shared" si="2"/>
        <v>50.46423397595</v>
      </c>
      <c r="I35" s="165">
        <f>Справка!DS30</f>
        <v>216.10000000000002</v>
      </c>
      <c r="J35" s="165">
        <f>Справка!DT30</f>
        <v>64.7</v>
      </c>
      <c r="K35" s="165">
        <f t="shared" si="6"/>
        <v>29.93984266543267</v>
      </c>
    </row>
    <row r="36" spans="1:11" ht="30" customHeight="1">
      <c r="A36" s="163" t="s">
        <v>250</v>
      </c>
      <c r="B36" s="168" t="s">
        <v>116</v>
      </c>
      <c r="C36" s="164">
        <f>F36</f>
        <v>150</v>
      </c>
      <c r="D36" s="164">
        <f>G36</f>
        <v>50</v>
      </c>
      <c r="E36" s="164">
        <f t="shared" si="4"/>
        <v>33.33333333333333</v>
      </c>
      <c r="F36" s="164">
        <f>район!C114</f>
        <v>150</v>
      </c>
      <c r="G36" s="164">
        <f>район!D114</f>
        <v>50</v>
      </c>
      <c r="H36" s="165">
        <f t="shared" si="2"/>
        <v>33.33333333333333</v>
      </c>
      <c r="I36" s="165"/>
      <c r="J36" s="165"/>
      <c r="K36" s="165">
        <v>0</v>
      </c>
    </row>
    <row r="37" spans="1:11" ht="34.5" customHeight="1">
      <c r="A37" s="163" t="s">
        <v>251</v>
      </c>
      <c r="B37" s="168" t="s">
        <v>120</v>
      </c>
      <c r="C37" s="164">
        <f>F37</f>
        <v>331.5</v>
      </c>
      <c r="D37" s="164">
        <f>G37</f>
        <v>0</v>
      </c>
      <c r="E37" s="164">
        <f t="shared" si="4"/>
        <v>0</v>
      </c>
      <c r="F37" s="164">
        <f>район!C116</f>
        <v>331.5</v>
      </c>
      <c r="G37" s="164">
        <f>район!D116</f>
        <v>0</v>
      </c>
      <c r="H37" s="165">
        <v>0</v>
      </c>
      <c r="I37" s="165"/>
      <c r="J37" s="165"/>
      <c r="K37" s="165">
        <v>0</v>
      </c>
    </row>
    <row r="38" spans="1:11" ht="30" customHeight="1">
      <c r="A38" s="163" t="s">
        <v>252</v>
      </c>
      <c r="B38" s="168" t="s">
        <v>253</v>
      </c>
      <c r="C38" s="164"/>
      <c r="D38" s="164"/>
      <c r="E38" s="164">
        <v>0</v>
      </c>
      <c r="F38" s="164">
        <f>район!C118</f>
        <v>35723.2</v>
      </c>
      <c r="G38" s="164">
        <f>район!D118</f>
        <v>14255.7</v>
      </c>
      <c r="H38" s="165">
        <f t="shared" si="2"/>
        <v>39.90599946253416</v>
      </c>
      <c r="I38" s="165">
        <f>Справка!DV30</f>
        <v>4967</v>
      </c>
      <c r="J38" s="165">
        <f>Справка!DW30</f>
        <v>0</v>
      </c>
      <c r="K38" s="165">
        <f t="shared" si="6"/>
        <v>0</v>
      </c>
    </row>
    <row r="39" spans="3:11" ht="15.75">
      <c r="C39" s="172"/>
      <c r="D39" s="172"/>
      <c r="E39" s="172"/>
      <c r="F39" s="172"/>
      <c r="G39" s="172"/>
      <c r="H39" s="172"/>
      <c r="I39" s="172"/>
      <c r="J39" s="172"/>
      <c r="K39" s="172"/>
    </row>
    <row r="40" spans="1:7" ht="15.75">
      <c r="A40" s="170" t="s">
        <v>129</v>
      </c>
      <c r="C40" s="169"/>
      <c r="D40" s="169"/>
      <c r="E40" s="169"/>
      <c r="F40" s="172"/>
      <c r="G40" s="172"/>
    </row>
    <row r="41" spans="1:7" ht="15.75">
      <c r="A41" s="170" t="s">
        <v>254</v>
      </c>
      <c r="C41" s="173"/>
      <c r="D41" s="208" t="s">
        <v>255</v>
      </c>
      <c r="E41" s="208"/>
      <c r="F41" s="179"/>
      <c r="G41" s="169"/>
    </row>
    <row r="42" spans="3:7" ht="15.75">
      <c r="C42" s="172"/>
      <c r="D42" s="172"/>
      <c r="F42" s="169"/>
      <c r="G42" s="169"/>
    </row>
    <row r="43" spans="3:10" ht="15.75">
      <c r="C43" s="179"/>
      <c r="D43" s="169"/>
      <c r="F43" s="169"/>
      <c r="G43" s="169"/>
      <c r="I43" s="169"/>
      <c r="J43" s="169"/>
    </row>
    <row r="44" spans="3:7" ht="15.75">
      <c r="C44" s="167"/>
      <c r="F44" s="169"/>
      <c r="G44" s="169"/>
    </row>
    <row r="45" ht="15.75">
      <c r="C45" s="197"/>
    </row>
    <row r="47" ht="15.75">
      <c r="C47" s="197"/>
    </row>
  </sheetData>
  <sheetProtection/>
  <mergeCells count="7">
    <mergeCell ref="D41:E41"/>
    <mergeCell ref="A1:K1"/>
    <mergeCell ref="A2:A3"/>
    <mergeCell ref="B2:B3"/>
    <mergeCell ref="C2:E2"/>
    <mergeCell ref="F2:H2"/>
    <mergeCell ref="I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rowBreaks count="1" manualBreakCount="1">
    <brk id="2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="60" workbookViewId="0" topLeftCell="A1">
      <selection activeCell="F46" sqref="F46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57421875" style="71" customWidth="1"/>
    <col min="4" max="4" width="14.8515625" style="71" customWidth="1"/>
    <col min="5" max="5" width="10.8515625" style="71" customWidth="1"/>
    <col min="6" max="6" width="10.00390625" style="71" customWidth="1"/>
    <col min="7" max="7" width="15.421875" style="1" bestFit="1" customWidth="1"/>
    <col min="8" max="16384" width="9.140625" style="1" customWidth="1"/>
  </cols>
  <sheetData>
    <row r="1" spans="1:6" ht="15.75">
      <c r="A1" s="247" t="s">
        <v>312</v>
      </c>
      <c r="B1" s="247"/>
      <c r="C1" s="247"/>
      <c r="D1" s="247"/>
      <c r="E1" s="247"/>
      <c r="F1" s="247"/>
    </row>
    <row r="2" spans="1:6" ht="15.75">
      <c r="A2" s="247"/>
      <c r="B2" s="247"/>
      <c r="C2" s="247"/>
      <c r="D2" s="247"/>
      <c r="E2" s="247"/>
      <c r="F2" s="247"/>
    </row>
    <row r="3" spans="1:6" ht="63">
      <c r="A3" s="2" t="s">
        <v>1</v>
      </c>
      <c r="B3" s="2" t="s">
        <v>2</v>
      </c>
      <c r="C3" s="81" t="s">
        <v>145</v>
      </c>
      <c r="D3" s="82" t="s">
        <v>301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1042.9</v>
      </c>
      <c r="D4" s="5">
        <f>D5+D7+D9+D12</f>
        <v>335.95036</v>
      </c>
      <c r="E4" s="5">
        <f>SUM(D4/C4*100)</f>
        <v>32.213094256400424</v>
      </c>
      <c r="F4" s="5">
        <f>SUM(D4-C4)</f>
        <v>-706.94964</v>
      </c>
    </row>
    <row r="5" spans="1:6" s="6" customFormat="1" ht="15.75">
      <c r="A5" s="77">
        <v>1010000000</v>
      </c>
      <c r="B5" s="76" t="s">
        <v>6</v>
      </c>
      <c r="C5" s="5">
        <f>C6</f>
        <v>602.4</v>
      </c>
      <c r="D5" s="5">
        <f>D6</f>
        <v>208.77156</v>
      </c>
      <c r="E5" s="5">
        <f aca="true" t="shared" si="0" ref="E5:E43">SUM(D5/C5*100)</f>
        <v>34.65663346613545</v>
      </c>
      <c r="F5" s="5">
        <f aca="true" t="shared" si="1" ref="F5:F43">SUM(D5-C5)</f>
        <v>-393.62843999999996</v>
      </c>
    </row>
    <row r="6" spans="1:6" ht="15.75">
      <c r="A6" s="7">
        <v>1010200001</v>
      </c>
      <c r="B6" s="8" t="s">
        <v>7</v>
      </c>
      <c r="C6" s="9">
        <v>602.4</v>
      </c>
      <c r="D6" s="10">
        <v>208.77156</v>
      </c>
      <c r="E6" s="9">
        <f>SUM(D6/C6*100)</f>
        <v>34.65663346613545</v>
      </c>
      <c r="F6" s="9">
        <f t="shared" si="1"/>
        <v>-393.62843999999996</v>
      </c>
    </row>
    <row r="7" spans="1:6" s="6" customFormat="1" ht="15.75">
      <c r="A7" s="77">
        <v>1050000000</v>
      </c>
      <c r="B7" s="76" t="s">
        <v>8</v>
      </c>
      <c r="C7" s="5">
        <f>SUM(C8:C8)</f>
        <v>23</v>
      </c>
      <c r="D7" s="5">
        <f>SUM(D8:D8)</f>
        <v>22.1354</v>
      </c>
      <c r="E7" s="5">
        <f t="shared" si="0"/>
        <v>96.2408695652174</v>
      </c>
      <c r="F7" s="5">
        <f t="shared" si="1"/>
        <v>-0.8645999999999994</v>
      </c>
    </row>
    <row r="8" spans="1:6" ht="15.75" customHeight="1">
      <c r="A8" s="7">
        <v>1050300000</v>
      </c>
      <c r="B8" s="11" t="s">
        <v>9</v>
      </c>
      <c r="C8" s="12">
        <v>23</v>
      </c>
      <c r="D8" s="10">
        <v>22.1354</v>
      </c>
      <c r="E8" s="9">
        <f t="shared" si="0"/>
        <v>96.2408695652174</v>
      </c>
      <c r="F8" s="9">
        <f t="shared" si="1"/>
        <v>-0.8645999999999994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407.5</v>
      </c>
      <c r="D9" s="5">
        <f>D10+D11</f>
        <v>98.2734</v>
      </c>
      <c r="E9" s="5">
        <f t="shared" si="0"/>
        <v>24.1161717791411</v>
      </c>
      <c r="F9" s="5">
        <f t="shared" si="1"/>
        <v>-309.2266</v>
      </c>
    </row>
    <row r="10" spans="1:6" s="6" customFormat="1" ht="15.75" customHeight="1">
      <c r="A10" s="7">
        <v>1060100000</v>
      </c>
      <c r="B10" s="11" t="s">
        <v>11</v>
      </c>
      <c r="C10" s="9">
        <v>112</v>
      </c>
      <c r="D10" s="10">
        <v>1.24484</v>
      </c>
      <c r="E10" s="9">
        <f t="shared" si="0"/>
        <v>1.1114642857142856</v>
      </c>
      <c r="F10" s="9">
        <f>SUM(D10-C10)</f>
        <v>-110.75516</v>
      </c>
    </row>
    <row r="11" spans="1:6" ht="15.75" customHeight="1">
      <c r="A11" s="7">
        <v>1060600000</v>
      </c>
      <c r="B11" s="11" t="s">
        <v>10</v>
      </c>
      <c r="C11" s="9">
        <v>295.5</v>
      </c>
      <c r="D11" s="10">
        <v>97.02856</v>
      </c>
      <c r="E11" s="9">
        <f t="shared" si="0"/>
        <v>32.83538409475465</v>
      </c>
      <c r="F11" s="9">
        <f t="shared" si="1"/>
        <v>-198.47144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6.77</v>
      </c>
      <c r="E12" s="5">
        <f t="shared" si="0"/>
        <v>67.69999999999999</v>
      </c>
      <c r="F12" s="5">
        <f t="shared" si="1"/>
        <v>-3.2300000000000004</v>
      </c>
    </row>
    <row r="13" spans="1:6" ht="15.75">
      <c r="A13" s="7">
        <v>1080400001</v>
      </c>
      <c r="B13" s="8" t="s">
        <v>14</v>
      </c>
      <c r="C13" s="9">
        <v>10</v>
      </c>
      <c r="D13" s="9">
        <v>6.77</v>
      </c>
      <c r="E13" s="9">
        <f t="shared" si="0"/>
        <v>67.69999999999999</v>
      </c>
      <c r="F13" s="9">
        <f t="shared" si="1"/>
        <v>-3.2300000000000004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295</v>
      </c>
      <c r="D20" s="5">
        <f>D21+D24+D26+D29</f>
        <v>239.34425</v>
      </c>
      <c r="E20" s="5">
        <f t="shared" si="0"/>
        <v>81.13364406779661</v>
      </c>
      <c r="F20" s="5">
        <f t="shared" si="1"/>
        <v>-55.65575000000001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195</v>
      </c>
      <c r="D21" s="5">
        <f>D22+D23</f>
        <v>51.72665</v>
      </c>
      <c r="E21" s="5">
        <f t="shared" si="0"/>
        <v>26.52648717948718</v>
      </c>
      <c r="F21" s="5">
        <f t="shared" si="1"/>
        <v>-143.27335</v>
      </c>
    </row>
    <row r="22" spans="1:6" ht="15" customHeight="1">
      <c r="A22" s="17">
        <v>1110501101</v>
      </c>
      <c r="B22" s="18" t="s">
        <v>17</v>
      </c>
      <c r="C22" s="12">
        <v>195</v>
      </c>
      <c r="D22" s="10">
        <v>51.72665</v>
      </c>
      <c r="E22" s="9">
        <f t="shared" si="0"/>
        <v>26.52648717948718</v>
      </c>
      <c r="F22" s="9">
        <f t="shared" si="1"/>
        <v>-143.27335</v>
      </c>
    </row>
    <row r="23" spans="1:6" ht="15" customHeight="1" hidden="1">
      <c r="A23" s="7">
        <v>1110503505</v>
      </c>
      <c r="B23" s="11" t="s">
        <v>18</v>
      </c>
      <c r="C23" s="12">
        <v>0</v>
      </c>
      <c r="D23" s="10"/>
      <c r="E23" s="9" t="e">
        <f t="shared" si="0"/>
        <v>#DIV/0!</v>
      </c>
      <c r="F23" s="9">
        <f t="shared" si="1"/>
        <v>0</v>
      </c>
    </row>
    <row r="24" spans="1:6" s="16" customFormat="1" ht="32.25" customHeight="1">
      <c r="A24" s="77">
        <v>1130000000</v>
      </c>
      <c r="B24" s="78" t="s">
        <v>140</v>
      </c>
      <c r="C24" s="5">
        <f>C25</f>
        <v>0</v>
      </c>
      <c r="D24" s="5">
        <f>D25</f>
        <v>102.0275</v>
      </c>
      <c r="E24" s="5" t="e">
        <f t="shared" si="0"/>
        <v>#DIV/0!</v>
      </c>
      <c r="F24" s="5">
        <f t="shared" si="1"/>
        <v>102.0275</v>
      </c>
    </row>
    <row r="25" spans="1:6" ht="15" customHeight="1">
      <c r="A25" s="7">
        <v>1130305005</v>
      </c>
      <c r="B25" s="8" t="s">
        <v>19</v>
      </c>
      <c r="C25" s="9">
        <v>0</v>
      </c>
      <c r="D25" s="10">
        <v>102.0275</v>
      </c>
      <c r="E25" s="9" t="e">
        <f t="shared" si="0"/>
        <v>#DIV/0!</v>
      </c>
      <c r="F25" s="9">
        <f t="shared" si="1"/>
        <v>102.0275</v>
      </c>
    </row>
    <row r="26" spans="1:6" ht="15" customHeight="1">
      <c r="A26" s="79">
        <v>1140000000</v>
      </c>
      <c r="B26" s="80" t="s">
        <v>141</v>
      </c>
      <c r="C26" s="5">
        <f>C27+C28</f>
        <v>100</v>
      </c>
      <c r="D26" s="5">
        <f>D27+D28</f>
        <v>55.7865</v>
      </c>
      <c r="E26" s="5">
        <f t="shared" si="0"/>
        <v>55.7865</v>
      </c>
      <c r="F26" s="5">
        <f t="shared" si="1"/>
        <v>-44.2135</v>
      </c>
    </row>
    <row r="27" spans="1:6" ht="0.75" customHeight="1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100</v>
      </c>
      <c r="D28" s="10">
        <v>55.7865</v>
      </c>
      <c r="E28" s="9">
        <f t="shared" si="0"/>
        <v>55.7865</v>
      </c>
      <c r="F28" s="9">
        <f t="shared" si="1"/>
        <v>-44.2135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29.8036</v>
      </c>
      <c r="E29" s="5" t="e">
        <f t="shared" si="0"/>
        <v>#DIV/0!</v>
      </c>
      <c r="F29" s="5">
        <f t="shared" si="1"/>
        <v>29.8036</v>
      </c>
    </row>
    <row r="30" spans="1:6" ht="13.5" customHeight="1">
      <c r="A30" s="7">
        <v>1170105005</v>
      </c>
      <c r="B30" s="8" t="s">
        <v>24</v>
      </c>
      <c r="C30" s="9">
        <v>0</v>
      </c>
      <c r="D30" s="9">
        <v>29.8036</v>
      </c>
      <c r="E30" s="9" t="e">
        <f t="shared" si="0"/>
        <v>#DIV/0!</v>
      </c>
      <c r="F30" s="9">
        <f t="shared" si="1"/>
        <v>29.8036</v>
      </c>
    </row>
    <row r="31" spans="1:6" ht="17.25" customHeight="1" hidden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1337.9</v>
      </c>
      <c r="D32" s="20">
        <f>SUM(D4,D20)</f>
        <v>575.2946099999999</v>
      </c>
      <c r="E32" s="5">
        <f t="shared" si="0"/>
        <v>42.99982136183571</v>
      </c>
      <c r="F32" s="5">
        <f t="shared" si="1"/>
        <v>-762.6053900000002</v>
      </c>
    </row>
    <row r="33" spans="1:7" s="6" customFormat="1" ht="15.75">
      <c r="A33" s="3">
        <v>2000000000</v>
      </c>
      <c r="B33" s="4" t="s">
        <v>27</v>
      </c>
      <c r="C33" s="5">
        <f>C34+C36+C37+C38+C39+C41</f>
        <v>3031.9010000000003</v>
      </c>
      <c r="D33" s="5">
        <f>D34+D36+D37+D38+D39+D41+D40</f>
        <v>1000.00217</v>
      </c>
      <c r="E33" s="5">
        <f t="shared" si="0"/>
        <v>32.98267885395993</v>
      </c>
      <c r="F33" s="5">
        <f t="shared" si="1"/>
        <v>-2031.8988300000003</v>
      </c>
      <c r="G33" s="21"/>
    </row>
    <row r="34" spans="1:6" ht="15.75">
      <c r="A34" s="17">
        <v>2020100000</v>
      </c>
      <c r="B34" s="18" t="s">
        <v>28</v>
      </c>
      <c r="C34" s="13">
        <v>2342.3</v>
      </c>
      <c r="D34" s="22">
        <v>896.49</v>
      </c>
      <c r="E34" s="9">
        <f t="shared" si="0"/>
        <v>38.27391879776288</v>
      </c>
      <c r="F34" s="9">
        <f t="shared" si="1"/>
        <v>-1445.8100000000002</v>
      </c>
    </row>
    <row r="35" spans="1:6" ht="15.75" customHeight="1" hidden="1">
      <c r="A35" s="17">
        <v>2020100310</v>
      </c>
      <c r="B35" s="18" t="s">
        <v>269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573.6</v>
      </c>
      <c r="D36" s="10">
        <v>0</v>
      </c>
      <c r="E36" s="9">
        <f t="shared" si="0"/>
        <v>0</v>
      </c>
      <c r="F36" s="9">
        <f t="shared" si="1"/>
        <v>-573.6</v>
      </c>
    </row>
    <row r="37" spans="1:6" ht="15" customHeight="1">
      <c r="A37" s="17">
        <v>2020300000</v>
      </c>
      <c r="B37" s="18" t="s">
        <v>30</v>
      </c>
      <c r="C37" s="12">
        <v>116.001</v>
      </c>
      <c r="D37" s="23">
        <v>115.846</v>
      </c>
      <c r="E37" s="9">
        <f t="shared" si="0"/>
        <v>99.86638046223739</v>
      </c>
      <c r="F37" s="9">
        <f t="shared" si="1"/>
        <v>-0.15500000000000114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30" customHeight="1">
      <c r="A40" s="17">
        <v>2080500010</v>
      </c>
      <c r="B40" s="19" t="s">
        <v>319</v>
      </c>
      <c r="C40" s="12"/>
      <c r="D40" s="24">
        <v>-12.33383</v>
      </c>
      <c r="E40" s="9"/>
      <c r="F40" s="9"/>
    </row>
    <row r="41" spans="1:6" ht="15" customHeight="1" hidden="1">
      <c r="A41" s="7">
        <v>2190500005</v>
      </c>
      <c r="B41" s="11" t="s">
        <v>33</v>
      </c>
      <c r="C41" s="15"/>
      <c r="D41" s="15"/>
      <c r="E41" s="5"/>
      <c r="F41" s="5">
        <f>SUM(D41-C41)</f>
        <v>0</v>
      </c>
    </row>
    <row r="42" spans="1:6" s="6" customFormat="1" ht="15" customHeight="1" hidden="1">
      <c r="A42" s="3">
        <v>3000000000</v>
      </c>
      <c r="B42" s="14" t="s">
        <v>34</v>
      </c>
      <c r="C42" s="25">
        <v>0</v>
      </c>
      <c r="D42" s="15">
        <v>0</v>
      </c>
      <c r="E42" s="5" t="e">
        <f t="shared" si="0"/>
        <v>#DIV/0!</v>
      </c>
      <c r="F42" s="5">
        <f t="shared" si="1"/>
        <v>0</v>
      </c>
    </row>
    <row r="43" spans="1:6" s="6" customFormat="1" ht="15" customHeight="1">
      <c r="A43" s="3"/>
      <c r="B43" s="4" t="s">
        <v>35</v>
      </c>
      <c r="C43" s="5">
        <f>SUM(C32,C33,C42)</f>
        <v>4369.801</v>
      </c>
      <c r="D43" s="26">
        <f>D32+D33</f>
        <v>1575.29678</v>
      </c>
      <c r="E43" s="5">
        <f t="shared" si="0"/>
        <v>36.04962285467919</v>
      </c>
      <c r="F43" s="5">
        <f t="shared" si="1"/>
        <v>-2794.5042200000007</v>
      </c>
    </row>
    <row r="44" spans="1:6" s="6" customFormat="1" ht="15.75">
      <c r="A44" s="3"/>
      <c r="B44" s="27" t="s">
        <v>36</v>
      </c>
      <c r="C44" s="5">
        <f>C89-C43</f>
        <v>166.20999999999913</v>
      </c>
      <c r="D44" s="5">
        <f>D89-D43</f>
        <v>-167.51297</v>
      </c>
      <c r="E44" s="28"/>
      <c r="F44" s="28"/>
    </row>
    <row r="45" spans="1:6" ht="15.75">
      <c r="A45" s="29"/>
      <c r="B45" s="30"/>
      <c r="C45" s="31"/>
      <c r="D45" s="31"/>
      <c r="E45" s="32"/>
      <c r="F45" s="33"/>
    </row>
    <row r="46" spans="1:6" ht="63">
      <c r="A46" s="34" t="s">
        <v>1</v>
      </c>
      <c r="B46" s="34" t="s">
        <v>37</v>
      </c>
      <c r="C46" s="81" t="s">
        <v>145</v>
      </c>
      <c r="D46" s="82" t="s">
        <v>301</v>
      </c>
      <c r="E46" s="81" t="s">
        <v>3</v>
      </c>
      <c r="F46" s="83" t="s">
        <v>4</v>
      </c>
    </row>
    <row r="47" spans="1:6" ht="15.75">
      <c r="A47" s="35">
        <v>1</v>
      </c>
      <c r="B47" s="34">
        <v>2</v>
      </c>
      <c r="C47" s="174">
        <v>3</v>
      </c>
      <c r="D47" s="174">
        <v>4</v>
      </c>
      <c r="E47" s="174">
        <v>5</v>
      </c>
      <c r="F47" s="174">
        <v>6</v>
      </c>
    </row>
    <row r="48" spans="1:6" s="6" customFormat="1" ht="15.75">
      <c r="A48" s="37" t="s">
        <v>38</v>
      </c>
      <c r="B48" s="38" t="s">
        <v>39</v>
      </c>
      <c r="C48" s="39">
        <f>C49+C50+C51+C52+C53+C55+C54</f>
        <v>721.117</v>
      </c>
      <c r="D48" s="40">
        <f>D49+D50+D51+D52+D53+D55+D54</f>
        <v>287.06322</v>
      </c>
      <c r="E48" s="41">
        <f>SUM(D48/C48*100)</f>
        <v>39.808133770248105</v>
      </c>
      <c r="F48" s="41">
        <f>SUM(D48-C48)</f>
        <v>-434.05377999999996</v>
      </c>
    </row>
    <row r="49" spans="1:6" s="6" customFormat="1" ht="31.5" hidden="1">
      <c r="A49" s="42" t="s">
        <v>40</v>
      </c>
      <c r="B49" s="43" t="s">
        <v>41</v>
      </c>
      <c r="C49" s="44"/>
      <c r="D49" s="44"/>
      <c r="E49" s="45"/>
      <c r="F49" s="45"/>
    </row>
    <row r="50" spans="1:6" ht="15.75">
      <c r="A50" s="42" t="s">
        <v>42</v>
      </c>
      <c r="B50" s="46" t="s">
        <v>43</v>
      </c>
      <c r="C50" s="44">
        <v>706.117</v>
      </c>
      <c r="D50" s="44">
        <v>287.06322</v>
      </c>
      <c r="E50" s="45">
        <f aca="true" t="shared" si="2" ref="E50:E89">SUM(D50/C50*100)</f>
        <v>40.6537755074584</v>
      </c>
      <c r="F50" s="45">
        <f aca="true" t="shared" si="3" ref="F50:F89">SUM(D50-C50)</f>
        <v>-419.05377999999996</v>
      </c>
    </row>
    <row r="51" spans="1:6" ht="16.5" customHeight="1" hidden="1">
      <c r="A51" s="42" t="s">
        <v>44</v>
      </c>
      <c r="B51" s="46" t="s">
        <v>45</v>
      </c>
      <c r="C51" s="44"/>
      <c r="D51" s="44"/>
      <c r="E51" s="45"/>
      <c r="F51" s="45">
        <f t="shared" si="3"/>
        <v>0</v>
      </c>
    </row>
    <row r="52" spans="1:6" ht="31.5" customHeight="1" hidden="1">
      <c r="A52" s="42" t="s">
        <v>46</v>
      </c>
      <c r="B52" s="46" t="s">
        <v>47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6.5" customHeight="1" hidden="1">
      <c r="A53" s="42" t="s">
        <v>48</v>
      </c>
      <c r="B53" s="46" t="s">
        <v>49</v>
      </c>
      <c r="C53" s="44"/>
      <c r="D53" s="44"/>
      <c r="E53" s="45" t="e">
        <f t="shared" si="2"/>
        <v>#DIV/0!</v>
      </c>
      <c r="F53" s="45">
        <f t="shared" si="3"/>
        <v>0</v>
      </c>
    </row>
    <row r="54" spans="1:6" ht="15.75" customHeight="1">
      <c r="A54" s="42" t="s">
        <v>50</v>
      </c>
      <c r="B54" s="46" t="s">
        <v>51</v>
      </c>
      <c r="C54" s="47">
        <v>15</v>
      </c>
      <c r="D54" s="47">
        <v>0</v>
      </c>
      <c r="E54" s="45">
        <f t="shared" si="2"/>
        <v>0</v>
      </c>
      <c r="F54" s="45">
        <f t="shared" si="3"/>
        <v>-15</v>
      </c>
    </row>
    <row r="55" spans="1:6" ht="16.5" customHeight="1" hidden="1">
      <c r="A55" s="42" t="s">
        <v>52</v>
      </c>
      <c r="B55" s="46" t="s">
        <v>53</v>
      </c>
      <c r="C55" s="44"/>
      <c r="D55" s="44"/>
      <c r="E55" s="45" t="e">
        <f t="shared" si="2"/>
        <v>#DIV/0!</v>
      </c>
      <c r="F55" s="45">
        <f t="shared" si="3"/>
        <v>0</v>
      </c>
    </row>
    <row r="56" spans="1:6" s="6" customFormat="1" ht="15.75">
      <c r="A56" s="48" t="s">
        <v>54</v>
      </c>
      <c r="B56" s="49" t="s">
        <v>55</v>
      </c>
      <c r="C56" s="39">
        <f>C57</f>
        <v>115.794</v>
      </c>
      <c r="D56" s="39">
        <f>D57</f>
        <v>31.3944</v>
      </c>
      <c r="E56" s="41">
        <f t="shared" si="2"/>
        <v>27.1122856106534</v>
      </c>
      <c r="F56" s="41">
        <f t="shared" si="3"/>
        <v>-84.39959999999999</v>
      </c>
    </row>
    <row r="57" spans="1:6" ht="15.75">
      <c r="A57" s="50" t="s">
        <v>56</v>
      </c>
      <c r="B57" s="51" t="s">
        <v>57</v>
      </c>
      <c r="C57" s="44">
        <v>115.794</v>
      </c>
      <c r="D57" s="44">
        <v>31.3944</v>
      </c>
      <c r="E57" s="45">
        <f t="shared" si="2"/>
        <v>27.1122856106534</v>
      </c>
      <c r="F57" s="45">
        <f t="shared" si="3"/>
        <v>-84.39959999999999</v>
      </c>
    </row>
    <row r="58" spans="1:6" s="6" customFormat="1" ht="15.75">
      <c r="A58" s="37" t="s">
        <v>58</v>
      </c>
      <c r="B58" s="38" t="s">
        <v>59</v>
      </c>
      <c r="C58" s="39">
        <f>C62+C61+C60+C59</f>
        <v>90</v>
      </c>
      <c r="D58" s="39">
        <f>SUM(D59:D61)</f>
        <v>0</v>
      </c>
      <c r="E58" s="41">
        <f t="shared" si="2"/>
        <v>0</v>
      </c>
      <c r="F58" s="41">
        <f t="shared" si="3"/>
        <v>-90</v>
      </c>
    </row>
    <row r="59" spans="1:6" ht="15.75" hidden="1">
      <c r="A59" s="42" t="s">
        <v>60</v>
      </c>
      <c r="B59" s="46" t="s">
        <v>61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 hidden="1">
      <c r="A60" s="52" t="s">
        <v>62</v>
      </c>
      <c r="B60" s="46" t="s">
        <v>63</v>
      </c>
      <c r="C60" s="44"/>
      <c r="D60" s="44"/>
      <c r="E60" s="45" t="e">
        <f t="shared" si="2"/>
        <v>#DIV/0!</v>
      </c>
      <c r="F60" s="45">
        <f t="shared" si="3"/>
        <v>0</v>
      </c>
    </row>
    <row r="61" spans="1:6" ht="15.75" hidden="1">
      <c r="A61" s="53" t="s">
        <v>64</v>
      </c>
      <c r="B61" s="54" t="s">
        <v>65</v>
      </c>
      <c r="C61" s="44"/>
      <c r="D61" s="44"/>
      <c r="E61" s="45" t="e">
        <f t="shared" si="2"/>
        <v>#DIV/0!</v>
      </c>
      <c r="F61" s="45">
        <f t="shared" si="3"/>
        <v>0</v>
      </c>
    </row>
    <row r="62" spans="1:6" ht="15.75">
      <c r="A62" s="53" t="s">
        <v>256</v>
      </c>
      <c r="B62" s="54" t="s">
        <v>257</v>
      </c>
      <c r="C62" s="44">
        <v>90</v>
      </c>
      <c r="D62" s="44">
        <v>0</v>
      </c>
      <c r="E62" s="45"/>
      <c r="F62" s="45"/>
    </row>
    <row r="63" spans="1:6" s="6" customFormat="1" ht="15.75">
      <c r="A63" s="37" t="s">
        <v>66</v>
      </c>
      <c r="B63" s="38" t="s">
        <v>67</v>
      </c>
      <c r="C63" s="55">
        <f>SUM(C64:C67)</f>
        <v>1035.7</v>
      </c>
      <c r="D63" s="55">
        <f>SUM(D64:D67)</f>
        <v>58.960939999999994</v>
      </c>
      <c r="E63" s="41">
        <f t="shared" si="2"/>
        <v>5.692858935985323</v>
      </c>
      <c r="F63" s="41">
        <f t="shared" si="3"/>
        <v>-976.7390600000001</v>
      </c>
    </row>
    <row r="64" spans="1:6" ht="15.75" hidden="1">
      <c r="A64" s="42" t="s">
        <v>68</v>
      </c>
      <c r="B64" s="46" t="s">
        <v>69</v>
      </c>
      <c r="C64" s="56"/>
      <c r="D64" s="44"/>
      <c r="E64" s="45" t="e">
        <f t="shared" si="2"/>
        <v>#DIV/0!</v>
      </c>
      <c r="F64" s="45">
        <f t="shared" si="3"/>
        <v>0</v>
      </c>
    </row>
    <row r="65" spans="1:7" s="6" customFormat="1" ht="15.75" hidden="1">
      <c r="A65" s="42" t="s">
        <v>70</v>
      </c>
      <c r="B65" s="46" t="s">
        <v>71</v>
      </c>
      <c r="C65" s="56"/>
      <c r="D65" s="44"/>
      <c r="E65" s="45" t="e">
        <f t="shared" si="2"/>
        <v>#DIV/0!</v>
      </c>
      <c r="F65" s="45">
        <f t="shared" si="3"/>
        <v>0</v>
      </c>
      <c r="G65" s="57"/>
    </row>
    <row r="66" spans="1:6" ht="15.75">
      <c r="A66" s="42" t="s">
        <v>72</v>
      </c>
      <c r="B66" s="46" t="s">
        <v>73</v>
      </c>
      <c r="C66" s="56">
        <v>895.7</v>
      </c>
      <c r="D66" s="44">
        <v>39.76833</v>
      </c>
      <c r="E66" s="45">
        <f t="shared" si="2"/>
        <v>4.439916266607122</v>
      </c>
      <c r="F66" s="45">
        <f t="shared" si="3"/>
        <v>-855.93167</v>
      </c>
    </row>
    <row r="67" spans="1:6" ht="15.75">
      <c r="A67" s="42" t="s">
        <v>74</v>
      </c>
      <c r="B67" s="46" t="s">
        <v>75</v>
      </c>
      <c r="C67" s="56">
        <v>140</v>
      </c>
      <c r="D67" s="44">
        <v>19.19261</v>
      </c>
      <c r="E67" s="45">
        <f t="shared" si="2"/>
        <v>13.709007142857141</v>
      </c>
      <c r="F67" s="45">
        <f t="shared" si="3"/>
        <v>-120.80739</v>
      </c>
    </row>
    <row r="68" spans="1:6" s="6" customFormat="1" ht="15.75">
      <c r="A68" s="37" t="s">
        <v>76</v>
      </c>
      <c r="B68" s="38" t="s">
        <v>77</v>
      </c>
      <c r="C68" s="39">
        <f>SUM(C69:C71)</f>
        <v>444.5</v>
      </c>
      <c r="D68" s="39">
        <f>SUM(D69:D71)</f>
        <v>159.79152</v>
      </c>
      <c r="E68" s="41">
        <f t="shared" si="2"/>
        <v>35.94859842519685</v>
      </c>
      <c r="F68" s="41">
        <f t="shared" si="3"/>
        <v>-284.70848</v>
      </c>
    </row>
    <row r="69" spans="1:6" ht="15.75" hidden="1">
      <c r="A69" s="42" t="s">
        <v>78</v>
      </c>
      <c r="B69" s="58" t="s">
        <v>79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 hidden="1">
      <c r="A70" s="42" t="s">
        <v>80</v>
      </c>
      <c r="B70" s="58" t="s">
        <v>81</v>
      </c>
      <c r="C70" s="44"/>
      <c r="D70" s="44"/>
      <c r="E70" s="45" t="e">
        <f t="shared" si="2"/>
        <v>#DIV/0!</v>
      </c>
      <c r="F70" s="45">
        <f t="shared" si="3"/>
        <v>0</v>
      </c>
    </row>
    <row r="71" spans="1:6" ht="15.75">
      <c r="A71" s="42" t="s">
        <v>82</v>
      </c>
      <c r="B71" s="46" t="s">
        <v>83</v>
      </c>
      <c r="C71" s="44">
        <v>444.5</v>
      </c>
      <c r="D71" s="44">
        <v>159.79152</v>
      </c>
      <c r="E71" s="45">
        <f t="shared" si="2"/>
        <v>35.94859842519685</v>
      </c>
      <c r="F71" s="45">
        <f t="shared" si="3"/>
        <v>-284.70848</v>
      </c>
    </row>
    <row r="72" spans="1:6" s="6" customFormat="1" ht="15.75">
      <c r="A72" s="37" t="s">
        <v>94</v>
      </c>
      <c r="B72" s="38" t="s">
        <v>95</v>
      </c>
      <c r="C72" s="39">
        <f>C73</f>
        <v>1927.2</v>
      </c>
      <c r="D72" s="39">
        <f>SUM(D73)</f>
        <v>870.57373</v>
      </c>
      <c r="E72" s="41">
        <f t="shared" si="2"/>
        <v>45.17298308426733</v>
      </c>
      <c r="F72" s="41">
        <f t="shared" si="3"/>
        <v>-1056.6262700000002</v>
      </c>
    </row>
    <row r="73" spans="1:6" ht="15.75">
      <c r="A73" s="42" t="s">
        <v>96</v>
      </c>
      <c r="B73" s="46" t="s">
        <v>271</v>
      </c>
      <c r="C73" s="44">
        <v>1927.2</v>
      </c>
      <c r="D73" s="44">
        <v>870.57373</v>
      </c>
      <c r="E73" s="45">
        <f t="shared" si="2"/>
        <v>45.17298308426733</v>
      </c>
      <c r="F73" s="45">
        <f t="shared" si="3"/>
        <v>-1056.6262700000002</v>
      </c>
    </row>
    <row r="74" spans="1:6" s="6" customFormat="1" ht="15.75" hidden="1">
      <c r="A74" s="60">
        <v>1000</v>
      </c>
      <c r="B74" s="38" t="s">
        <v>98</v>
      </c>
      <c r="C74" s="39">
        <f>SUM(C75:C78)</f>
        <v>0</v>
      </c>
      <c r="D74" s="39">
        <f>SUM(D75:D78)</f>
        <v>0</v>
      </c>
      <c r="E74" s="41" t="e">
        <f t="shared" si="2"/>
        <v>#DIV/0!</v>
      </c>
      <c r="F74" s="41">
        <f t="shared" si="3"/>
        <v>0</v>
      </c>
    </row>
    <row r="75" spans="1:6" ht="15.75" hidden="1">
      <c r="A75" s="61">
        <v>1001</v>
      </c>
      <c r="B75" s="62" t="s">
        <v>99</v>
      </c>
      <c r="C75" s="44"/>
      <c r="D75" s="44"/>
      <c r="E75" s="45" t="e">
        <f t="shared" si="2"/>
        <v>#DIV/0!</v>
      </c>
      <c r="F75" s="45">
        <f t="shared" si="3"/>
        <v>0</v>
      </c>
    </row>
    <row r="76" spans="1:6" ht="15.75" hidden="1">
      <c r="A76" s="61">
        <v>1003</v>
      </c>
      <c r="B76" s="62" t="s">
        <v>100</v>
      </c>
      <c r="C76" s="44">
        <v>0</v>
      </c>
      <c r="D76" s="44">
        <v>0</v>
      </c>
      <c r="E76" s="45" t="e">
        <f t="shared" si="2"/>
        <v>#DIV/0!</v>
      </c>
      <c r="F76" s="45">
        <f t="shared" si="3"/>
        <v>0</v>
      </c>
    </row>
    <row r="77" spans="1:6" ht="0.75" customHeight="1" hidden="1">
      <c r="A77" s="61">
        <v>1004</v>
      </c>
      <c r="B77" s="62" t="s">
        <v>101</v>
      </c>
      <c r="C77" s="44"/>
      <c r="D77" s="63"/>
      <c r="E77" s="45" t="e">
        <f t="shared" si="2"/>
        <v>#DIV/0!</v>
      </c>
      <c r="F77" s="45">
        <f t="shared" si="3"/>
        <v>0</v>
      </c>
    </row>
    <row r="78" spans="1:6" ht="15.75" hidden="1">
      <c r="A78" s="42" t="s">
        <v>102</v>
      </c>
      <c r="B78" s="46" t="s">
        <v>103</v>
      </c>
      <c r="C78" s="44">
        <v>0</v>
      </c>
      <c r="D78" s="44">
        <v>0</v>
      </c>
      <c r="E78" s="45"/>
      <c r="F78" s="45">
        <f t="shared" si="3"/>
        <v>0</v>
      </c>
    </row>
    <row r="79" spans="1:6" ht="15.75">
      <c r="A79" s="37" t="s">
        <v>104</v>
      </c>
      <c r="B79" s="38" t="s">
        <v>105</v>
      </c>
      <c r="C79" s="39">
        <f>C80+C81+C82+C83+C84</f>
        <v>13</v>
      </c>
      <c r="D79" s="39">
        <f>D80+D81+D82+D83+D84</f>
        <v>0</v>
      </c>
      <c r="E79" s="45">
        <f t="shared" si="2"/>
        <v>0</v>
      </c>
      <c r="F79" s="28">
        <f>F80+F81+F82+F83+F84</f>
        <v>-13</v>
      </c>
    </row>
    <row r="80" spans="1:6" ht="15" customHeight="1">
      <c r="A80" s="42" t="s">
        <v>106</v>
      </c>
      <c r="B80" s="46" t="s">
        <v>107</v>
      </c>
      <c r="C80" s="44">
        <v>13</v>
      </c>
      <c r="D80" s="44">
        <v>0</v>
      </c>
      <c r="E80" s="45">
        <f t="shared" si="2"/>
        <v>0</v>
      </c>
      <c r="F80" s="45">
        <f>SUM(D80-C80)</f>
        <v>-13</v>
      </c>
    </row>
    <row r="81" spans="1:6" ht="15" customHeight="1" hidden="1">
      <c r="A81" s="42" t="s">
        <v>108</v>
      </c>
      <c r="B81" s="46" t="s">
        <v>109</v>
      </c>
      <c r="C81" s="44"/>
      <c r="D81" s="44"/>
      <c r="E81" s="45" t="e">
        <f t="shared" si="2"/>
        <v>#DIV/0!</v>
      </c>
      <c r="F81" s="45">
        <f>SUM(D81-C81)</f>
        <v>0</v>
      </c>
    </row>
    <row r="82" spans="1:6" ht="15" customHeight="1" hidden="1">
      <c r="A82" s="42" t="s">
        <v>110</v>
      </c>
      <c r="B82" s="46" t="s">
        <v>111</v>
      </c>
      <c r="C82" s="44"/>
      <c r="D82" s="44"/>
      <c r="E82" s="45" t="e">
        <f t="shared" si="2"/>
        <v>#DIV/0!</v>
      </c>
      <c r="F82" s="45"/>
    </row>
    <row r="83" spans="1:6" ht="15" customHeight="1" hidden="1">
      <c r="A83" s="42" t="s">
        <v>112</v>
      </c>
      <c r="B83" s="46" t="s">
        <v>113</v>
      </c>
      <c r="C83" s="44"/>
      <c r="D83" s="44"/>
      <c r="E83" s="45" t="e">
        <f t="shared" si="2"/>
        <v>#DIV/0!</v>
      </c>
      <c r="F83" s="45"/>
    </row>
    <row r="84" spans="1:6" ht="15" customHeight="1" hidden="1">
      <c r="A84" s="42" t="s">
        <v>114</v>
      </c>
      <c r="B84" s="46" t="s">
        <v>115</v>
      </c>
      <c r="C84" s="44"/>
      <c r="D84" s="44"/>
      <c r="E84" s="45" t="e">
        <f t="shared" si="2"/>
        <v>#DIV/0!</v>
      </c>
      <c r="F84" s="45"/>
    </row>
    <row r="85" spans="1:6" s="6" customFormat="1" ht="15" customHeight="1">
      <c r="A85" s="60">
        <v>1400</v>
      </c>
      <c r="B85" s="65" t="s">
        <v>124</v>
      </c>
      <c r="C85" s="55">
        <f>C86+C87+C88</f>
        <v>188.7</v>
      </c>
      <c r="D85" s="55">
        <f>SUM(D86:D88)</f>
        <v>0</v>
      </c>
      <c r="E85" s="41">
        <f t="shared" si="2"/>
        <v>0</v>
      </c>
      <c r="F85" s="41">
        <f t="shared" si="3"/>
        <v>-188.7</v>
      </c>
    </row>
    <row r="86" spans="1:6" ht="15" customHeight="1" hidden="1">
      <c r="A86" s="61">
        <v>1401</v>
      </c>
      <c r="B86" s="62" t="s">
        <v>125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" customHeight="1" hidden="1">
      <c r="A87" s="61">
        <v>1402</v>
      </c>
      <c r="B87" s="62" t="s">
        <v>126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ht="15" customHeight="1">
      <c r="A88" s="61">
        <v>1403</v>
      </c>
      <c r="B88" s="62" t="s">
        <v>127</v>
      </c>
      <c r="C88" s="56">
        <v>188.7</v>
      </c>
      <c r="D88" s="44">
        <v>0</v>
      </c>
      <c r="E88" s="45">
        <f t="shared" si="2"/>
        <v>0</v>
      </c>
      <c r="F88" s="45">
        <f t="shared" si="3"/>
        <v>-188.7</v>
      </c>
    </row>
    <row r="89" spans="1:6" s="6" customFormat="1" ht="15" customHeight="1">
      <c r="A89" s="60"/>
      <c r="B89" s="66" t="s">
        <v>128</v>
      </c>
      <c r="C89" s="40">
        <f>C48+C56+C58+C63+C68+C72+C74+C79+C85</f>
        <v>4536.0109999999995</v>
      </c>
      <c r="D89" s="40">
        <f>D48+D56+D58+D63+D68+D72+D74+D79+D85</f>
        <v>1407.78381</v>
      </c>
      <c r="E89" s="41">
        <f t="shared" si="2"/>
        <v>31.035723017426548</v>
      </c>
      <c r="F89" s="41">
        <f t="shared" si="3"/>
        <v>-3128.2271899999996</v>
      </c>
    </row>
    <row r="90" spans="3:4" ht="15.75">
      <c r="C90" s="69"/>
      <c r="D90" s="70"/>
    </row>
    <row r="91" spans="1:4" s="74" customFormat="1" ht="12.75">
      <c r="A91" s="72" t="s">
        <v>129</v>
      </c>
      <c r="B91" s="72"/>
      <c r="C91" s="73"/>
      <c r="D91" s="73"/>
    </row>
    <row r="92" spans="1:3" s="74" customFormat="1" ht="12.75">
      <c r="A92" s="75" t="s">
        <v>130</v>
      </c>
      <c r="B92" s="75"/>
      <c r="C92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="60" zoomScalePageLayoutView="0" workbookViewId="0" topLeftCell="A54">
      <selection activeCell="D44" sqref="D43:D44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6.421875" style="71" customWidth="1"/>
    <col min="4" max="4" width="14.57421875" style="71" customWidth="1"/>
    <col min="5" max="5" width="10.8515625" style="71" customWidth="1"/>
    <col min="6" max="6" width="12.57421875" style="71" customWidth="1"/>
    <col min="7" max="7" width="15.421875" style="1" bestFit="1" customWidth="1"/>
    <col min="8" max="16384" width="9.140625" style="1" customWidth="1"/>
  </cols>
  <sheetData>
    <row r="1" spans="1:6" ht="15.75">
      <c r="A1" s="247" t="s">
        <v>311</v>
      </c>
      <c r="B1" s="247"/>
      <c r="C1" s="247"/>
      <c r="D1" s="247"/>
      <c r="E1" s="247"/>
      <c r="F1" s="247"/>
    </row>
    <row r="2" spans="1:6" ht="15.75">
      <c r="A2" s="247"/>
      <c r="B2" s="247"/>
      <c r="C2" s="247"/>
      <c r="D2" s="247"/>
      <c r="E2" s="247"/>
      <c r="F2" s="247"/>
    </row>
    <row r="3" spans="1:6" ht="63">
      <c r="A3" s="2" t="s">
        <v>1</v>
      </c>
      <c r="B3" s="2" t="s">
        <v>2</v>
      </c>
      <c r="C3" s="81" t="s">
        <v>145</v>
      </c>
      <c r="D3" s="82" t="s">
        <v>301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1015.6</v>
      </c>
      <c r="D4" s="5">
        <f>D5+D7+D9+D12+D19</f>
        <v>294.76252</v>
      </c>
      <c r="E4" s="5">
        <f>SUM(D4/C4*100)</f>
        <v>29.023485624261518</v>
      </c>
      <c r="F4" s="5">
        <f>SUM(D4-C4)</f>
        <v>-720.83748</v>
      </c>
    </row>
    <row r="5" spans="1:6" s="6" customFormat="1" ht="15.75">
      <c r="A5" s="77">
        <v>1010000000</v>
      </c>
      <c r="B5" s="76" t="s">
        <v>6</v>
      </c>
      <c r="C5" s="5">
        <f>C6</f>
        <v>487.2</v>
      </c>
      <c r="D5" s="5">
        <f>D6</f>
        <v>191.9265</v>
      </c>
      <c r="E5" s="5">
        <f aca="true" t="shared" si="0" ref="E5:E43">SUM(D5/C5*100)</f>
        <v>39.39378078817734</v>
      </c>
      <c r="F5" s="5">
        <f aca="true" t="shared" si="1" ref="F5:F43">SUM(D5-C5)</f>
        <v>-295.2735</v>
      </c>
    </row>
    <row r="6" spans="1:6" ht="15.75">
      <c r="A6" s="7">
        <v>1010200001</v>
      </c>
      <c r="B6" s="8" t="s">
        <v>7</v>
      </c>
      <c r="C6" s="9">
        <v>487.2</v>
      </c>
      <c r="D6" s="10">
        <v>191.9265</v>
      </c>
      <c r="E6" s="9">
        <f>SUM(D6/C6*100)</f>
        <v>39.39378078817734</v>
      </c>
      <c r="F6" s="9">
        <f t="shared" si="1"/>
        <v>-295.2735</v>
      </c>
    </row>
    <row r="7" spans="1:6" s="6" customFormat="1" ht="15.75">
      <c r="A7" s="77">
        <v>1050000000</v>
      </c>
      <c r="B7" s="76" t="s">
        <v>8</v>
      </c>
      <c r="C7" s="5">
        <f>SUM(C8:C8)</f>
        <v>28</v>
      </c>
      <c r="D7" s="5">
        <f>SUM(D8:D8)</f>
        <v>9.23904</v>
      </c>
      <c r="E7" s="5">
        <f t="shared" si="0"/>
        <v>32.99657142857143</v>
      </c>
      <c r="F7" s="5">
        <f t="shared" si="1"/>
        <v>-18.76096</v>
      </c>
    </row>
    <row r="8" spans="1:6" ht="15.75" customHeight="1">
      <c r="A8" s="7">
        <v>1050300000</v>
      </c>
      <c r="B8" s="11" t="s">
        <v>267</v>
      </c>
      <c r="C8" s="12">
        <v>28</v>
      </c>
      <c r="D8" s="10">
        <v>9.23904</v>
      </c>
      <c r="E8" s="9">
        <f t="shared" si="0"/>
        <v>32.99657142857143</v>
      </c>
      <c r="F8" s="9">
        <f t="shared" si="1"/>
        <v>-18.76096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490.4</v>
      </c>
      <c r="D9" s="5">
        <f>D10+D11</f>
        <v>87.70383000000001</v>
      </c>
      <c r="E9" s="5">
        <f t="shared" si="0"/>
        <v>17.884141517128878</v>
      </c>
      <c r="F9" s="5">
        <f t="shared" si="1"/>
        <v>-402.69616999999994</v>
      </c>
    </row>
    <row r="10" spans="1:6" s="6" customFormat="1" ht="15.75" customHeight="1">
      <c r="A10" s="7">
        <v>1060100000</v>
      </c>
      <c r="B10" s="11" t="s">
        <v>11</v>
      </c>
      <c r="C10" s="9">
        <v>92</v>
      </c>
      <c r="D10" s="10">
        <v>-0.35994</v>
      </c>
      <c r="E10" s="9">
        <f t="shared" si="0"/>
        <v>-0.3912391304347826</v>
      </c>
      <c r="F10" s="9">
        <f>SUM(D10-C10)</f>
        <v>-92.35994</v>
      </c>
    </row>
    <row r="11" spans="1:6" ht="15.75" customHeight="1">
      <c r="A11" s="7">
        <v>1060600000</v>
      </c>
      <c r="B11" s="11" t="s">
        <v>10</v>
      </c>
      <c r="C11" s="9">
        <v>398.4</v>
      </c>
      <c r="D11" s="10">
        <v>88.06377</v>
      </c>
      <c r="E11" s="9">
        <f t="shared" si="0"/>
        <v>22.10435993975904</v>
      </c>
      <c r="F11" s="9">
        <f t="shared" si="1"/>
        <v>-310.33623</v>
      </c>
    </row>
    <row r="12" spans="1:6" s="6" customFormat="1" ht="15.75">
      <c r="A12" s="3">
        <v>1080000000</v>
      </c>
      <c r="B12" s="4" t="s">
        <v>13</v>
      </c>
      <c r="C12" s="5">
        <f>C13+C14</f>
        <v>10</v>
      </c>
      <c r="D12" s="5">
        <f>D13+D14</f>
        <v>5.7</v>
      </c>
      <c r="E12" s="5">
        <f t="shared" si="0"/>
        <v>57.00000000000001</v>
      </c>
      <c r="F12" s="5">
        <f t="shared" si="1"/>
        <v>-4.3</v>
      </c>
    </row>
    <row r="13" spans="1:6" ht="14.25" customHeight="1">
      <c r="A13" s="7">
        <v>1080400001</v>
      </c>
      <c r="B13" s="8" t="s">
        <v>265</v>
      </c>
      <c r="C13" s="9">
        <v>10</v>
      </c>
      <c r="D13" s="10">
        <v>5.7</v>
      </c>
      <c r="E13" s="9">
        <f t="shared" si="0"/>
        <v>57.00000000000001</v>
      </c>
      <c r="F13" s="9">
        <f t="shared" si="1"/>
        <v>-4.3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0.19315</v>
      </c>
      <c r="E15" s="5" t="e">
        <f t="shared" si="0"/>
        <v>#DIV/0!</v>
      </c>
      <c r="F15" s="5">
        <f t="shared" si="1"/>
        <v>0.19315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3.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>
      <c r="A19" s="3">
        <v>1090700000</v>
      </c>
      <c r="B19" s="14" t="s">
        <v>137</v>
      </c>
      <c r="C19" s="5"/>
      <c r="D19" s="15">
        <v>0.19315</v>
      </c>
      <c r="E19" s="9" t="e">
        <f t="shared" si="0"/>
        <v>#DIV/0!</v>
      </c>
      <c r="F19" s="9">
        <f t="shared" si="1"/>
        <v>0.19315</v>
      </c>
    </row>
    <row r="20" spans="1:6" s="6" customFormat="1" ht="15" customHeight="1">
      <c r="A20" s="3"/>
      <c r="B20" s="4" t="s">
        <v>16</v>
      </c>
      <c r="C20" s="5">
        <f>C21+C24+C26+C29</f>
        <v>162</v>
      </c>
      <c r="D20" s="5">
        <f>D21+D24+D26+D29</f>
        <v>3.47327</v>
      </c>
      <c r="E20" s="5">
        <f t="shared" si="0"/>
        <v>2.143993827160494</v>
      </c>
      <c r="F20" s="5">
        <f t="shared" si="1"/>
        <v>-158.52673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72</v>
      </c>
      <c r="D21" s="5">
        <f>D22+D23</f>
        <v>3.30497</v>
      </c>
      <c r="E21" s="5">
        <f t="shared" si="0"/>
        <v>4.5902361111111105</v>
      </c>
      <c r="F21" s="5">
        <f t="shared" si="1"/>
        <v>-68.69503</v>
      </c>
    </row>
    <row r="22" spans="1:6" ht="15.75">
      <c r="A22" s="17">
        <v>1110501101</v>
      </c>
      <c r="B22" s="18" t="s">
        <v>263</v>
      </c>
      <c r="C22" s="12">
        <v>57</v>
      </c>
      <c r="D22" s="10">
        <v>1.04705</v>
      </c>
      <c r="E22" s="9">
        <f t="shared" si="0"/>
        <v>1.8369298245614036</v>
      </c>
      <c r="F22" s="9">
        <f t="shared" si="1"/>
        <v>-55.95295</v>
      </c>
    </row>
    <row r="23" spans="1:6" ht="15" customHeight="1">
      <c r="A23" s="7">
        <v>1110503505</v>
      </c>
      <c r="B23" s="11" t="s">
        <v>262</v>
      </c>
      <c r="C23" s="12">
        <v>15</v>
      </c>
      <c r="D23" s="10">
        <v>2.25792</v>
      </c>
      <c r="E23" s="9">
        <f t="shared" si="0"/>
        <v>15.0528</v>
      </c>
      <c r="F23" s="9">
        <f t="shared" si="1"/>
        <v>-12.74208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90</v>
      </c>
      <c r="D26" s="5">
        <f>D27+D28</f>
        <v>0</v>
      </c>
      <c r="E26" s="5">
        <f t="shared" si="0"/>
        <v>0</v>
      </c>
      <c r="F26" s="5">
        <f t="shared" si="1"/>
        <v>-90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260</v>
      </c>
      <c r="C28" s="9">
        <v>90</v>
      </c>
      <c r="D28" s="10">
        <v>0</v>
      </c>
      <c r="E28" s="9">
        <f t="shared" si="0"/>
        <v>0</v>
      </c>
      <c r="F28" s="9">
        <f t="shared" si="1"/>
        <v>-90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0.1683</v>
      </c>
      <c r="E29" s="5" t="e">
        <f t="shared" si="0"/>
        <v>#DIV/0!</v>
      </c>
      <c r="F29" s="5">
        <f t="shared" si="1"/>
        <v>0.1683</v>
      </c>
    </row>
    <row r="30" spans="1:6" ht="15" customHeight="1">
      <c r="A30" s="7">
        <v>1170105005</v>
      </c>
      <c r="B30" s="8" t="s">
        <v>24</v>
      </c>
      <c r="C30" s="9">
        <f>C31</f>
        <v>0</v>
      </c>
      <c r="D30" s="9">
        <v>0.1683</v>
      </c>
      <c r="E30" s="9" t="e">
        <f t="shared" si="0"/>
        <v>#DIV/0!</v>
      </c>
      <c r="F30" s="9">
        <f t="shared" si="1"/>
        <v>0.1683</v>
      </c>
    </row>
    <row r="31" spans="1:6" ht="15" customHeight="1" hidden="1">
      <c r="A31" s="7">
        <v>1170505005</v>
      </c>
      <c r="B31" s="11" t="s">
        <v>258</v>
      </c>
      <c r="C31" s="9"/>
      <c r="D31" s="10"/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1177.6</v>
      </c>
      <c r="D32" s="20">
        <f>SUM(D4,D20)</f>
        <v>298.23579</v>
      </c>
      <c r="E32" s="5">
        <f t="shared" si="0"/>
        <v>25.325729449728264</v>
      </c>
      <c r="F32" s="5">
        <f t="shared" si="1"/>
        <v>-879.36421</v>
      </c>
    </row>
    <row r="33" spans="1:7" s="6" customFormat="1" ht="15.75">
      <c r="A33" s="3">
        <v>2000000000</v>
      </c>
      <c r="B33" s="4" t="s">
        <v>27</v>
      </c>
      <c r="C33" s="5">
        <f>C34+C36+C37+C38+C39+C41</f>
        <v>5023.724999999999</v>
      </c>
      <c r="D33" s="5">
        <f>D34+D36+D37+D38+D39+D41+D40</f>
        <v>2511.7452599999997</v>
      </c>
      <c r="E33" s="5">
        <f t="shared" si="0"/>
        <v>49.99766627353209</v>
      </c>
      <c r="F33" s="5">
        <f t="shared" si="1"/>
        <v>-2511.9797399999998</v>
      </c>
      <c r="G33" s="21"/>
    </row>
    <row r="34" spans="1:6" ht="15.75">
      <c r="A34" s="17">
        <v>2020100000</v>
      </c>
      <c r="B34" s="18" t="s">
        <v>28</v>
      </c>
      <c r="C34" s="13">
        <v>3108.5</v>
      </c>
      <c r="D34" s="22">
        <v>1270.62</v>
      </c>
      <c r="E34" s="9">
        <f t="shared" si="0"/>
        <v>40.8756635032974</v>
      </c>
      <c r="F34" s="9">
        <f t="shared" si="1"/>
        <v>-1837.88</v>
      </c>
    </row>
    <row r="35" spans="1:6" ht="16.5" customHeight="1" hidden="1">
      <c r="A35" s="17">
        <v>2020100310</v>
      </c>
      <c r="B35" s="18" t="s">
        <v>269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1799.2</v>
      </c>
      <c r="D36" s="10">
        <v>1131.2</v>
      </c>
      <c r="E36" s="9">
        <f t="shared" si="0"/>
        <v>62.87238772787905</v>
      </c>
      <c r="F36" s="9">
        <f t="shared" si="1"/>
        <v>-668</v>
      </c>
    </row>
    <row r="37" spans="1:6" ht="15" customHeight="1">
      <c r="A37" s="17">
        <v>2020300000</v>
      </c>
      <c r="B37" s="18" t="s">
        <v>30</v>
      </c>
      <c r="C37" s="12">
        <v>116.025</v>
      </c>
      <c r="D37" s="23">
        <v>115.844</v>
      </c>
      <c r="E37" s="9">
        <f t="shared" si="0"/>
        <v>99.84399913811679</v>
      </c>
      <c r="F37" s="9">
        <f t="shared" si="1"/>
        <v>-0.1810000000000116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30" customHeight="1">
      <c r="A40" s="17">
        <v>2080500010</v>
      </c>
      <c r="B40" s="19" t="s">
        <v>319</v>
      </c>
      <c r="C40" s="12"/>
      <c r="D40" s="24">
        <v>-5.91874</v>
      </c>
      <c r="E40" s="9"/>
      <c r="F40" s="9"/>
    </row>
    <row r="41" spans="1:6" ht="15" customHeight="1" hidden="1">
      <c r="A41" s="7">
        <v>2190500005</v>
      </c>
      <c r="B41" s="11" t="s">
        <v>33</v>
      </c>
      <c r="C41" s="15"/>
      <c r="D41" s="15"/>
      <c r="E41" s="5"/>
      <c r="F41" s="5">
        <f>SUM(D41-C41)</f>
        <v>0</v>
      </c>
    </row>
    <row r="42" spans="1:6" s="6" customFormat="1" ht="15" customHeight="1" hidden="1">
      <c r="A42" s="3">
        <v>3000000000</v>
      </c>
      <c r="B42" s="14" t="s">
        <v>34</v>
      </c>
      <c r="C42" s="25">
        <v>0</v>
      </c>
      <c r="D42" s="15">
        <v>0</v>
      </c>
      <c r="E42" s="5" t="e">
        <f t="shared" si="0"/>
        <v>#DIV/0!</v>
      </c>
      <c r="F42" s="5">
        <f t="shared" si="1"/>
        <v>0</v>
      </c>
    </row>
    <row r="43" spans="1:6" s="6" customFormat="1" ht="15" customHeight="1">
      <c r="A43" s="3"/>
      <c r="B43" s="4" t="s">
        <v>35</v>
      </c>
      <c r="C43" s="5">
        <f>SUM(C32,C33,C42)</f>
        <v>6201.324999999999</v>
      </c>
      <c r="D43" s="5">
        <f>SUM(D32,D33,D42)</f>
        <v>2809.98105</v>
      </c>
      <c r="E43" s="5">
        <f t="shared" si="0"/>
        <v>45.312591260738635</v>
      </c>
      <c r="F43" s="5">
        <f t="shared" si="1"/>
        <v>-3391.343949999999</v>
      </c>
    </row>
    <row r="44" spans="1:6" s="6" customFormat="1" ht="15.75">
      <c r="A44" s="3"/>
      <c r="B44" s="27" t="s">
        <v>36</v>
      </c>
      <c r="C44" s="5">
        <f>C89-C43</f>
        <v>324.40000000000146</v>
      </c>
      <c r="D44" s="5">
        <f>D89-D43</f>
        <v>-748.2381099999998</v>
      </c>
      <c r="E44" s="28"/>
      <c r="F44" s="28"/>
    </row>
    <row r="45" spans="1:6" ht="15.75">
      <c r="A45" s="29"/>
      <c r="B45" s="30"/>
      <c r="C45" s="31"/>
      <c r="D45" s="31"/>
      <c r="E45" s="32"/>
      <c r="F45" s="184"/>
    </row>
    <row r="46" spans="1:6" ht="63">
      <c r="A46" s="34" t="s">
        <v>1</v>
      </c>
      <c r="B46" s="34" t="s">
        <v>37</v>
      </c>
      <c r="C46" s="81" t="s">
        <v>145</v>
      </c>
      <c r="D46" s="82" t="s">
        <v>301</v>
      </c>
      <c r="E46" s="81" t="s">
        <v>3</v>
      </c>
      <c r="F46" s="83" t="s">
        <v>4</v>
      </c>
    </row>
    <row r="47" spans="1:6" ht="15.75">
      <c r="A47" s="35">
        <v>1</v>
      </c>
      <c r="B47" s="34">
        <v>2</v>
      </c>
      <c r="C47" s="174">
        <v>3</v>
      </c>
      <c r="D47" s="174">
        <v>4</v>
      </c>
      <c r="E47" s="174">
        <v>5</v>
      </c>
      <c r="F47" s="174">
        <v>6</v>
      </c>
    </row>
    <row r="48" spans="1:6" s="6" customFormat="1" ht="15.75">
      <c r="A48" s="37" t="s">
        <v>38</v>
      </c>
      <c r="B48" s="38" t="s">
        <v>39</v>
      </c>
      <c r="C48" s="39">
        <f>C49+C50+C51+C52+C53+C55+C54</f>
        <v>784.541</v>
      </c>
      <c r="D48" s="40">
        <f>D49+D50+D51+D52+D53+D55+D54</f>
        <v>204.60885</v>
      </c>
      <c r="E48" s="41">
        <f>SUM(D48/C48*100)</f>
        <v>26.080071022419478</v>
      </c>
      <c r="F48" s="41">
        <f>SUM(D48-C48)</f>
        <v>-579.9321500000001</v>
      </c>
    </row>
    <row r="49" spans="1:6" s="6" customFormat="1" ht="31.5" hidden="1">
      <c r="A49" s="42" t="s">
        <v>40</v>
      </c>
      <c r="B49" s="43" t="s">
        <v>41</v>
      </c>
      <c r="C49" s="44"/>
      <c r="D49" s="44"/>
      <c r="E49" s="45"/>
      <c r="F49" s="45"/>
    </row>
    <row r="50" spans="1:6" ht="15.75">
      <c r="A50" s="42" t="s">
        <v>42</v>
      </c>
      <c r="B50" s="46" t="s">
        <v>43</v>
      </c>
      <c r="C50" s="44">
        <v>764.541</v>
      </c>
      <c r="D50" s="44">
        <v>204.60885</v>
      </c>
      <c r="E50" s="45">
        <f aca="true" t="shared" si="2" ref="E50:E89">SUM(D50/C50*100)</f>
        <v>26.762312289334382</v>
      </c>
      <c r="F50" s="45">
        <f aca="true" t="shared" si="3" ref="F50:F89">SUM(D50-C50)</f>
        <v>-559.9321500000001</v>
      </c>
    </row>
    <row r="51" spans="1:6" ht="16.5" customHeight="1" hidden="1">
      <c r="A51" s="42" t="s">
        <v>44</v>
      </c>
      <c r="B51" s="46" t="s">
        <v>45</v>
      </c>
      <c r="C51" s="44"/>
      <c r="D51" s="44"/>
      <c r="E51" s="45"/>
      <c r="F51" s="45">
        <f t="shared" si="3"/>
        <v>0</v>
      </c>
    </row>
    <row r="52" spans="1:6" ht="31.5" customHeight="1" hidden="1">
      <c r="A52" s="42" t="s">
        <v>46</v>
      </c>
      <c r="B52" s="46" t="s">
        <v>47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6.5" customHeight="1" hidden="1">
      <c r="A53" s="42" t="s">
        <v>48</v>
      </c>
      <c r="B53" s="46" t="s">
        <v>49</v>
      </c>
      <c r="C53" s="44"/>
      <c r="D53" s="44"/>
      <c r="E53" s="45" t="e">
        <f t="shared" si="2"/>
        <v>#DIV/0!</v>
      </c>
      <c r="F53" s="45">
        <f t="shared" si="3"/>
        <v>0</v>
      </c>
    </row>
    <row r="54" spans="1:6" ht="15.75" customHeight="1">
      <c r="A54" s="42" t="s">
        <v>50</v>
      </c>
      <c r="B54" s="46" t="s">
        <v>51</v>
      </c>
      <c r="C54" s="47">
        <v>20</v>
      </c>
      <c r="D54" s="47">
        <v>0</v>
      </c>
      <c r="E54" s="45">
        <f t="shared" si="2"/>
        <v>0</v>
      </c>
      <c r="F54" s="45">
        <f t="shared" si="3"/>
        <v>-20</v>
      </c>
    </row>
    <row r="55" spans="1:6" ht="16.5" customHeight="1" hidden="1">
      <c r="A55" s="42" t="s">
        <v>52</v>
      </c>
      <c r="B55" s="46" t="s">
        <v>53</v>
      </c>
      <c r="C55" s="44"/>
      <c r="D55" s="44"/>
      <c r="E55" s="45" t="e">
        <f t="shared" si="2"/>
        <v>#DIV/0!</v>
      </c>
      <c r="F55" s="45">
        <f t="shared" si="3"/>
        <v>0</v>
      </c>
    </row>
    <row r="56" spans="1:6" s="6" customFormat="1" ht="15.75">
      <c r="A56" s="48" t="s">
        <v>54</v>
      </c>
      <c r="B56" s="49" t="s">
        <v>55</v>
      </c>
      <c r="C56" s="39">
        <f>C57</f>
        <v>115.784</v>
      </c>
      <c r="D56" s="39">
        <f>D57</f>
        <v>32.88393</v>
      </c>
      <c r="E56" s="41">
        <f t="shared" si="2"/>
        <v>28.40110032474262</v>
      </c>
      <c r="F56" s="41">
        <f t="shared" si="3"/>
        <v>-82.90007</v>
      </c>
    </row>
    <row r="57" spans="1:6" ht="15.75">
      <c r="A57" s="50" t="s">
        <v>56</v>
      </c>
      <c r="B57" s="51" t="s">
        <v>57</v>
      </c>
      <c r="C57" s="44">
        <v>115.784</v>
      </c>
      <c r="D57" s="44">
        <v>32.88393</v>
      </c>
      <c r="E57" s="45">
        <f t="shared" si="2"/>
        <v>28.40110032474262</v>
      </c>
      <c r="F57" s="45">
        <f t="shared" si="3"/>
        <v>-82.90007</v>
      </c>
    </row>
    <row r="58" spans="1:6" s="6" customFormat="1" ht="15.75">
      <c r="A58" s="37" t="s">
        <v>58</v>
      </c>
      <c r="B58" s="38" t="s">
        <v>59</v>
      </c>
      <c r="C58" s="39">
        <f>SUM(C59:C61)</f>
        <v>83.4</v>
      </c>
      <c r="D58" s="39">
        <f>SUM(D59:D61)</f>
        <v>0</v>
      </c>
      <c r="E58" s="41">
        <f t="shared" si="2"/>
        <v>0</v>
      </c>
      <c r="F58" s="41">
        <f t="shared" si="3"/>
        <v>-83.4</v>
      </c>
    </row>
    <row r="59" spans="1:6" ht="15.75" hidden="1">
      <c r="A59" s="42" t="s">
        <v>60</v>
      </c>
      <c r="B59" s="46" t="s">
        <v>61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 hidden="1">
      <c r="A60" s="52" t="s">
        <v>62</v>
      </c>
      <c r="B60" s="46" t="s">
        <v>63</v>
      </c>
      <c r="C60" s="44"/>
      <c r="D60" s="44"/>
      <c r="E60" s="45" t="e">
        <f t="shared" si="2"/>
        <v>#DIV/0!</v>
      </c>
      <c r="F60" s="45">
        <f t="shared" si="3"/>
        <v>0</v>
      </c>
    </row>
    <row r="61" spans="1:6" ht="15.75">
      <c r="A61" s="53" t="s">
        <v>64</v>
      </c>
      <c r="B61" s="54" t="s">
        <v>65</v>
      </c>
      <c r="C61" s="44">
        <v>83.4</v>
      </c>
      <c r="D61" s="44">
        <v>0</v>
      </c>
      <c r="E61" s="45">
        <f t="shared" si="2"/>
        <v>0</v>
      </c>
      <c r="F61" s="45">
        <f t="shared" si="3"/>
        <v>-83.4</v>
      </c>
    </row>
    <row r="62" spans="1:6" ht="15.75" hidden="1">
      <c r="A62" s="53" t="s">
        <v>256</v>
      </c>
      <c r="B62" s="54" t="s">
        <v>257</v>
      </c>
      <c r="C62" s="44"/>
      <c r="D62" s="44"/>
      <c r="E62" s="45"/>
      <c r="F62" s="45"/>
    </row>
    <row r="63" spans="1:6" s="6" customFormat="1" ht="15.75">
      <c r="A63" s="37" t="s">
        <v>66</v>
      </c>
      <c r="B63" s="38" t="s">
        <v>67</v>
      </c>
      <c r="C63" s="55">
        <f>SUM(C64:C67)</f>
        <v>1408.9</v>
      </c>
      <c r="D63" s="55">
        <f>SUM(D64:D67)</f>
        <v>69.92335</v>
      </c>
      <c r="E63" s="41">
        <f t="shared" si="2"/>
        <v>4.962974661083114</v>
      </c>
      <c r="F63" s="41">
        <f t="shared" si="3"/>
        <v>-1338.97665</v>
      </c>
    </row>
    <row r="64" spans="1:6" ht="15.75" hidden="1">
      <c r="A64" s="42" t="s">
        <v>68</v>
      </c>
      <c r="B64" s="46" t="s">
        <v>69</v>
      </c>
      <c r="C64" s="56"/>
      <c r="D64" s="44"/>
      <c r="E64" s="45" t="e">
        <f t="shared" si="2"/>
        <v>#DIV/0!</v>
      </c>
      <c r="F64" s="45">
        <f t="shared" si="3"/>
        <v>0</v>
      </c>
    </row>
    <row r="65" spans="1:7" s="6" customFormat="1" ht="15.75">
      <c r="A65" s="42" t="s">
        <v>70</v>
      </c>
      <c r="B65" s="46" t="s">
        <v>71</v>
      </c>
      <c r="C65" s="56">
        <v>200</v>
      </c>
      <c r="D65" s="44">
        <v>0</v>
      </c>
      <c r="E65" s="45">
        <f t="shared" si="2"/>
        <v>0</v>
      </c>
      <c r="F65" s="45">
        <f t="shared" si="3"/>
        <v>-200</v>
      </c>
      <c r="G65" s="57"/>
    </row>
    <row r="66" spans="1:6" ht="15.75">
      <c r="A66" s="42" t="s">
        <v>72</v>
      </c>
      <c r="B66" s="46" t="s">
        <v>73</v>
      </c>
      <c r="C66" s="56">
        <v>1112.5</v>
      </c>
      <c r="D66" s="44">
        <v>69.92335</v>
      </c>
      <c r="E66" s="45">
        <f t="shared" si="2"/>
        <v>6.285244943820224</v>
      </c>
      <c r="F66" s="45">
        <f t="shared" si="3"/>
        <v>-1042.57665</v>
      </c>
    </row>
    <row r="67" spans="1:6" ht="15.75">
      <c r="A67" s="42" t="s">
        <v>74</v>
      </c>
      <c r="B67" s="46" t="s">
        <v>75</v>
      </c>
      <c r="C67" s="56">
        <v>96.4</v>
      </c>
      <c r="D67" s="44">
        <v>0</v>
      </c>
      <c r="E67" s="45">
        <f t="shared" si="2"/>
        <v>0</v>
      </c>
      <c r="F67" s="45">
        <f t="shared" si="3"/>
        <v>-96.4</v>
      </c>
    </row>
    <row r="68" spans="1:6" s="6" customFormat="1" ht="18" customHeight="1">
      <c r="A68" s="37" t="s">
        <v>76</v>
      </c>
      <c r="B68" s="38" t="s">
        <v>77</v>
      </c>
      <c r="C68" s="39">
        <f>SUM(C69:C71)</f>
        <v>748.5</v>
      </c>
      <c r="D68" s="39">
        <f>SUM(D69:D71)</f>
        <v>45.13704</v>
      </c>
      <c r="E68" s="41">
        <f t="shared" si="2"/>
        <v>6.030332665330661</v>
      </c>
      <c r="F68" s="41">
        <f t="shared" si="3"/>
        <v>-703.36296</v>
      </c>
    </row>
    <row r="69" spans="1:6" ht="0.75" customHeight="1" hidden="1">
      <c r="A69" s="42" t="s">
        <v>78</v>
      </c>
      <c r="B69" s="58" t="s">
        <v>79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 hidden="1">
      <c r="A70" s="42" t="s">
        <v>80</v>
      </c>
      <c r="B70" s="58" t="s">
        <v>81</v>
      </c>
      <c r="C70" s="44"/>
      <c r="D70" s="44"/>
      <c r="E70" s="45" t="e">
        <f t="shared" si="2"/>
        <v>#DIV/0!</v>
      </c>
      <c r="F70" s="45">
        <f t="shared" si="3"/>
        <v>0</v>
      </c>
    </row>
    <row r="71" spans="1:6" ht="15.75">
      <c r="A71" s="42" t="s">
        <v>82</v>
      </c>
      <c r="B71" s="46" t="s">
        <v>83</v>
      </c>
      <c r="C71" s="44">
        <v>748.5</v>
      </c>
      <c r="D71" s="44">
        <v>45.13704</v>
      </c>
      <c r="E71" s="45">
        <f t="shared" si="2"/>
        <v>6.030332665330661</v>
      </c>
      <c r="F71" s="45">
        <f t="shared" si="3"/>
        <v>-703.36296</v>
      </c>
    </row>
    <row r="72" spans="1:6" s="6" customFormat="1" ht="15.75">
      <c r="A72" s="37" t="s">
        <v>94</v>
      </c>
      <c r="B72" s="38" t="s">
        <v>95</v>
      </c>
      <c r="C72" s="39">
        <f>C73</f>
        <v>1756.1</v>
      </c>
      <c r="D72" s="39">
        <f>SUM(D73)</f>
        <v>572.03977</v>
      </c>
      <c r="E72" s="41">
        <f t="shared" si="2"/>
        <v>32.57444166049769</v>
      </c>
      <c r="F72" s="41">
        <f t="shared" si="3"/>
        <v>-1184.06023</v>
      </c>
    </row>
    <row r="73" spans="1:6" ht="15.75">
      <c r="A73" s="42" t="s">
        <v>96</v>
      </c>
      <c r="B73" s="46" t="s">
        <v>271</v>
      </c>
      <c r="C73" s="44">
        <v>1756.1</v>
      </c>
      <c r="D73" s="44">
        <v>572.03977</v>
      </c>
      <c r="E73" s="45">
        <f t="shared" si="2"/>
        <v>32.57444166049769</v>
      </c>
      <c r="F73" s="45">
        <f t="shared" si="3"/>
        <v>-1184.06023</v>
      </c>
    </row>
    <row r="74" spans="1:6" s="6" customFormat="1" ht="15.75">
      <c r="A74" s="60">
        <v>1000</v>
      </c>
      <c r="B74" s="38" t="s">
        <v>98</v>
      </c>
      <c r="C74" s="39">
        <f>SUM(C75:C78)</f>
        <v>1131.2</v>
      </c>
      <c r="D74" s="39">
        <f>SUM(D75:D78)</f>
        <v>1131.2</v>
      </c>
      <c r="E74" s="41">
        <f t="shared" si="2"/>
        <v>100</v>
      </c>
      <c r="F74" s="41">
        <f t="shared" si="3"/>
        <v>0</v>
      </c>
    </row>
    <row r="75" spans="1:6" ht="15.75" hidden="1">
      <c r="A75" s="61">
        <v>1001</v>
      </c>
      <c r="B75" s="62" t="s">
        <v>99</v>
      </c>
      <c r="C75" s="44"/>
      <c r="D75" s="44"/>
      <c r="E75" s="45" t="e">
        <f t="shared" si="2"/>
        <v>#DIV/0!</v>
      </c>
      <c r="F75" s="45">
        <f t="shared" si="3"/>
        <v>0</v>
      </c>
    </row>
    <row r="76" spans="1:6" ht="15.75">
      <c r="A76" s="61">
        <v>1003</v>
      </c>
      <c r="B76" s="62" t="s">
        <v>100</v>
      </c>
      <c r="C76" s="44">
        <v>1131.2</v>
      </c>
      <c r="D76" s="44">
        <v>1131.2</v>
      </c>
      <c r="E76" s="45">
        <f t="shared" si="2"/>
        <v>100</v>
      </c>
      <c r="F76" s="45">
        <f t="shared" si="3"/>
        <v>0</v>
      </c>
    </row>
    <row r="77" spans="1:6" ht="15" customHeight="1" hidden="1">
      <c r="A77" s="61">
        <v>1004</v>
      </c>
      <c r="B77" s="62" t="s">
        <v>101</v>
      </c>
      <c r="C77" s="44"/>
      <c r="D77" s="63"/>
      <c r="E77" s="45" t="e">
        <f t="shared" si="2"/>
        <v>#DIV/0!</v>
      </c>
      <c r="F77" s="45">
        <f t="shared" si="3"/>
        <v>0</v>
      </c>
    </row>
    <row r="78" spans="1:6" ht="15.75" hidden="1">
      <c r="A78" s="42" t="s">
        <v>102</v>
      </c>
      <c r="B78" s="46" t="s">
        <v>103</v>
      </c>
      <c r="C78" s="44">
        <v>0</v>
      </c>
      <c r="D78" s="44">
        <v>0</v>
      </c>
      <c r="E78" s="45"/>
      <c r="F78" s="45">
        <f t="shared" si="3"/>
        <v>0</v>
      </c>
    </row>
    <row r="79" spans="1:6" ht="15.75">
      <c r="A79" s="37" t="s">
        <v>104</v>
      </c>
      <c r="B79" s="38" t="s">
        <v>105</v>
      </c>
      <c r="C79" s="39">
        <f>C80+C81+C82+C83+C84</f>
        <v>15</v>
      </c>
      <c r="D79" s="39">
        <f>D80+D81+D82+D83+D84</f>
        <v>5.95</v>
      </c>
      <c r="E79" s="45">
        <f t="shared" si="2"/>
        <v>39.666666666666664</v>
      </c>
      <c r="F79" s="28">
        <f>F80+F81+F82+F83+F84</f>
        <v>-9.05</v>
      </c>
    </row>
    <row r="80" spans="1:6" ht="15.75" customHeight="1">
      <c r="A80" s="42" t="s">
        <v>106</v>
      </c>
      <c r="B80" s="46" t="s">
        <v>107</v>
      </c>
      <c r="C80" s="44">
        <v>15</v>
      </c>
      <c r="D80" s="44">
        <v>5.95</v>
      </c>
      <c r="E80" s="45">
        <f t="shared" si="2"/>
        <v>39.666666666666664</v>
      </c>
      <c r="F80" s="45">
        <f>SUM(D80-C80)</f>
        <v>-9.05</v>
      </c>
    </row>
    <row r="81" spans="1:6" ht="15.75" customHeight="1" hidden="1">
      <c r="A81" s="42" t="s">
        <v>108</v>
      </c>
      <c r="B81" s="46" t="s">
        <v>109</v>
      </c>
      <c r="C81" s="44"/>
      <c r="D81" s="44"/>
      <c r="E81" s="45" t="e">
        <f t="shared" si="2"/>
        <v>#DIV/0!</v>
      </c>
      <c r="F81" s="45">
        <f>SUM(D81-C81)</f>
        <v>0</v>
      </c>
    </row>
    <row r="82" spans="1:6" ht="15.75" customHeight="1" hidden="1">
      <c r="A82" s="42" t="s">
        <v>110</v>
      </c>
      <c r="B82" s="46" t="s">
        <v>111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112</v>
      </c>
      <c r="B83" s="46" t="s">
        <v>113</v>
      </c>
      <c r="C83" s="44"/>
      <c r="D83" s="44"/>
      <c r="E83" s="45" t="e">
        <f t="shared" si="2"/>
        <v>#DIV/0!</v>
      </c>
      <c r="F83" s="45"/>
    </row>
    <row r="84" spans="1:6" ht="15.75" customHeight="1" hidden="1">
      <c r="A84" s="42" t="s">
        <v>114</v>
      </c>
      <c r="B84" s="46" t="s">
        <v>115</v>
      </c>
      <c r="C84" s="44"/>
      <c r="D84" s="44"/>
      <c r="E84" s="45" t="e">
        <f t="shared" si="2"/>
        <v>#DIV/0!</v>
      </c>
      <c r="F84" s="45"/>
    </row>
    <row r="85" spans="1:6" s="6" customFormat="1" ht="16.5" customHeight="1">
      <c r="A85" s="60">
        <v>1400</v>
      </c>
      <c r="B85" s="65" t="s">
        <v>124</v>
      </c>
      <c r="C85" s="55">
        <f>C86+C87+C88</f>
        <v>482.3</v>
      </c>
      <c r="D85" s="55">
        <f>SUM(D86:D88)</f>
        <v>0</v>
      </c>
      <c r="E85" s="41">
        <f t="shared" si="2"/>
        <v>0</v>
      </c>
      <c r="F85" s="41">
        <f t="shared" si="3"/>
        <v>-482.3</v>
      </c>
    </row>
    <row r="86" spans="1:6" ht="15.75" customHeight="1" hidden="1">
      <c r="A86" s="61">
        <v>1401</v>
      </c>
      <c r="B86" s="62" t="s">
        <v>125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customHeight="1" hidden="1">
      <c r="A87" s="61">
        <v>1402</v>
      </c>
      <c r="B87" s="62" t="s">
        <v>126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ht="15.75" customHeight="1">
      <c r="A88" s="61">
        <v>1403</v>
      </c>
      <c r="B88" s="62" t="s">
        <v>127</v>
      </c>
      <c r="C88" s="56">
        <v>482.3</v>
      </c>
      <c r="D88" s="44"/>
      <c r="E88" s="45">
        <f t="shared" si="2"/>
        <v>0</v>
      </c>
      <c r="F88" s="45">
        <f t="shared" si="3"/>
        <v>-482.3</v>
      </c>
    </row>
    <row r="89" spans="1:6" s="6" customFormat="1" ht="15.75" customHeight="1">
      <c r="A89" s="60"/>
      <c r="B89" s="66" t="s">
        <v>128</v>
      </c>
      <c r="C89" s="40">
        <f>C48+C56+C58+C63+C68+C72+C74+C79+C85</f>
        <v>6525.725</v>
      </c>
      <c r="D89" s="40">
        <f>D48+D56+D58+D63+D68+D72+D74+D79+D85</f>
        <v>2061.74294</v>
      </c>
      <c r="E89" s="41">
        <f t="shared" si="2"/>
        <v>31.59408249658084</v>
      </c>
      <c r="F89" s="41">
        <f t="shared" si="3"/>
        <v>-4463.98206</v>
      </c>
    </row>
    <row r="90" spans="3:4" ht="15.75">
      <c r="C90" s="69"/>
      <c r="D90" s="70"/>
    </row>
    <row r="91" spans="1:4" s="74" customFormat="1" ht="12.75">
      <c r="A91" s="72" t="s">
        <v>129</v>
      </c>
      <c r="B91" s="72"/>
      <c r="C91" s="73"/>
      <c r="D91" s="73"/>
    </row>
    <row r="92" spans="1:3" s="74" customFormat="1" ht="12.75">
      <c r="A92" s="75" t="s">
        <v>130</v>
      </c>
      <c r="B92" s="75"/>
      <c r="C92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="60" zoomScalePageLayoutView="0" workbookViewId="0" topLeftCell="A1">
      <selection activeCell="C57" sqref="C57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7109375" style="71" customWidth="1"/>
    <col min="4" max="4" width="15.00390625" style="71" customWidth="1"/>
    <col min="5" max="5" width="10.28125" style="71" customWidth="1"/>
    <col min="6" max="6" width="9.140625" style="71" customWidth="1"/>
    <col min="7" max="7" width="15.421875" style="1" bestFit="1" customWidth="1"/>
    <col min="8" max="16384" width="9.140625" style="1" customWidth="1"/>
  </cols>
  <sheetData>
    <row r="1" spans="1:6" ht="15.75">
      <c r="A1" s="247" t="s">
        <v>310</v>
      </c>
      <c r="B1" s="247"/>
      <c r="C1" s="247"/>
      <c r="D1" s="247"/>
      <c r="E1" s="247"/>
      <c r="F1" s="247"/>
    </row>
    <row r="2" spans="1:6" ht="15.75">
      <c r="A2" s="247"/>
      <c r="B2" s="247"/>
      <c r="C2" s="247"/>
      <c r="D2" s="247"/>
      <c r="E2" s="247"/>
      <c r="F2" s="247"/>
    </row>
    <row r="3" spans="1:6" ht="63">
      <c r="A3" s="2" t="s">
        <v>1</v>
      </c>
      <c r="B3" s="2" t="s">
        <v>2</v>
      </c>
      <c r="C3" s="81" t="s">
        <v>145</v>
      </c>
      <c r="D3" s="82" t="s">
        <v>301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678.7</v>
      </c>
      <c r="D4" s="5">
        <f>D5+D7+D9+D12</f>
        <v>228.92632999999998</v>
      </c>
      <c r="E4" s="5">
        <f>SUM(D4/C4*100)</f>
        <v>33.73012081921319</v>
      </c>
      <c r="F4" s="5">
        <f>SUM(D4-C4)</f>
        <v>-449.77367000000004</v>
      </c>
    </row>
    <row r="5" spans="1:6" s="6" customFormat="1" ht="15.75">
      <c r="A5" s="77">
        <v>1010000000</v>
      </c>
      <c r="B5" s="76" t="s">
        <v>6</v>
      </c>
      <c r="C5" s="5">
        <f>C6</f>
        <v>304.8</v>
      </c>
      <c r="D5" s="5">
        <f>D6</f>
        <v>130.17674</v>
      </c>
      <c r="E5" s="5">
        <f aca="true" t="shared" si="0" ref="E5:E43">SUM(D5/C5*100)</f>
        <v>42.708904199475064</v>
      </c>
      <c r="F5" s="5">
        <f aca="true" t="shared" si="1" ref="F5:F43">SUM(D5-C5)</f>
        <v>-174.62326000000002</v>
      </c>
    </row>
    <row r="6" spans="1:6" ht="15.75">
      <c r="A6" s="7">
        <v>1010200001</v>
      </c>
      <c r="B6" s="8" t="s">
        <v>7</v>
      </c>
      <c r="C6" s="9">
        <v>304.8</v>
      </c>
      <c r="D6" s="10">
        <v>130.17674</v>
      </c>
      <c r="E6" s="9">
        <f>SUM(D6/C6*100)</f>
        <v>42.708904199475064</v>
      </c>
      <c r="F6" s="9">
        <f t="shared" si="1"/>
        <v>-174.62326000000002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0.40936</v>
      </c>
      <c r="E7" s="5">
        <f t="shared" si="0"/>
        <v>13.645333333333335</v>
      </c>
      <c r="F7" s="5">
        <f t="shared" si="1"/>
        <v>-2.59064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0.40936</v>
      </c>
      <c r="E8" s="9">
        <f t="shared" si="0"/>
        <v>13.645333333333335</v>
      </c>
      <c r="F8" s="9">
        <f t="shared" si="1"/>
        <v>-2.59064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360.9</v>
      </c>
      <c r="D9" s="5">
        <f>D10+D11</f>
        <v>95.94023</v>
      </c>
      <c r="E9" s="5">
        <f t="shared" si="0"/>
        <v>26.583604876697148</v>
      </c>
      <c r="F9" s="5">
        <f t="shared" si="1"/>
        <v>-264.95977</v>
      </c>
    </row>
    <row r="10" spans="1:6" s="6" customFormat="1" ht="15.75" customHeight="1">
      <c r="A10" s="7">
        <v>1060100000</v>
      </c>
      <c r="B10" s="11" t="s">
        <v>11</v>
      </c>
      <c r="C10" s="9">
        <v>88</v>
      </c>
      <c r="D10" s="10">
        <v>0.34184</v>
      </c>
      <c r="E10" s="9">
        <f t="shared" si="0"/>
        <v>0.38845454545454544</v>
      </c>
      <c r="F10" s="9">
        <f>SUM(D10-C10)</f>
        <v>-87.65816</v>
      </c>
    </row>
    <row r="11" spans="1:6" ht="15.75" customHeight="1">
      <c r="A11" s="7">
        <v>1060600000</v>
      </c>
      <c r="B11" s="11" t="s">
        <v>10</v>
      </c>
      <c r="C11" s="9">
        <v>272.9</v>
      </c>
      <c r="D11" s="10">
        <v>95.59839</v>
      </c>
      <c r="E11" s="9">
        <f t="shared" si="0"/>
        <v>35.03055698057897</v>
      </c>
      <c r="F11" s="9">
        <f t="shared" si="1"/>
        <v>-177.30160999999998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2.4</v>
      </c>
      <c r="E12" s="5">
        <f t="shared" si="0"/>
        <v>24</v>
      </c>
      <c r="F12" s="5">
        <f t="shared" si="1"/>
        <v>-7.6</v>
      </c>
    </row>
    <row r="13" spans="1:6" ht="15.75">
      <c r="A13" s="7">
        <v>1080400001</v>
      </c>
      <c r="B13" s="8" t="s">
        <v>14</v>
      </c>
      <c r="C13" s="9">
        <v>10</v>
      </c>
      <c r="D13" s="10">
        <v>2.4</v>
      </c>
      <c r="E13" s="9">
        <f t="shared" si="0"/>
        <v>24</v>
      </c>
      <c r="F13" s="9">
        <f t="shared" si="1"/>
        <v>-7.6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140.8</v>
      </c>
      <c r="D20" s="5">
        <f>D21+D24+D26+D29</f>
        <v>28.13378</v>
      </c>
      <c r="E20" s="5">
        <f t="shared" si="0"/>
        <v>19.98137784090909</v>
      </c>
      <c r="F20" s="5">
        <f t="shared" si="1"/>
        <v>-112.66622000000001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90.8</v>
      </c>
      <c r="D21" s="5">
        <f>D22+D23</f>
        <v>21.79998</v>
      </c>
      <c r="E21" s="5">
        <f t="shared" si="0"/>
        <v>24.00878854625551</v>
      </c>
      <c r="F21" s="5">
        <f t="shared" si="1"/>
        <v>-69.00001999999999</v>
      </c>
    </row>
    <row r="22" spans="1:6" ht="15.75">
      <c r="A22" s="17">
        <v>1110501101</v>
      </c>
      <c r="B22" s="18" t="s">
        <v>17</v>
      </c>
      <c r="C22" s="12">
        <v>80</v>
      </c>
      <c r="D22" s="10">
        <v>19.62658</v>
      </c>
      <c r="E22" s="9">
        <f t="shared" si="0"/>
        <v>24.533225</v>
      </c>
      <c r="F22" s="9">
        <f t="shared" si="1"/>
        <v>-60.373419999999996</v>
      </c>
    </row>
    <row r="23" spans="1:6" ht="15.75">
      <c r="A23" s="7">
        <v>1110503505</v>
      </c>
      <c r="B23" s="11" t="s">
        <v>18</v>
      </c>
      <c r="C23" s="12">
        <v>10.8</v>
      </c>
      <c r="D23" s="10">
        <v>2.1734</v>
      </c>
      <c r="E23" s="9">
        <f t="shared" si="0"/>
        <v>20.124074074074073</v>
      </c>
      <c r="F23" s="9">
        <f t="shared" si="1"/>
        <v>-8.6266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50</v>
      </c>
      <c r="D26" s="5">
        <f>D27+D28</f>
        <v>4.8598</v>
      </c>
      <c r="E26" s="5">
        <f t="shared" si="0"/>
        <v>9.7196</v>
      </c>
      <c r="F26" s="5">
        <f t="shared" si="1"/>
        <v>-45.1402</v>
      </c>
    </row>
    <row r="27" spans="1:6" ht="15.75" hidden="1">
      <c r="A27" s="17">
        <v>1140200000</v>
      </c>
      <c r="B27" s="19" t="s">
        <v>142</v>
      </c>
      <c r="C27" s="9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50</v>
      </c>
      <c r="D28" s="10">
        <v>4.8598</v>
      </c>
      <c r="E28" s="9">
        <f t="shared" si="0"/>
        <v>9.7196</v>
      </c>
      <c r="F28" s="9">
        <f t="shared" si="1"/>
        <v>-45.1402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1.474</v>
      </c>
      <c r="E29" s="5" t="e">
        <f t="shared" si="0"/>
        <v>#DIV/0!</v>
      </c>
      <c r="F29" s="5">
        <f t="shared" si="1"/>
        <v>1.474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1.474</v>
      </c>
      <c r="E30" s="9" t="e">
        <f t="shared" si="0"/>
        <v>#DIV/0!</v>
      </c>
      <c r="F30" s="9">
        <f t="shared" si="1"/>
        <v>1.474</v>
      </c>
    </row>
    <row r="31" spans="1:6" ht="15" customHeight="1" hidden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819.5</v>
      </c>
      <c r="D32" s="20">
        <f>D4+D20</f>
        <v>257.06011</v>
      </c>
      <c r="E32" s="5">
        <f t="shared" si="0"/>
        <v>31.367920683343502</v>
      </c>
      <c r="F32" s="5">
        <f t="shared" si="1"/>
        <v>-562.43989</v>
      </c>
    </row>
    <row r="33" spans="1:7" s="6" customFormat="1" ht="15.75">
      <c r="A33" s="3">
        <v>2000000000</v>
      </c>
      <c r="B33" s="4" t="s">
        <v>27</v>
      </c>
      <c r="C33" s="5">
        <f>C34+C35+C36+C37</f>
        <v>3714.854</v>
      </c>
      <c r="D33" s="5">
        <f>D34+D35+D36+D37</f>
        <v>1705.086</v>
      </c>
      <c r="E33" s="5">
        <f t="shared" si="0"/>
        <v>45.8991389701991</v>
      </c>
      <c r="F33" s="5">
        <f t="shared" si="1"/>
        <v>-2009.7679999999998</v>
      </c>
      <c r="G33" s="21"/>
    </row>
    <row r="34" spans="1:6" ht="15.75">
      <c r="A34" s="17">
        <v>2020100000</v>
      </c>
      <c r="B34" s="18" t="s">
        <v>28</v>
      </c>
      <c r="C34" s="13">
        <v>2207.2</v>
      </c>
      <c r="D34" s="22">
        <v>902.56</v>
      </c>
      <c r="E34" s="9">
        <f t="shared" si="0"/>
        <v>40.891627401232334</v>
      </c>
      <c r="F34" s="9">
        <f t="shared" si="1"/>
        <v>-1304.6399999999999</v>
      </c>
    </row>
    <row r="35" spans="1:6" ht="15.75">
      <c r="A35" s="17">
        <v>2020100310</v>
      </c>
      <c r="B35" s="18" t="s">
        <v>269</v>
      </c>
      <c r="C35" s="13">
        <v>466.5</v>
      </c>
      <c r="D35" s="22">
        <v>233.2</v>
      </c>
      <c r="E35" s="9"/>
      <c r="F35" s="9"/>
    </row>
    <row r="36" spans="1:6" ht="15.75">
      <c r="A36" s="17">
        <v>2020200000</v>
      </c>
      <c r="B36" s="18" t="s">
        <v>29</v>
      </c>
      <c r="C36" s="12">
        <v>925.2</v>
      </c>
      <c r="D36" s="10">
        <v>453.5</v>
      </c>
      <c r="E36" s="9">
        <f t="shared" si="0"/>
        <v>49.01642888024211</v>
      </c>
      <c r="F36" s="9">
        <f t="shared" si="1"/>
        <v>-471.70000000000005</v>
      </c>
    </row>
    <row r="37" spans="1:6" ht="15" customHeight="1">
      <c r="A37" s="17">
        <v>2020300000</v>
      </c>
      <c r="B37" s="18" t="s">
        <v>30</v>
      </c>
      <c r="C37" s="12">
        <v>115.954</v>
      </c>
      <c r="D37" s="23">
        <v>115.826</v>
      </c>
      <c r="E37" s="9">
        <f t="shared" si="0"/>
        <v>99.88961139762318</v>
      </c>
      <c r="F37" s="9">
        <f t="shared" si="1"/>
        <v>-0.1280000000000001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29.25" customHeight="1" hidden="1">
      <c r="A40" s="17">
        <v>2080500010</v>
      </c>
      <c r="B40" s="19" t="s">
        <v>319</v>
      </c>
      <c r="C40" s="12"/>
      <c r="D40" s="24"/>
      <c r="E40" s="9"/>
      <c r="F40" s="9"/>
    </row>
    <row r="41" spans="1:6" ht="15" customHeight="1" hidden="1">
      <c r="A41" s="7">
        <v>2190500005</v>
      </c>
      <c r="B41" s="11" t="s">
        <v>33</v>
      </c>
      <c r="C41" s="15"/>
      <c r="D41" s="15"/>
      <c r="E41" s="5"/>
      <c r="F41" s="5">
        <f>SUM(D41-C41)</f>
        <v>0</v>
      </c>
    </row>
    <row r="42" spans="1:6" s="6" customFormat="1" ht="15" customHeight="1" hidden="1">
      <c r="A42" s="3">
        <v>3000000000</v>
      </c>
      <c r="B42" s="14" t="s">
        <v>34</v>
      </c>
      <c r="C42" s="25">
        <v>0</v>
      </c>
      <c r="D42" s="15">
        <v>0</v>
      </c>
      <c r="E42" s="5" t="e">
        <f t="shared" si="0"/>
        <v>#DIV/0!</v>
      </c>
      <c r="F42" s="5">
        <f t="shared" si="1"/>
        <v>0</v>
      </c>
    </row>
    <row r="43" spans="1:6" s="6" customFormat="1" ht="15" customHeight="1">
      <c r="A43" s="3"/>
      <c r="B43" s="4" t="s">
        <v>35</v>
      </c>
      <c r="C43" s="5">
        <f>SUM(C32,C33,C42)</f>
        <v>4534.353999999999</v>
      </c>
      <c r="D43" s="26">
        <f>D32+D33</f>
        <v>1962.1461100000001</v>
      </c>
      <c r="E43" s="5">
        <f t="shared" si="0"/>
        <v>43.272892015047795</v>
      </c>
      <c r="F43" s="5">
        <f t="shared" si="1"/>
        <v>-2572.207889999999</v>
      </c>
    </row>
    <row r="44" spans="1:6" s="6" customFormat="1" ht="15.75">
      <c r="A44" s="3"/>
      <c r="B44" s="27" t="s">
        <v>36</v>
      </c>
      <c r="C44" s="5">
        <f>C89-C43</f>
        <v>157</v>
      </c>
      <c r="D44" s="5">
        <f>D89-D43</f>
        <v>-274.75747</v>
      </c>
      <c r="E44" s="28"/>
      <c r="F44" s="28"/>
    </row>
    <row r="45" spans="1:6" ht="15.75">
      <c r="A45" s="29"/>
      <c r="B45" s="30"/>
      <c r="C45" s="31"/>
      <c r="D45" s="31"/>
      <c r="E45" s="32"/>
      <c r="F45" s="33"/>
    </row>
    <row r="46" spans="1:6" ht="63">
      <c r="A46" s="34" t="s">
        <v>1</v>
      </c>
      <c r="B46" s="34" t="s">
        <v>37</v>
      </c>
      <c r="C46" s="81" t="s">
        <v>145</v>
      </c>
      <c r="D46" s="82" t="s">
        <v>301</v>
      </c>
      <c r="E46" s="81" t="s">
        <v>3</v>
      </c>
      <c r="F46" s="83" t="s">
        <v>4</v>
      </c>
    </row>
    <row r="47" spans="1:6" ht="15.75">
      <c r="A47" s="35">
        <v>1</v>
      </c>
      <c r="B47" s="34">
        <v>2</v>
      </c>
      <c r="C47" s="174">
        <v>3</v>
      </c>
      <c r="D47" s="174">
        <v>4</v>
      </c>
      <c r="E47" s="174">
        <v>5</v>
      </c>
      <c r="F47" s="174">
        <v>6</v>
      </c>
    </row>
    <row r="48" spans="1:6" s="6" customFormat="1" ht="15.75">
      <c r="A48" s="37" t="s">
        <v>38</v>
      </c>
      <c r="B48" s="38" t="s">
        <v>39</v>
      </c>
      <c r="C48" s="39">
        <f>C49+C50+C51+C52+C53+C55+C54</f>
        <v>724.57</v>
      </c>
      <c r="D48" s="40">
        <f>D49+D50+D51+D52+D53+D55+D54</f>
        <v>191.67472</v>
      </c>
      <c r="E48" s="41">
        <f>SUM(D48/C48*100)</f>
        <v>26.453582124570435</v>
      </c>
      <c r="F48" s="41">
        <f>SUM(D48-C48)</f>
        <v>-532.8952800000001</v>
      </c>
    </row>
    <row r="49" spans="1:6" s="6" customFormat="1" ht="31.5" hidden="1">
      <c r="A49" s="42" t="s">
        <v>40</v>
      </c>
      <c r="B49" s="43" t="s">
        <v>41</v>
      </c>
      <c r="C49" s="44"/>
      <c r="D49" s="44"/>
      <c r="E49" s="45"/>
      <c r="F49" s="45"/>
    </row>
    <row r="50" spans="1:6" ht="15.75">
      <c r="A50" s="42" t="s">
        <v>42</v>
      </c>
      <c r="B50" s="46" t="s">
        <v>43</v>
      </c>
      <c r="C50" s="44">
        <v>719.57</v>
      </c>
      <c r="D50" s="44">
        <v>191.67472</v>
      </c>
      <c r="E50" s="45">
        <f aca="true" t="shared" si="2" ref="E50:E89">SUM(D50/C50*100)</f>
        <v>26.637397334519225</v>
      </c>
      <c r="F50" s="45">
        <f aca="true" t="shared" si="3" ref="F50:F89">SUM(D50-C50)</f>
        <v>-527.8952800000001</v>
      </c>
    </row>
    <row r="51" spans="1:6" ht="16.5" customHeight="1" hidden="1">
      <c r="A51" s="42" t="s">
        <v>44</v>
      </c>
      <c r="B51" s="46" t="s">
        <v>45</v>
      </c>
      <c r="C51" s="44"/>
      <c r="D51" s="44"/>
      <c r="E51" s="45"/>
      <c r="F51" s="45">
        <f t="shared" si="3"/>
        <v>0</v>
      </c>
    </row>
    <row r="52" spans="1:6" ht="31.5" customHeight="1" hidden="1">
      <c r="A52" s="42" t="s">
        <v>46</v>
      </c>
      <c r="B52" s="46" t="s">
        <v>47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6.5" customHeight="1" hidden="1">
      <c r="A53" s="42" t="s">
        <v>48</v>
      </c>
      <c r="B53" s="46" t="s">
        <v>49</v>
      </c>
      <c r="C53" s="44"/>
      <c r="D53" s="44"/>
      <c r="E53" s="45" t="e">
        <f t="shared" si="2"/>
        <v>#DIV/0!</v>
      </c>
      <c r="F53" s="45">
        <f t="shared" si="3"/>
        <v>0</v>
      </c>
    </row>
    <row r="54" spans="1:6" ht="15.75" customHeight="1">
      <c r="A54" s="42" t="s">
        <v>50</v>
      </c>
      <c r="B54" s="46" t="s">
        <v>51</v>
      </c>
      <c r="C54" s="47">
        <v>5</v>
      </c>
      <c r="D54" s="47">
        <v>0</v>
      </c>
      <c r="E54" s="45">
        <f t="shared" si="2"/>
        <v>0</v>
      </c>
      <c r="F54" s="45">
        <f t="shared" si="3"/>
        <v>-5</v>
      </c>
    </row>
    <row r="55" spans="1:6" ht="16.5" customHeight="1" hidden="1">
      <c r="A55" s="42" t="s">
        <v>52</v>
      </c>
      <c r="B55" s="46" t="s">
        <v>53</v>
      </c>
      <c r="C55" s="44"/>
      <c r="D55" s="44"/>
      <c r="E55" s="45" t="e">
        <f t="shared" si="2"/>
        <v>#DIV/0!</v>
      </c>
      <c r="F55" s="45">
        <f t="shared" si="3"/>
        <v>0</v>
      </c>
    </row>
    <row r="56" spans="1:6" s="6" customFormat="1" ht="15.75">
      <c r="A56" s="48" t="s">
        <v>54</v>
      </c>
      <c r="B56" s="49" t="s">
        <v>55</v>
      </c>
      <c r="C56" s="39">
        <f>C57</f>
        <v>115.784</v>
      </c>
      <c r="D56" s="39">
        <f>D57</f>
        <v>32.3846</v>
      </c>
      <c r="E56" s="41">
        <f t="shared" si="2"/>
        <v>27.969840392454913</v>
      </c>
      <c r="F56" s="41">
        <f t="shared" si="3"/>
        <v>-83.39940000000001</v>
      </c>
    </row>
    <row r="57" spans="1:6" ht="15.75">
      <c r="A57" s="50" t="s">
        <v>56</v>
      </c>
      <c r="B57" s="51" t="s">
        <v>57</v>
      </c>
      <c r="C57" s="44">
        <v>115.784</v>
      </c>
      <c r="D57" s="44">
        <v>32.3846</v>
      </c>
      <c r="E57" s="45">
        <f t="shared" si="2"/>
        <v>27.969840392454913</v>
      </c>
      <c r="F57" s="45">
        <f t="shared" si="3"/>
        <v>-83.39940000000001</v>
      </c>
    </row>
    <row r="58" spans="1:6" s="6" customFormat="1" ht="15.75">
      <c r="A58" s="37" t="s">
        <v>58</v>
      </c>
      <c r="B58" s="38" t="s">
        <v>59</v>
      </c>
      <c r="C58" s="39">
        <f>SUM(C59:C61)</f>
        <v>50</v>
      </c>
      <c r="D58" s="39">
        <f>SUM(D59:D61)</f>
        <v>0</v>
      </c>
      <c r="E58" s="41">
        <f t="shared" si="2"/>
        <v>0</v>
      </c>
      <c r="F58" s="41">
        <f t="shared" si="3"/>
        <v>-50</v>
      </c>
    </row>
    <row r="59" spans="1:6" ht="15.75" hidden="1">
      <c r="A59" s="42" t="s">
        <v>60</v>
      </c>
      <c r="B59" s="46" t="s">
        <v>61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 hidden="1">
      <c r="A60" s="52" t="s">
        <v>62</v>
      </c>
      <c r="B60" s="46" t="s">
        <v>63</v>
      </c>
      <c r="C60" s="44"/>
      <c r="D60" s="44"/>
      <c r="E60" s="45" t="e">
        <f t="shared" si="2"/>
        <v>#DIV/0!</v>
      </c>
      <c r="F60" s="45">
        <f t="shared" si="3"/>
        <v>0</v>
      </c>
    </row>
    <row r="61" spans="1:6" ht="15.75">
      <c r="A61" s="53" t="s">
        <v>64</v>
      </c>
      <c r="B61" s="54" t="s">
        <v>65</v>
      </c>
      <c r="C61" s="44">
        <v>50</v>
      </c>
      <c r="D61" s="44">
        <v>0</v>
      </c>
      <c r="E61" s="45">
        <f t="shared" si="2"/>
        <v>0</v>
      </c>
      <c r="F61" s="45">
        <f t="shared" si="3"/>
        <v>-50</v>
      </c>
    </row>
    <row r="62" spans="1:6" ht="15.75" hidden="1">
      <c r="A62" s="53" t="s">
        <v>256</v>
      </c>
      <c r="B62" s="54" t="s">
        <v>257</v>
      </c>
      <c r="C62" s="44"/>
      <c r="D62" s="44"/>
      <c r="E62" s="45"/>
      <c r="F62" s="45"/>
    </row>
    <row r="63" spans="1:6" s="6" customFormat="1" ht="15.75">
      <c r="A63" s="37" t="s">
        <v>66</v>
      </c>
      <c r="B63" s="38" t="s">
        <v>67</v>
      </c>
      <c r="C63" s="55">
        <f>SUM(C64:C67)</f>
        <v>932.5999999999999</v>
      </c>
      <c r="D63" s="55">
        <f>SUM(D64:D67)</f>
        <v>35.68445</v>
      </c>
      <c r="E63" s="41">
        <f t="shared" si="2"/>
        <v>3.8263403388376585</v>
      </c>
      <c r="F63" s="41">
        <f t="shared" si="3"/>
        <v>-896.9155499999999</v>
      </c>
    </row>
    <row r="64" spans="1:6" ht="15.75" hidden="1">
      <c r="A64" s="42" t="s">
        <v>68</v>
      </c>
      <c r="B64" s="46" t="s">
        <v>69</v>
      </c>
      <c r="C64" s="56"/>
      <c r="D64" s="44"/>
      <c r="E64" s="45" t="e">
        <f t="shared" si="2"/>
        <v>#DIV/0!</v>
      </c>
      <c r="F64" s="45">
        <f t="shared" si="3"/>
        <v>0</v>
      </c>
    </row>
    <row r="65" spans="1:7" s="6" customFormat="1" ht="16.5" customHeight="1">
      <c r="A65" s="42" t="s">
        <v>70</v>
      </c>
      <c r="B65" s="46" t="s">
        <v>71</v>
      </c>
      <c r="C65" s="56">
        <v>50</v>
      </c>
      <c r="D65" s="44"/>
      <c r="E65" s="45">
        <f t="shared" si="2"/>
        <v>0</v>
      </c>
      <c r="F65" s="45">
        <f t="shared" si="3"/>
        <v>-50</v>
      </c>
      <c r="G65" s="57"/>
    </row>
    <row r="66" spans="1:6" ht="15.75">
      <c r="A66" s="42" t="s">
        <v>72</v>
      </c>
      <c r="B66" s="46" t="s">
        <v>73</v>
      </c>
      <c r="C66" s="56">
        <v>783.8</v>
      </c>
      <c r="D66" s="44">
        <v>35.68445</v>
      </c>
      <c r="E66" s="45">
        <f t="shared" si="2"/>
        <v>4.552749425873948</v>
      </c>
      <c r="F66" s="45">
        <f t="shared" si="3"/>
        <v>-748.11555</v>
      </c>
    </row>
    <row r="67" spans="1:6" ht="15.75">
      <c r="A67" s="42" t="s">
        <v>74</v>
      </c>
      <c r="B67" s="46" t="s">
        <v>75</v>
      </c>
      <c r="C67" s="56">
        <v>98.8</v>
      </c>
      <c r="D67" s="44">
        <v>0</v>
      </c>
      <c r="E67" s="45">
        <f t="shared" si="2"/>
        <v>0</v>
      </c>
      <c r="F67" s="45">
        <f t="shared" si="3"/>
        <v>-98.8</v>
      </c>
    </row>
    <row r="68" spans="1:6" s="6" customFormat="1" ht="15" customHeight="1">
      <c r="A68" s="37" t="s">
        <v>76</v>
      </c>
      <c r="B68" s="38" t="s">
        <v>77</v>
      </c>
      <c r="C68" s="39">
        <f>SUM(C69:C71)</f>
        <v>270.2</v>
      </c>
      <c r="D68" s="39">
        <f>SUM(D69:D71)</f>
        <v>110.51987</v>
      </c>
      <c r="E68" s="41">
        <f t="shared" si="2"/>
        <v>40.9029866765359</v>
      </c>
      <c r="F68" s="41">
        <f t="shared" si="3"/>
        <v>-159.68013</v>
      </c>
    </row>
    <row r="69" spans="1:6" ht="15.75" hidden="1">
      <c r="A69" s="42" t="s">
        <v>78</v>
      </c>
      <c r="B69" s="58" t="s">
        <v>79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 hidden="1">
      <c r="A70" s="42" t="s">
        <v>80</v>
      </c>
      <c r="B70" s="58" t="s">
        <v>81</v>
      </c>
      <c r="C70" s="44"/>
      <c r="D70" s="44"/>
      <c r="E70" s="45" t="e">
        <f t="shared" si="2"/>
        <v>#DIV/0!</v>
      </c>
      <c r="F70" s="45">
        <f t="shared" si="3"/>
        <v>0</v>
      </c>
    </row>
    <row r="71" spans="1:6" ht="15.75">
      <c r="A71" s="42" t="s">
        <v>82</v>
      </c>
      <c r="B71" s="46" t="s">
        <v>83</v>
      </c>
      <c r="C71" s="44">
        <v>270.2</v>
      </c>
      <c r="D71" s="44">
        <v>110.51987</v>
      </c>
      <c r="E71" s="45">
        <f t="shared" si="2"/>
        <v>40.9029866765359</v>
      </c>
      <c r="F71" s="45">
        <f t="shared" si="3"/>
        <v>-159.68013</v>
      </c>
    </row>
    <row r="72" spans="1:6" s="6" customFormat="1" ht="15.75">
      <c r="A72" s="37" t="s">
        <v>94</v>
      </c>
      <c r="B72" s="38" t="s">
        <v>95</v>
      </c>
      <c r="C72" s="39">
        <f>C73</f>
        <v>2132.7</v>
      </c>
      <c r="D72" s="39">
        <f>SUM(D73)</f>
        <v>863.625</v>
      </c>
      <c r="E72" s="41">
        <f t="shared" si="2"/>
        <v>40.49444366296244</v>
      </c>
      <c r="F72" s="41">
        <f t="shared" si="3"/>
        <v>-1269.0749999999998</v>
      </c>
    </row>
    <row r="73" spans="1:6" ht="16.5" customHeight="1">
      <c r="A73" s="42" t="s">
        <v>96</v>
      </c>
      <c r="B73" s="46" t="s">
        <v>271</v>
      </c>
      <c r="C73" s="44">
        <v>2132.7</v>
      </c>
      <c r="D73" s="44">
        <v>863.625</v>
      </c>
      <c r="E73" s="45">
        <f t="shared" si="2"/>
        <v>40.49444366296244</v>
      </c>
      <c r="F73" s="45">
        <f t="shared" si="3"/>
        <v>-1269.0749999999998</v>
      </c>
    </row>
    <row r="74" spans="1:6" s="6" customFormat="1" ht="16.5" customHeight="1">
      <c r="A74" s="60">
        <v>1000</v>
      </c>
      <c r="B74" s="38" t="s">
        <v>98</v>
      </c>
      <c r="C74" s="39">
        <f>SUM(C75:C78)</f>
        <v>453.5</v>
      </c>
      <c r="D74" s="39">
        <f>SUM(D75:D78)</f>
        <v>453.5</v>
      </c>
      <c r="E74" s="41">
        <f t="shared" si="2"/>
        <v>100</v>
      </c>
      <c r="F74" s="41">
        <f t="shared" si="3"/>
        <v>0</v>
      </c>
    </row>
    <row r="75" spans="1:6" ht="16.5" customHeight="1" hidden="1">
      <c r="A75" s="61">
        <v>1001</v>
      </c>
      <c r="B75" s="62" t="s">
        <v>99</v>
      </c>
      <c r="C75" s="44"/>
      <c r="D75" s="44"/>
      <c r="E75" s="45" t="e">
        <f t="shared" si="2"/>
        <v>#DIV/0!</v>
      </c>
      <c r="F75" s="45">
        <f t="shared" si="3"/>
        <v>0</v>
      </c>
    </row>
    <row r="76" spans="1:6" ht="15.75" customHeight="1">
      <c r="A76" s="61">
        <v>1003</v>
      </c>
      <c r="B76" s="62" t="s">
        <v>100</v>
      </c>
      <c r="C76" s="44">
        <v>453.5</v>
      </c>
      <c r="D76" s="44">
        <v>453.5</v>
      </c>
      <c r="E76" s="45">
        <f t="shared" si="2"/>
        <v>100</v>
      </c>
      <c r="F76" s="45">
        <f t="shared" si="3"/>
        <v>0</v>
      </c>
    </row>
    <row r="77" spans="1:6" ht="0.75" customHeight="1" hidden="1">
      <c r="A77" s="61">
        <v>1004</v>
      </c>
      <c r="B77" s="62" t="s">
        <v>101</v>
      </c>
      <c r="C77" s="44"/>
      <c r="D77" s="63"/>
      <c r="E77" s="45" t="e">
        <f t="shared" si="2"/>
        <v>#DIV/0!</v>
      </c>
      <c r="F77" s="45">
        <f t="shared" si="3"/>
        <v>0</v>
      </c>
    </row>
    <row r="78" spans="1:6" ht="16.5" customHeight="1" hidden="1">
      <c r="A78" s="42" t="s">
        <v>102</v>
      </c>
      <c r="B78" s="46" t="s">
        <v>103</v>
      </c>
      <c r="C78" s="44">
        <v>0</v>
      </c>
      <c r="D78" s="44">
        <v>0</v>
      </c>
      <c r="E78" s="45"/>
      <c r="F78" s="45">
        <f t="shared" si="3"/>
        <v>0</v>
      </c>
    </row>
    <row r="79" spans="1:6" ht="16.5" customHeight="1">
      <c r="A79" s="37" t="s">
        <v>104</v>
      </c>
      <c r="B79" s="38" t="s">
        <v>105</v>
      </c>
      <c r="C79" s="39">
        <f>C80+C81+C82+C83+C84</f>
        <v>12</v>
      </c>
      <c r="D79" s="39">
        <f>D80+D81+D82+D83+D84</f>
        <v>0</v>
      </c>
      <c r="E79" s="45">
        <f t="shared" si="2"/>
        <v>0</v>
      </c>
      <c r="F79" s="28">
        <f>F80+F81+F82+F83+F84</f>
        <v>-12</v>
      </c>
    </row>
    <row r="80" spans="1:6" ht="15" customHeight="1">
      <c r="A80" s="42" t="s">
        <v>106</v>
      </c>
      <c r="B80" s="46" t="s">
        <v>107</v>
      </c>
      <c r="C80" s="44">
        <v>12</v>
      </c>
      <c r="D80" s="44">
        <v>0</v>
      </c>
      <c r="E80" s="45">
        <f t="shared" si="2"/>
        <v>0</v>
      </c>
      <c r="F80" s="45">
        <f>SUM(D80-C80)</f>
        <v>-12</v>
      </c>
    </row>
    <row r="81" spans="1:6" ht="15.75" customHeight="1" hidden="1">
      <c r="A81" s="42" t="s">
        <v>108</v>
      </c>
      <c r="B81" s="46" t="s">
        <v>109</v>
      </c>
      <c r="C81" s="44"/>
      <c r="D81" s="44"/>
      <c r="E81" s="45" t="e">
        <f t="shared" si="2"/>
        <v>#DIV/0!</v>
      </c>
      <c r="F81" s="45">
        <f>SUM(D81-C81)</f>
        <v>0</v>
      </c>
    </row>
    <row r="82" spans="1:6" ht="15.75" customHeight="1" hidden="1">
      <c r="A82" s="42" t="s">
        <v>110</v>
      </c>
      <c r="B82" s="46" t="s">
        <v>111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112</v>
      </c>
      <c r="B83" s="46" t="s">
        <v>113</v>
      </c>
      <c r="C83" s="44"/>
      <c r="D83" s="44"/>
      <c r="E83" s="45" t="e">
        <f t="shared" si="2"/>
        <v>#DIV/0!</v>
      </c>
      <c r="F83" s="45"/>
    </row>
    <row r="84" spans="1:6" ht="15.75" customHeight="1" hidden="1">
      <c r="A84" s="42" t="s">
        <v>114</v>
      </c>
      <c r="B84" s="46" t="s">
        <v>115</v>
      </c>
      <c r="C84" s="44"/>
      <c r="D84" s="44"/>
      <c r="E84" s="45" t="e">
        <f t="shared" si="2"/>
        <v>#DIV/0!</v>
      </c>
      <c r="F84" s="45"/>
    </row>
    <row r="85" spans="1:6" s="6" customFormat="1" ht="15.75" hidden="1">
      <c r="A85" s="60">
        <v>1400</v>
      </c>
      <c r="B85" s="65" t="s">
        <v>124</v>
      </c>
      <c r="C85" s="55">
        <f>C86+C87+C88</f>
        <v>0</v>
      </c>
      <c r="D85" s="55">
        <f>SUM(D86:D88)</f>
        <v>0</v>
      </c>
      <c r="E85" s="41" t="e">
        <f t="shared" si="2"/>
        <v>#DIV/0!</v>
      </c>
      <c r="F85" s="41">
        <f t="shared" si="3"/>
        <v>0</v>
      </c>
    </row>
    <row r="86" spans="1:6" ht="15.75" hidden="1">
      <c r="A86" s="61">
        <v>1401</v>
      </c>
      <c r="B86" s="62" t="s">
        <v>125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" customHeight="1" hidden="1">
      <c r="A87" s="61">
        <v>1402</v>
      </c>
      <c r="B87" s="62" t="s">
        <v>126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ht="15.75" hidden="1">
      <c r="A88" s="61">
        <v>1403</v>
      </c>
      <c r="B88" s="62" t="s">
        <v>127</v>
      </c>
      <c r="C88" s="56"/>
      <c r="D88" s="44"/>
      <c r="E88" s="45" t="e">
        <f t="shared" si="2"/>
        <v>#DIV/0!</v>
      </c>
      <c r="F88" s="45">
        <f t="shared" si="3"/>
        <v>0</v>
      </c>
    </row>
    <row r="89" spans="1:6" s="6" customFormat="1" ht="15.75">
      <c r="A89" s="60"/>
      <c r="B89" s="66" t="s">
        <v>128</v>
      </c>
      <c r="C89" s="40">
        <f>C48+C56+C58+C63+C68+C72+C74+C79</f>
        <v>4691.353999999999</v>
      </c>
      <c r="D89" s="40">
        <f>D48+D56+D58+D63+D68+D72+D79+D74</f>
        <v>1687.3886400000001</v>
      </c>
      <c r="E89" s="41">
        <f t="shared" si="2"/>
        <v>35.96805186732872</v>
      </c>
      <c r="F89" s="41">
        <f t="shared" si="3"/>
        <v>-3003.9653599999992</v>
      </c>
    </row>
    <row r="90" spans="3:4" ht="15.75">
      <c r="C90" s="69"/>
      <c r="D90" s="70"/>
    </row>
    <row r="91" spans="1:4" s="74" customFormat="1" ht="12.75">
      <c r="A91" s="72" t="s">
        <v>129</v>
      </c>
      <c r="B91" s="72"/>
      <c r="C91" s="73"/>
      <c r="D91" s="73"/>
    </row>
    <row r="92" spans="1:3" s="74" customFormat="1" ht="12.75">
      <c r="A92" s="75" t="s">
        <v>130</v>
      </c>
      <c r="B92" s="75"/>
      <c r="C92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2"/>
  <sheetViews>
    <sheetView tabSelected="1" view="pageBreakPreview" zoomScale="60" zoomScalePageLayoutView="0" workbookViewId="0" topLeftCell="A54">
      <selection activeCell="B80" sqref="B80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8515625" style="71" customWidth="1"/>
    <col min="4" max="4" width="15.8515625" style="71" customWidth="1"/>
    <col min="5" max="5" width="9.140625" style="71" customWidth="1"/>
    <col min="6" max="6" width="9.421875" style="71" customWidth="1"/>
    <col min="7" max="7" width="15.421875" style="1" bestFit="1" customWidth="1"/>
    <col min="8" max="16384" width="9.140625" style="1" customWidth="1"/>
  </cols>
  <sheetData>
    <row r="1" spans="1:6" ht="15.75">
      <c r="A1" s="247" t="s">
        <v>309</v>
      </c>
      <c r="B1" s="247"/>
      <c r="C1" s="247"/>
      <c r="D1" s="247"/>
      <c r="E1" s="247"/>
      <c r="F1" s="247"/>
    </row>
    <row r="2" spans="1:6" ht="15.75">
      <c r="A2" s="247"/>
      <c r="B2" s="247"/>
      <c r="C2" s="247"/>
      <c r="D2" s="247"/>
      <c r="E2" s="247"/>
      <c r="F2" s="247"/>
    </row>
    <row r="3" spans="1:6" ht="63">
      <c r="A3" s="2" t="s">
        <v>1</v>
      </c>
      <c r="B3" s="2" t="s">
        <v>2</v>
      </c>
      <c r="C3" s="81" t="s">
        <v>145</v>
      </c>
      <c r="D3" s="82" t="s">
        <v>301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420.6</v>
      </c>
      <c r="D4" s="5">
        <f>D5+D7+D9+D12</f>
        <v>98.12787</v>
      </c>
      <c r="E4" s="5">
        <f>SUM(D4/C4*100)</f>
        <v>23.330449358059912</v>
      </c>
      <c r="F4" s="5">
        <f>SUM(D4-C4)</f>
        <v>-322.47213</v>
      </c>
    </row>
    <row r="5" spans="1:6" s="6" customFormat="1" ht="15.75">
      <c r="A5" s="77">
        <v>1010000000</v>
      </c>
      <c r="B5" s="76" t="s">
        <v>6</v>
      </c>
      <c r="C5" s="5">
        <f>C6</f>
        <v>182.4</v>
      </c>
      <c r="D5" s="5">
        <f>D6</f>
        <v>81.16713</v>
      </c>
      <c r="E5" s="5">
        <f aca="true" t="shared" si="0" ref="E5:E43">SUM(D5/C5*100)</f>
        <v>44.49952302631579</v>
      </c>
      <c r="F5" s="5">
        <f aca="true" t="shared" si="1" ref="F5:F43">SUM(D5-C5)</f>
        <v>-101.23287</v>
      </c>
    </row>
    <row r="6" spans="1:6" ht="15.75">
      <c r="A6" s="7">
        <v>1010200001</v>
      </c>
      <c r="B6" s="8" t="s">
        <v>7</v>
      </c>
      <c r="C6" s="9">
        <v>182.4</v>
      </c>
      <c r="D6" s="10">
        <v>81.16713</v>
      </c>
      <c r="E6" s="9">
        <f>SUM(D6/C6*100)</f>
        <v>44.49952302631579</v>
      </c>
      <c r="F6" s="9">
        <f t="shared" si="1"/>
        <v>-101.23287</v>
      </c>
    </row>
    <row r="7" spans="1:6" s="6" customFormat="1" ht="15.75">
      <c r="A7" s="77">
        <v>1050000000</v>
      </c>
      <c r="B7" s="76" t="s">
        <v>8</v>
      </c>
      <c r="C7" s="5">
        <f>SUM(C8:C8)</f>
        <v>45</v>
      </c>
      <c r="D7" s="5">
        <f>SUM(D8:D8)</f>
        <v>2.08361</v>
      </c>
      <c r="E7" s="5">
        <f t="shared" si="0"/>
        <v>4.630244444444445</v>
      </c>
      <c r="F7" s="5">
        <f t="shared" si="1"/>
        <v>-42.91639</v>
      </c>
    </row>
    <row r="8" spans="1:6" ht="15.75" customHeight="1">
      <c r="A8" s="7">
        <v>1050300000</v>
      </c>
      <c r="B8" s="11" t="s">
        <v>9</v>
      </c>
      <c r="C8" s="12">
        <v>45</v>
      </c>
      <c r="D8" s="10">
        <v>2.08361</v>
      </c>
      <c r="E8" s="9">
        <f t="shared" si="0"/>
        <v>4.630244444444445</v>
      </c>
      <c r="F8" s="9">
        <f t="shared" si="1"/>
        <v>-42.91639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183.2</v>
      </c>
      <c r="D9" s="5">
        <f>D10+D11</f>
        <v>12.52713</v>
      </c>
      <c r="E9" s="5">
        <f t="shared" si="0"/>
        <v>6.8379530567685585</v>
      </c>
      <c r="F9" s="5">
        <f t="shared" si="1"/>
        <v>-170.67287</v>
      </c>
    </row>
    <row r="10" spans="1:6" s="6" customFormat="1" ht="15.75" customHeight="1">
      <c r="A10" s="7">
        <v>1060100000</v>
      </c>
      <c r="B10" s="11" t="s">
        <v>11</v>
      </c>
      <c r="C10" s="9">
        <v>49</v>
      </c>
      <c r="D10" s="10">
        <v>0.63947</v>
      </c>
      <c r="E10" s="9">
        <f t="shared" si="0"/>
        <v>1.3050408163265306</v>
      </c>
      <c r="F10" s="9">
        <f>SUM(D10-C10)</f>
        <v>-48.36053</v>
      </c>
    </row>
    <row r="11" spans="1:6" ht="15.75" customHeight="1">
      <c r="A11" s="7">
        <v>1060600000</v>
      </c>
      <c r="B11" s="11" t="s">
        <v>10</v>
      </c>
      <c r="C11" s="9">
        <v>134.2</v>
      </c>
      <c r="D11" s="10">
        <v>11.88766</v>
      </c>
      <c r="E11" s="9">
        <f t="shared" si="0"/>
        <v>8.858166915052163</v>
      </c>
      <c r="F11" s="9">
        <f t="shared" si="1"/>
        <v>-122.31233999999999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2.35</v>
      </c>
      <c r="E12" s="5">
        <f t="shared" si="0"/>
        <v>23.5</v>
      </c>
      <c r="F12" s="5">
        <f t="shared" si="1"/>
        <v>-7.65</v>
      </c>
    </row>
    <row r="13" spans="1:6" ht="15.75">
      <c r="A13" s="7">
        <v>1080400001</v>
      </c>
      <c r="B13" s="8" t="s">
        <v>14</v>
      </c>
      <c r="C13" s="9">
        <v>10</v>
      </c>
      <c r="D13" s="10">
        <v>2.35</v>
      </c>
      <c r="E13" s="9">
        <f t="shared" si="0"/>
        <v>23.5</v>
      </c>
      <c r="F13" s="9">
        <f t="shared" si="1"/>
        <v>-7.65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95</v>
      </c>
      <c r="D20" s="5">
        <f>D21+D24+D26+D29</f>
        <v>27.2597</v>
      </c>
      <c r="E20" s="5">
        <f t="shared" si="0"/>
        <v>28.69442105263158</v>
      </c>
      <c r="F20" s="5">
        <f t="shared" si="1"/>
        <v>-67.7403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55</v>
      </c>
      <c r="D21" s="5">
        <f>D22+D23</f>
        <v>27.2597</v>
      </c>
      <c r="E21" s="5">
        <f t="shared" si="0"/>
        <v>49.56309090909091</v>
      </c>
      <c r="F21" s="5">
        <f t="shared" si="1"/>
        <v>-27.7403</v>
      </c>
    </row>
    <row r="22" spans="1:6" ht="15.75">
      <c r="A22" s="17">
        <v>1110501101</v>
      </c>
      <c r="B22" s="18" t="s">
        <v>17</v>
      </c>
      <c r="C22" s="12">
        <v>35</v>
      </c>
      <c r="D22" s="10">
        <v>1.4137</v>
      </c>
      <c r="E22" s="9">
        <f t="shared" si="0"/>
        <v>4.039142857142857</v>
      </c>
      <c r="F22" s="9">
        <f t="shared" si="1"/>
        <v>-33.5863</v>
      </c>
    </row>
    <row r="23" spans="1:6" ht="15.75">
      <c r="A23" s="7">
        <v>1110503505</v>
      </c>
      <c r="B23" s="11" t="s">
        <v>18</v>
      </c>
      <c r="C23" s="12">
        <v>20</v>
      </c>
      <c r="D23" s="10">
        <v>25.846</v>
      </c>
      <c r="E23" s="9">
        <f t="shared" si="0"/>
        <v>129.23</v>
      </c>
      <c r="F23" s="9">
        <f t="shared" si="1"/>
        <v>5.846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40</v>
      </c>
      <c r="D26" s="5">
        <f>D27+D28</f>
        <v>0</v>
      </c>
      <c r="E26" s="5">
        <f t="shared" si="0"/>
        <v>0</v>
      </c>
      <c r="F26" s="5">
        <f t="shared" si="1"/>
        <v>-40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40</v>
      </c>
      <c r="D28" s="10">
        <v>0</v>
      </c>
      <c r="E28" s="9">
        <f t="shared" si="0"/>
        <v>0</v>
      </c>
      <c r="F28" s="9">
        <f t="shared" si="1"/>
        <v>-40</v>
      </c>
    </row>
    <row r="29" spans="1:6" ht="15.75" hidden="1">
      <c r="A29" s="3">
        <v>1170000000</v>
      </c>
      <c r="B29" s="14" t="s">
        <v>144</v>
      </c>
      <c r="C29" s="5">
        <f>C30+C31</f>
        <v>0</v>
      </c>
      <c r="D29" s="5">
        <f>D30+D31</f>
        <v>0</v>
      </c>
      <c r="E29" s="5" t="e">
        <f t="shared" si="0"/>
        <v>#DIV/0!</v>
      </c>
      <c r="F29" s="5">
        <f t="shared" si="1"/>
        <v>0</v>
      </c>
    </row>
    <row r="30" spans="1:6" ht="15.75" hidden="1">
      <c r="A30" s="7">
        <v>1170105005</v>
      </c>
      <c r="B30" s="8" t="s">
        <v>24</v>
      </c>
      <c r="C30" s="9">
        <v>0</v>
      </c>
      <c r="D30" s="9">
        <v>0</v>
      </c>
      <c r="E30" s="9" t="e">
        <f t="shared" si="0"/>
        <v>#DIV/0!</v>
      </c>
      <c r="F30" s="9">
        <f t="shared" si="1"/>
        <v>0</v>
      </c>
    </row>
    <row r="31" spans="1:6" ht="15.75" hidden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.75">
      <c r="A32" s="3">
        <v>1000000000</v>
      </c>
      <c r="B32" s="4" t="s">
        <v>26</v>
      </c>
      <c r="C32" s="20">
        <f>SUM(C4,C20)</f>
        <v>515.6</v>
      </c>
      <c r="D32" s="20">
        <f>D4+D20</f>
        <v>125.38757</v>
      </c>
      <c r="E32" s="5">
        <f t="shared" si="0"/>
        <v>24.31876842513576</v>
      </c>
      <c r="F32" s="5">
        <f t="shared" si="1"/>
        <v>-390.21243000000004</v>
      </c>
    </row>
    <row r="33" spans="1:7" s="6" customFormat="1" ht="15.75">
      <c r="A33" s="3">
        <v>2000000000</v>
      </c>
      <c r="B33" s="4" t="s">
        <v>27</v>
      </c>
      <c r="C33" s="5">
        <f>C34+C36+C37+C38+C39+C41</f>
        <v>2396.968</v>
      </c>
      <c r="D33" s="5">
        <f>D34+D36+D37+D38+D39+D41+D40</f>
        <v>1214.16957</v>
      </c>
      <c r="E33" s="5">
        <f t="shared" si="0"/>
        <v>50.65439213206018</v>
      </c>
      <c r="F33" s="5">
        <f t="shared" si="1"/>
        <v>-1182.7984299999998</v>
      </c>
      <c r="G33" s="21"/>
    </row>
    <row r="34" spans="1:6" ht="15.75">
      <c r="A34" s="17">
        <v>2020100000</v>
      </c>
      <c r="B34" s="18" t="s">
        <v>28</v>
      </c>
      <c r="C34" s="13">
        <v>1473.9</v>
      </c>
      <c r="D34" s="22">
        <v>603.36</v>
      </c>
      <c r="E34" s="9">
        <f t="shared" si="0"/>
        <v>40.93629147160594</v>
      </c>
      <c r="F34" s="9">
        <f t="shared" si="1"/>
        <v>-870.5400000000001</v>
      </c>
    </row>
    <row r="35" spans="1:6" ht="15.75" hidden="1">
      <c r="A35" s="17">
        <v>2020100310</v>
      </c>
      <c r="B35" s="18" t="s">
        <v>269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867.3</v>
      </c>
      <c r="D36" s="10">
        <v>557.2</v>
      </c>
      <c r="E36" s="9">
        <f t="shared" si="0"/>
        <v>64.2453591606134</v>
      </c>
      <c r="F36" s="9">
        <f t="shared" si="1"/>
        <v>-310.0999999999999</v>
      </c>
    </row>
    <row r="37" spans="1:6" ht="15" customHeight="1">
      <c r="A37" s="17">
        <v>2020300000</v>
      </c>
      <c r="B37" s="18" t="s">
        <v>30</v>
      </c>
      <c r="C37" s="12">
        <v>55.768</v>
      </c>
      <c r="D37" s="23">
        <v>55.684</v>
      </c>
      <c r="E37" s="9">
        <f t="shared" si="0"/>
        <v>99.84937598622867</v>
      </c>
      <c r="F37" s="9">
        <f t="shared" si="1"/>
        <v>-0.08400000000000318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30" customHeight="1">
      <c r="A40" s="17">
        <v>2080500010</v>
      </c>
      <c r="B40" s="19" t="s">
        <v>319</v>
      </c>
      <c r="C40" s="12"/>
      <c r="D40" s="24">
        <v>-2.07443</v>
      </c>
      <c r="E40" s="9"/>
      <c r="F40" s="9"/>
    </row>
    <row r="41" spans="1:6" ht="15" customHeight="1" hidden="1">
      <c r="A41" s="7">
        <v>2190500005</v>
      </c>
      <c r="B41" s="11" t="s">
        <v>33</v>
      </c>
      <c r="C41" s="15"/>
      <c r="D41" s="15"/>
      <c r="E41" s="5"/>
      <c r="F41" s="5">
        <f>SUM(D41-C41)</f>
        <v>0</v>
      </c>
    </row>
    <row r="42" spans="1:6" s="6" customFormat="1" ht="15" customHeight="1" hidden="1">
      <c r="A42" s="3">
        <v>3000000000</v>
      </c>
      <c r="B42" s="14" t="s">
        <v>34</v>
      </c>
      <c r="C42" s="25">
        <v>0</v>
      </c>
      <c r="D42" s="15">
        <v>0</v>
      </c>
      <c r="E42" s="5" t="e">
        <f t="shared" si="0"/>
        <v>#DIV/0!</v>
      </c>
      <c r="F42" s="5">
        <f t="shared" si="1"/>
        <v>0</v>
      </c>
    </row>
    <row r="43" spans="1:6" s="6" customFormat="1" ht="15" customHeight="1">
      <c r="A43" s="3"/>
      <c r="B43" s="4" t="s">
        <v>35</v>
      </c>
      <c r="C43" s="5">
        <f>SUM(C32,C33,C42)</f>
        <v>2912.5679999999998</v>
      </c>
      <c r="D43" s="26">
        <f>D32+D33</f>
        <v>1339.5571400000001</v>
      </c>
      <c r="E43" s="5">
        <f t="shared" si="0"/>
        <v>45.99230438568302</v>
      </c>
      <c r="F43" s="5">
        <f t="shared" si="1"/>
        <v>-1573.0108599999996</v>
      </c>
    </row>
    <row r="44" spans="1:6" s="6" customFormat="1" ht="15.75">
      <c r="A44" s="3"/>
      <c r="B44" s="27" t="s">
        <v>36</v>
      </c>
      <c r="C44" s="5">
        <f>C89-C43</f>
        <v>293.6999999999998</v>
      </c>
      <c r="D44" s="5">
        <f>D89-D43</f>
        <v>36.124289999999974</v>
      </c>
      <c r="E44" s="28"/>
      <c r="F44" s="28"/>
    </row>
    <row r="45" spans="1:6" ht="15.75">
      <c r="A45" s="29"/>
      <c r="B45" s="30"/>
      <c r="C45" s="31"/>
      <c r="D45" s="31"/>
      <c r="E45" s="32"/>
      <c r="F45" s="33"/>
    </row>
    <row r="46" spans="1:6" ht="63">
      <c r="A46" s="34" t="s">
        <v>1</v>
      </c>
      <c r="B46" s="34" t="s">
        <v>37</v>
      </c>
      <c r="C46" s="81" t="s">
        <v>145</v>
      </c>
      <c r="D46" s="82" t="s">
        <v>301</v>
      </c>
      <c r="E46" s="81" t="s">
        <v>3</v>
      </c>
      <c r="F46" s="83" t="s">
        <v>4</v>
      </c>
    </row>
    <row r="47" spans="1:6" ht="15.75">
      <c r="A47" s="35">
        <v>1</v>
      </c>
      <c r="B47" s="34">
        <v>2</v>
      </c>
      <c r="C47" s="174">
        <v>3</v>
      </c>
      <c r="D47" s="174">
        <v>4</v>
      </c>
      <c r="E47" s="174">
        <v>5</v>
      </c>
      <c r="F47" s="174">
        <v>6</v>
      </c>
    </row>
    <row r="48" spans="1:6" s="6" customFormat="1" ht="17.25" customHeight="1">
      <c r="A48" s="37" t="s">
        <v>38</v>
      </c>
      <c r="B48" s="38" t="s">
        <v>39</v>
      </c>
      <c r="C48" s="39">
        <f>C49+C50+C51+C52+C53+C55+C54</f>
        <v>739.112</v>
      </c>
      <c r="D48" s="40">
        <f>D49+D50+D51+D52+D53+D55+D54</f>
        <v>225.10625</v>
      </c>
      <c r="E48" s="41">
        <f>SUM(D48/C48*100)</f>
        <v>30.456311086817696</v>
      </c>
      <c r="F48" s="41">
        <f>SUM(D48-C48)</f>
        <v>-514.00575</v>
      </c>
    </row>
    <row r="49" spans="1:6" s="6" customFormat="1" ht="17.25" customHeight="1" hidden="1">
      <c r="A49" s="42" t="s">
        <v>40</v>
      </c>
      <c r="B49" s="43" t="s">
        <v>41</v>
      </c>
      <c r="C49" s="44"/>
      <c r="D49" s="44"/>
      <c r="E49" s="45"/>
      <c r="F49" s="45"/>
    </row>
    <row r="50" spans="1:6" ht="16.5" customHeight="1">
      <c r="A50" s="42" t="s">
        <v>42</v>
      </c>
      <c r="B50" s="46" t="s">
        <v>43</v>
      </c>
      <c r="C50" s="44">
        <v>734.112</v>
      </c>
      <c r="D50" s="44">
        <v>225.10625</v>
      </c>
      <c r="E50" s="45">
        <f aca="true" t="shared" si="2" ref="E50:E89">SUM(D50/C50*100)</f>
        <v>30.663747493570465</v>
      </c>
      <c r="F50" s="45">
        <f aca="true" t="shared" si="3" ref="F50:F89">SUM(D50-C50)</f>
        <v>-509.00575</v>
      </c>
    </row>
    <row r="51" spans="1:6" ht="17.25" customHeight="1" hidden="1">
      <c r="A51" s="42" t="s">
        <v>44</v>
      </c>
      <c r="B51" s="46" t="s">
        <v>45</v>
      </c>
      <c r="C51" s="44"/>
      <c r="D51" s="44"/>
      <c r="E51" s="45"/>
      <c r="F51" s="45">
        <f t="shared" si="3"/>
        <v>0</v>
      </c>
    </row>
    <row r="52" spans="1:6" ht="17.25" customHeight="1" hidden="1">
      <c r="A52" s="42" t="s">
        <v>46</v>
      </c>
      <c r="B52" s="46" t="s">
        <v>47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7.25" customHeight="1" hidden="1">
      <c r="A53" s="42" t="s">
        <v>48</v>
      </c>
      <c r="B53" s="46" t="s">
        <v>49</v>
      </c>
      <c r="C53" s="44"/>
      <c r="D53" s="44"/>
      <c r="E53" s="45" t="e">
        <f t="shared" si="2"/>
        <v>#DIV/0!</v>
      </c>
      <c r="F53" s="45">
        <f t="shared" si="3"/>
        <v>0</v>
      </c>
    </row>
    <row r="54" spans="1:6" ht="15.75" customHeight="1">
      <c r="A54" s="42" t="s">
        <v>50</v>
      </c>
      <c r="B54" s="46" t="s">
        <v>51</v>
      </c>
      <c r="C54" s="47">
        <v>5</v>
      </c>
      <c r="D54" s="47">
        <v>0</v>
      </c>
      <c r="E54" s="45">
        <f t="shared" si="2"/>
        <v>0</v>
      </c>
      <c r="F54" s="45">
        <f t="shared" si="3"/>
        <v>-5</v>
      </c>
    </row>
    <row r="55" spans="1:6" ht="17.25" customHeight="1" hidden="1">
      <c r="A55" s="42" t="s">
        <v>52</v>
      </c>
      <c r="B55" s="46" t="s">
        <v>53</v>
      </c>
      <c r="C55" s="44"/>
      <c r="D55" s="44"/>
      <c r="E55" s="45" t="e">
        <f t="shared" si="2"/>
        <v>#DIV/0!</v>
      </c>
      <c r="F55" s="45">
        <f t="shared" si="3"/>
        <v>0</v>
      </c>
    </row>
    <row r="56" spans="1:6" s="6" customFormat="1" ht="17.25" customHeight="1">
      <c r="A56" s="48" t="s">
        <v>54</v>
      </c>
      <c r="B56" s="49" t="s">
        <v>55</v>
      </c>
      <c r="C56" s="39">
        <f>C57</f>
        <v>55.656</v>
      </c>
      <c r="D56" s="39">
        <f>D57</f>
        <v>12.75336</v>
      </c>
      <c r="E56" s="41">
        <f t="shared" si="2"/>
        <v>22.914618369987068</v>
      </c>
      <c r="F56" s="41">
        <f t="shared" si="3"/>
        <v>-42.90264</v>
      </c>
    </row>
    <row r="57" spans="1:6" ht="17.25" customHeight="1">
      <c r="A57" s="50" t="s">
        <v>56</v>
      </c>
      <c r="B57" s="51" t="s">
        <v>57</v>
      </c>
      <c r="C57" s="44">
        <v>55.656</v>
      </c>
      <c r="D57" s="44">
        <v>12.75336</v>
      </c>
      <c r="E57" s="45">
        <f t="shared" si="2"/>
        <v>22.914618369987068</v>
      </c>
      <c r="F57" s="45">
        <f t="shared" si="3"/>
        <v>-42.90264</v>
      </c>
    </row>
    <row r="58" spans="1:6" s="6" customFormat="1" ht="17.25" customHeight="1">
      <c r="A58" s="37" t="s">
        <v>58</v>
      </c>
      <c r="B58" s="38" t="s">
        <v>59</v>
      </c>
      <c r="C58" s="39">
        <f>SUM(C59:C61)</f>
        <v>18.7</v>
      </c>
      <c r="D58" s="39">
        <f>SUM(D59:D61)</f>
        <v>0</v>
      </c>
      <c r="E58" s="41">
        <f t="shared" si="2"/>
        <v>0</v>
      </c>
      <c r="F58" s="41">
        <f t="shared" si="3"/>
        <v>-18.7</v>
      </c>
    </row>
    <row r="59" spans="1:6" ht="17.25" customHeight="1" hidden="1">
      <c r="A59" s="42" t="s">
        <v>60</v>
      </c>
      <c r="B59" s="46" t="s">
        <v>61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7.25" customHeight="1" hidden="1">
      <c r="A60" s="52" t="s">
        <v>62</v>
      </c>
      <c r="B60" s="46" t="s">
        <v>63</v>
      </c>
      <c r="C60" s="44"/>
      <c r="D60" s="44"/>
      <c r="E60" s="45" t="e">
        <f t="shared" si="2"/>
        <v>#DIV/0!</v>
      </c>
      <c r="F60" s="45">
        <f t="shared" si="3"/>
        <v>0</v>
      </c>
    </row>
    <row r="61" spans="1:6" ht="17.25" customHeight="1">
      <c r="A61" s="53" t="s">
        <v>64</v>
      </c>
      <c r="B61" s="54" t="s">
        <v>65</v>
      </c>
      <c r="C61" s="44">
        <v>18.7</v>
      </c>
      <c r="D61" s="44">
        <v>0</v>
      </c>
      <c r="E61" s="45">
        <f t="shared" si="2"/>
        <v>0</v>
      </c>
      <c r="F61" s="45">
        <f t="shared" si="3"/>
        <v>-18.7</v>
      </c>
    </row>
    <row r="62" spans="1:6" ht="17.25" customHeight="1" hidden="1">
      <c r="A62" s="53" t="s">
        <v>256</v>
      </c>
      <c r="B62" s="54" t="s">
        <v>257</v>
      </c>
      <c r="C62" s="44"/>
      <c r="D62" s="44"/>
      <c r="E62" s="45"/>
      <c r="F62" s="45"/>
    </row>
    <row r="63" spans="1:6" s="6" customFormat="1" ht="17.25" customHeight="1">
      <c r="A63" s="37" t="s">
        <v>66</v>
      </c>
      <c r="B63" s="38" t="s">
        <v>67</v>
      </c>
      <c r="C63" s="55">
        <f>SUM(C64:C67)</f>
        <v>552.5</v>
      </c>
      <c r="D63" s="55">
        <f>SUM(D64:D67)</f>
        <v>34.1</v>
      </c>
      <c r="E63" s="41">
        <f t="shared" si="2"/>
        <v>6.171945701357466</v>
      </c>
      <c r="F63" s="41">
        <f t="shared" si="3"/>
        <v>-518.4</v>
      </c>
    </row>
    <row r="64" spans="1:6" ht="17.25" customHeight="1" hidden="1">
      <c r="A64" s="42" t="s">
        <v>68</v>
      </c>
      <c r="B64" s="46" t="s">
        <v>69</v>
      </c>
      <c r="C64" s="56"/>
      <c r="D64" s="44"/>
      <c r="E64" s="45" t="e">
        <f t="shared" si="2"/>
        <v>#DIV/0!</v>
      </c>
      <c r="F64" s="45">
        <f t="shared" si="3"/>
        <v>0</v>
      </c>
    </row>
    <row r="65" spans="1:7" s="6" customFormat="1" ht="17.25" customHeight="1" hidden="1">
      <c r="A65" s="42" t="s">
        <v>70</v>
      </c>
      <c r="B65" s="46" t="s">
        <v>71</v>
      </c>
      <c r="C65" s="56"/>
      <c r="D65" s="44"/>
      <c r="E65" s="45" t="e">
        <f t="shared" si="2"/>
        <v>#DIV/0!</v>
      </c>
      <c r="F65" s="45">
        <f t="shared" si="3"/>
        <v>0</v>
      </c>
      <c r="G65" s="57"/>
    </row>
    <row r="66" spans="1:6" ht="17.25" customHeight="1">
      <c r="A66" s="42" t="s">
        <v>72</v>
      </c>
      <c r="B66" s="46" t="s">
        <v>73</v>
      </c>
      <c r="C66" s="56">
        <v>518.3</v>
      </c>
      <c r="D66" s="44">
        <v>34.1</v>
      </c>
      <c r="E66" s="45">
        <f t="shared" si="2"/>
        <v>6.5792012348060975</v>
      </c>
      <c r="F66" s="45">
        <f t="shared" si="3"/>
        <v>-484.19999999999993</v>
      </c>
    </row>
    <row r="67" spans="1:6" ht="15.75" customHeight="1">
      <c r="A67" s="42" t="s">
        <v>74</v>
      </c>
      <c r="B67" s="46" t="s">
        <v>75</v>
      </c>
      <c r="C67" s="56">
        <v>34.2</v>
      </c>
      <c r="D67" s="44">
        <v>0</v>
      </c>
      <c r="E67" s="45">
        <f t="shared" si="2"/>
        <v>0</v>
      </c>
      <c r="F67" s="45">
        <f t="shared" si="3"/>
        <v>-34.2</v>
      </c>
    </row>
    <row r="68" spans="1:6" s="6" customFormat="1" ht="17.25" customHeight="1">
      <c r="A68" s="37" t="s">
        <v>76</v>
      </c>
      <c r="B68" s="38" t="s">
        <v>77</v>
      </c>
      <c r="C68" s="39">
        <f>SUM(C69:C71)</f>
        <v>193.7</v>
      </c>
      <c r="D68" s="39">
        <f>SUM(D69:D71)</f>
        <v>50.02885</v>
      </c>
      <c r="E68" s="41">
        <f t="shared" si="2"/>
        <v>25.828007227671655</v>
      </c>
      <c r="F68" s="41">
        <f t="shared" si="3"/>
        <v>-143.67114999999998</v>
      </c>
    </row>
    <row r="69" spans="1:6" ht="17.25" customHeight="1" hidden="1">
      <c r="A69" s="42" t="s">
        <v>78</v>
      </c>
      <c r="B69" s="58" t="s">
        <v>79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7.25" customHeight="1" hidden="1">
      <c r="A70" s="42" t="s">
        <v>80</v>
      </c>
      <c r="B70" s="58" t="s">
        <v>81</v>
      </c>
      <c r="C70" s="44"/>
      <c r="D70" s="44"/>
      <c r="E70" s="45" t="e">
        <f t="shared" si="2"/>
        <v>#DIV/0!</v>
      </c>
      <c r="F70" s="45">
        <f t="shared" si="3"/>
        <v>0</v>
      </c>
    </row>
    <row r="71" spans="1:6" ht="17.25" customHeight="1">
      <c r="A71" s="42" t="s">
        <v>82</v>
      </c>
      <c r="B71" s="46" t="s">
        <v>83</v>
      </c>
      <c r="C71" s="44">
        <v>193.7</v>
      </c>
      <c r="D71" s="44">
        <v>50.02885</v>
      </c>
      <c r="E71" s="45">
        <f t="shared" si="2"/>
        <v>25.828007227671655</v>
      </c>
      <c r="F71" s="45">
        <f t="shared" si="3"/>
        <v>-143.67114999999998</v>
      </c>
    </row>
    <row r="72" spans="1:6" s="6" customFormat="1" ht="17.25" customHeight="1">
      <c r="A72" s="37" t="s">
        <v>94</v>
      </c>
      <c r="B72" s="38" t="s">
        <v>95</v>
      </c>
      <c r="C72" s="39">
        <f>C73</f>
        <v>980.3</v>
      </c>
      <c r="D72" s="39">
        <f>SUM(D73)</f>
        <v>496.49297</v>
      </c>
      <c r="E72" s="41">
        <f t="shared" si="2"/>
        <v>50.64704376211364</v>
      </c>
      <c r="F72" s="41">
        <f t="shared" si="3"/>
        <v>-483.80702999999994</v>
      </c>
    </row>
    <row r="73" spans="1:6" ht="17.25" customHeight="1">
      <c r="A73" s="42" t="s">
        <v>96</v>
      </c>
      <c r="B73" s="46" t="s">
        <v>97</v>
      </c>
      <c r="C73" s="44">
        <v>980.3</v>
      </c>
      <c r="D73" s="44">
        <v>496.49297</v>
      </c>
      <c r="E73" s="45">
        <f t="shared" si="2"/>
        <v>50.64704376211364</v>
      </c>
      <c r="F73" s="45">
        <f t="shared" si="3"/>
        <v>-483.80702999999994</v>
      </c>
    </row>
    <row r="74" spans="1:6" s="6" customFormat="1" ht="17.25" customHeight="1">
      <c r="A74" s="60">
        <v>1000</v>
      </c>
      <c r="B74" s="38" t="s">
        <v>98</v>
      </c>
      <c r="C74" s="39">
        <f>SUM(C75:C78)</f>
        <v>557.2</v>
      </c>
      <c r="D74" s="39">
        <f>SUM(D75:D78)</f>
        <v>557.2</v>
      </c>
      <c r="E74" s="41">
        <f t="shared" si="2"/>
        <v>100</v>
      </c>
      <c r="F74" s="41">
        <f t="shared" si="3"/>
        <v>0</v>
      </c>
    </row>
    <row r="75" spans="1:6" ht="17.25" customHeight="1" hidden="1">
      <c r="A75" s="61">
        <v>1001</v>
      </c>
      <c r="B75" s="62" t="s">
        <v>99</v>
      </c>
      <c r="C75" s="44"/>
      <c r="D75" s="44"/>
      <c r="E75" s="45" t="e">
        <f t="shared" si="2"/>
        <v>#DIV/0!</v>
      </c>
      <c r="F75" s="45">
        <f t="shared" si="3"/>
        <v>0</v>
      </c>
    </row>
    <row r="76" spans="1:6" ht="17.25" customHeight="1">
      <c r="A76" s="61">
        <v>1003</v>
      </c>
      <c r="B76" s="62" t="s">
        <v>100</v>
      </c>
      <c r="C76" s="44">
        <v>557.2</v>
      </c>
      <c r="D76" s="44">
        <v>557.2</v>
      </c>
      <c r="E76" s="45">
        <f t="shared" si="2"/>
        <v>100</v>
      </c>
      <c r="F76" s="45">
        <f t="shared" si="3"/>
        <v>0</v>
      </c>
    </row>
    <row r="77" spans="1:6" ht="17.25" customHeight="1" hidden="1">
      <c r="A77" s="61">
        <v>1004</v>
      </c>
      <c r="B77" s="62" t="s">
        <v>101</v>
      </c>
      <c r="C77" s="44"/>
      <c r="D77" s="63"/>
      <c r="E77" s="45" t="e">
        <f t="shared" si="2"/>
        <v>#DIV/0!</v>
      </c>
      <c r="F77" s="45">
        <f t="shared" si="3"/>
        <v>0</v>
      </c>
    </row>
    <row r="78" spans="1:6" ht="17.25" customHeight="1" hidden="1">
      <c r="A78" s="42" t="s">
        <v>102</v>
      </c>
      <c r="B78" s="46" t="s">
        <v>103</v>
      </c>
      <c r="C78" s="44">
        <v>0</v>
      </c>
      <c r="D78" s="44">
        <v>0</v>
      </c>
      <c r="E78" s="45"/>
      <c r="F78" s="45">
        <f t="shared" si="3"/>
        <v>0</v>
      </c>
    </row>
    <row r="79" spans="1:6" ht="17.25" customHeight="1">
      <c r="A79" s="37" t="s">
        <v>104</v>
      </c>
      <c r="B79" s="38" t="s">
        <v>105</v>
      </c>
      <c r="C79" s="39">
        <f>C80+C81+C82+C83+C84</f>
        <v>7.1</v>
      </c>
      <c r="D79" s="39">
        <f>D80+D81+D82+D83+D84</f>
        <v>0</v>
      </c>
      <c r="E79" s="45">
        <f t="shared" si="2"/>
        <v>0</v>
      </c>
      <c r="F79" s="28">
        <f>F80+F81+F82+F83+F84</f>
        <v>-7.1</v>
      </c>
    </row>
    <row r="80" spans="1:6" ht="15.75" customHeight="1">
      <c r="A80" s="42" t="s">
        <v>106</v>
      </c>
      <c r="B80" s="46" t="s">
        <v>107</v>
      </c>
      <c r="C80" s="44">
        <v>7.1</v>
      </c>
      <c r="D80" s="44">
        <v>0</v>
      </c>
      <c r="E80" s="45">
        <f t="shared" si="2"/>
        <v>0</v>
      </c>
      <c r="F80" s="45">
        <f>SUM(D80-C80)</f>
        <v>-7.1</v>
      </c>
    </row>
    <row r="81" spans="1:6" ht="15.75" customHeight="1" hidden="1">
      <c r="A81" s="42" t="s">
        <v>108</v>
      </c>
      <c r="B81" s="46" t="s">
        <v>109</v>
      </c>
      <c r="C81" s="44"/>
      <c r="D81" s="44"/>
      <c r="E81" s="45" t="e">
        <f t="shared" si="2"/>
        <v>#DIV/0!</v>
      </c>
      <c r="F81" s="45">
        <f>SUM(D81-C81)</f>
        <v>0</v>
      </c>
    </row>
    <row r="82" spans="1:6" ht="15.75" customHeight="1" hidden="1">
      <c r="A82" s="42" t="s">
        <v>110</v>
      </c>
      <c r="B82" s="46" t="s">
        <v>111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112</v>
      </c>
      <c r="B83" s="46" t="s">
        <v>113</v>
      </c>
      <c r="C83" s="44"/>
      <c r="D83" s="44"/>
      <c r="E83" s="45" t="e">
        <f t="shared" si="2"/>
        <v>#DIV/0!</v>
      </c>
      <c r="F83" s="45"/>
    </row>
    <row r="84" spans="1:6" ht="15.75" customHeight="1" hidden="1">
      <c r="A84" s="42" t="s">
        <v>114</v>
      </c>
      <c r="B84" s="46" t="s">
        <v>115</v>
      </c>
      <c r="C84" s="44"/>
      <c r="D84" s="44"/>
      <c r="E84" s="45" t="e">
        <f t="shared" si="2"/>
        <v>#DIV/0!</v>
      </c>
      <c r="F84" s="45"/>
    </row>
    <row r="85" spans="1:6" s="6" customFormat="1" ht="15.75" customHeight="1">
      <c r="A85" s="60">
        <v>1400</v>
      </c>
      <c r="B85" s="65" t="s">
        <v>124</v>
      </c>
      <c r="C85" s="55">
        <f>C86+C87+C88</f>
        <v>102</v>
      </c>
      <c r="D85" s="55">
        <f>SUM(D86:D88)</f>
        <v>0</v>
      </c>
      <c r="E85" s="41">
        <f t="shared" si="2"/>
        <v>0</v>
      </c>
      <c r="F85" s="41">
        <f t="shared" si="3"/>
        <v>-102</v>
      </c>
    </row>
    <row r="86" spans="1:6" ht="15.75" customHeight="1" hidden="1">
      <c r="A86" s="61">
        <v>1401</v>
      </c>
      <c r="B86" s="62" t="s">
        <v>125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customHeight="1" hidden="1">
      <c r="A87" s="61">
        <v>1402</v>
      </c>
      <c r="B87" s="62" t="s">
        <v>126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ht="15.75" customHeight="1">
      <c r="A88" s="61">
        <v>1403</v>
      </c>
      <c r="B88" s="62" t="s">
        <v>127</v>
      </c>
      <c r="C88" s="56">
        <v>102</v>
      </c>
      <c r="D88" s="44">
        <v>0</v>
      </c>
      <c r="E88" s="45">
        <f t="shared" si="2"/>
        <v>0</v>
      </c>
      <c r="F88" s="45">
        <f t="shared" si="3"/>
        <v>-102</v>
      </c>
    </row>
    <row r="89" spans="1:6" s="6" customFormat="1" ht="15.75" customHeight="1">
      <c r="A89" s="60"/>
      <c r="B89" s="66" t="s">
        <v>128</v>
      </c>
      <c r="C89" s="40">
        <f>C48+C56+C58+C63+C68+C72+C74+C79+C85</f>
        <v>3206.2679999999996</v>
      </c>
      <c r="D89" s="40">
        <f>D48+D56+D58+D63+D68+D72+D74+D79+D85</f>
        <v>1375.68143</v>
      </c>
      <c r="E89" s="41">
        <f t="shared" si="2"/>
        <v>42.90600255499541</v>
      </c>
      <c r="F89" s="41">
        <f t="shared" si="3"/>
        <v>-1830.5865699999995</v>
      </c>
    </row>
    <row r="90" spans="3:4" ht="15.75">
      <c r="C90" s="69"/>
      <c r="D90" s="70"/>
    </row>
    <row r="91" spans="1:4" s="74" customFormat="1" ht="12.75">
      <c r="A91" s="72" t="s">
        <v>129</v>
      </c>
      <c r="B91" s="72"/>
      <c r="C91" s="73"/>
      <c r="D91" s="73"/>
    </row>
    <row r="92" spans="1:4" s="74" customFormat="1" ht="12.75">
      <c r="A92" s="75" t="s">
        <v>130</v>
      </c>
      <c r="B92" s="75"/>
      <c r="C92" s="74" t="s">
        <v>131</v>
      </c>
      <c r="D92" s="185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="60" zoomScalePageLayoutView="0" workbookViewId="0" topLeftCell="A40">
      <selection activeCell="C89" sqref="C89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421875" style="71" customWidth="1"/>
    <col min="4" max="4" width="14.7109375" style="71" customWidth="1"/>
    <col min="5" max="5" width="10.57421875" style="71" customWidth="1"/>
    <col min="6" max="6" width="9.8515625" style="71" customWidth="1"/>
    <col min="7" max="7" width="15.421875" style="1" bestFit="1" customWidth="1"/>
    <col min="8" max="16384" width="9.140625" style="1" customWidth="1"/>
  </cols>
  <sheetData>
    <row r="1" spans="1:6" ht="15.75">
      <c r="A1" s="247" t="s">
        <v>308</v>
      </c>
      <c r="B1" s="247"/>
      <c r="C1" s="247"/>
      <c r="D1" s="247"/>
      <c r="E1" s="247"/>
      <c r="F1" s="247"/>
    </row>
    <row r="2" spans="1:6" ht="15.75">
      <c r="A2" s="247"/>
      <c r="B2" s="247"/>
      <c r="C2" s="247"/>
      <c r="D2" s="247"/>
      <c r="E2" s="247"/>
      <c r="F2" s="247"/>
    </row>
    <row r="3" spans="1:6" ht="63">
      <c r="A3" s="2" t="s">
        <v>1</v>
      </c>
      <c r="B3" s="2" t="s">
        <v>2</v>
      </c>
      <c r="C3" s="81" t="s">
        <v>145</v>
      </c>
      <c r="D3" s="82" t="s">
        <v>301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600.1</v>
      </c>
      <c r="D4" s="5">
        <f>D5+D7+D9+D12+D15</f>
        <v>164.82421</v>
      </c>
      <c r="E4" s="5">
        <f>SUM(D4/C4*100)</f>
        <v>27.466123979336775</v>
      </c>
      <c r="F4" s="5">
        <f>SUM(D4-C4)</f>
        <v>-435.27579000000003</v>
      </c>
    </row>
    <row r="5" spans="1:6" s="6" customFormat="1" ht="15.75">
      <c r="A5" s="77">
        <v>1010000000</v>
      </c>
      <c r="B5" s="76" t="s">
        <v>6</v>
      </c>
      <c r="C5" s="5">
        <f>C6</f>
        <v>234</v>
      </c>
      <c r="D5" s="5">
        <f>D6</f>
        <v>64.97782</v>
      </c>
      <c r="E5" s="5">
        <f aca="true" t="shared" si="0" ref="E5:E43">SUM(D5/C5*100)</f>
        <v>27.768299145299142</v>
      </c>
      <c r="F5" s="5">
        <f aca="true" t="shared" si="1" ref="F5:F43">SUM(D5-C5)</f>
        <v>-169.02218</v>
      </c>
    </row>
    <row r="6" spans="1:6" ht="15.75">
      <c r="A6" s="7">
        <v>1010200001</v>
      </c>
      <c r="B6" s="8" t="s">
        <v>7</v>
      </c>
      <c r="C6" s="9">
        <v>234</v>
      </c>
      <c r="D6" s="10">
        <v>64.97782</v>
      </c>
      <c r="E6" s="9">
        <f>SUM(D6/C6*100)</f>
        <v>27.768299145299142</v>
      </c>
      <c r="F6" s="9">
        <f t="shared" si="1"/>
        <v>-169.02218</v>
      </c>
    </row>
    <row r="7" spans="1:6" s="6" customFormat="1" ht="15.75">
      <c r="A7" s="77">
        <v>1050000000</v>
      </c>
      <c r="B7" s="76" t="s">
        <v>8</v>
      </c>
      <c r="C7" s="5">
        <f>SUM(C8:C8)</f>
        <v>46</v>
      </c>
      <c r="D7" s="5">
        <f>SUM(D8:D8)</f>
        <v>24.84217</v>
      </c>
      <c r="E7" s="5">
        <f t="shared" si="0"/>
        <v>54.00471739130435</v>
      </c>
      <c r="F7" s="5">
        <f t="shared" si="1"/>
        <v>-21.15783</v>
      </c>
    </row>
    <row r="8" spans="1:6" ht="15.75" customHeight="1">
      <c r="A8" s="7">
        <v>1050300000</v>
      </c>
      <c r="B8" s="11" t="s">
        <v>9</v>
      </c>
      <c r="C8" s="12">
        <v>46</v>
      </c>
      <c r="D8" s="10">
        <v>24.84217</v>
      </c>
      <c r="E8" s="9">
        <f t="shared" si="0"/>
        <v>54.00471739130435</v>
      </c>
      <c r="F8" s="9">
        <f t="shared" si="1"/>
        <v>-21.15783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310.1</v>
      </c>
      <c r="D9" s="5">
        <f>D10+D11</f>
        <v>70.87391</v>
      </c>
      <c r="E9" s="5">
        <f t="shared" si="0"/>
        <v>22.855178974524343</v>
      </c>
      <c r="F9" s="5">
        <f t="shared" si="1"/>
        <v>-239.22609000000003</v>
      </c>
    </row>
    <row r="10" spans="1:6" s="6" customFormat="1" ht="15.75" customHeight="1">
      <c r="A10" s="7">
        <v>1060100000</v>
      </c>
      <c r="B10" s="11" t="s">
        <v>11</v>
      </c>
      <c r="C10" s="9">
        <v>67</v>
      </c>
      <c r="D10" s="10">
        <v>2.96973</v>
      </c>
      <c r="E10" s="9">
        <f t="shared" si="0"/>
        <v>4.4324328358208955</v>
      </c>
      <c r="F10" s="9">
        <f>SUM(D10-C10)</f>
        <v>-64.03027</v>
      </c>
    </row>
    <row r="11" spans="1:6" ht="15.75" customHeight="1">
      <c r="A11" s="7">
        <v>1060600000</v>
      </c>
      <c r="B11" s="11" t="s">
        <v>10</v>
      </c>
      <c r="C11" s="9">
        <v>243.1</v>
      </c>
      <c r="D11" s="10">
        <v>67.90418</v>
      </c>
      <c r="E11" s="9">
        <f t="shared" si="0"/>
        <v>27.93261209378856</v>
      </c>
      <c r="F11" s="9">
        <f t="shared" si="1"/>
        <v>-175.19582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2.72</v>
      </c>
      <c r="E12" s="5">
        <f t="shared" si="0"/>
        <v>27.200000000000003</v>
      </c>
      <c r="F12" s="5">
        <f t="shared" si="1"/>
        <v>-7.279999999999999</v>
      </c>
    </row>
    <row r="13" spans="1:6" ht="15.75" customHeight="1">
      <c r="A13" s="7">
        <v>1080400001</v>
      </c>
      <c r="B13" s="8" t="s">
        <v>14</v>
      </c>
      <c r="C13" s="9">
        <v>10</v>
      </c>
      <c r="D13" s="10">
        <v>2.72</v>
      </c>
      <c r="E13" s="9">
        <f t="shared" si="0"/>
        <v>27.200000000000003</v>
      </c>
      <c r="F13" s="9">
        <f t="shared" si="1"/>
        <v>-7.279999999999999</v>
      </c>
    </row>
    <row r="14" spans="1:6" ht="15.7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.75" customHeight="1">
      <c r="A15" s="77">
        <v>1090000000</v>
      </c>
      <c r="B15" s="78" t="s">
        <v>133</v>
      </c>
      <c r="C15" s="5">
        <f>C16+C17+C18+C19</f>
        <v>0</v>
      </c>
      <c r="D15" s="5">
        <f>D16+D17+D18+D19</f>
        <v>1.41031</v>
      </c>
      <c r="E15" s="5" t="e">
        <f t="shared" si="0"/>
        <v>#DIV/0!</v>
      </c>
      <c r="F15" s="5">
        <f t="shared" si="1"/>
        <v>1.41031</v>
      </c>
    </row>
    <row r="16" spans="1:6" s="16" customFormat="1" ht="15.7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customHeight="1">
      <c r="A17" s="7">
        <v>1090400000</v>
      </c>
      <c r="B17" s="8" t="s">
        <v>135</v>
      </c>
      <c r="C17" s="5"/>
      <c r="D17" s="10">
        <v>1.41031</v>
      </c>
      <c r="E17" s="9" t="e">
        <f t="shared" si="0"/>
        <v>#DIV/0!</v>
      </c>
      <c r="F17" s="9">
        <f t="shared" si="1"/>
        <v>1.41031</v>
      </c>
    </row>
    <row r="18" spans="1:6" s="16" customFormat="1" ht="15.7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.75" customHeight="1">
      <c r="A20" s="3"/>
      <c r="B20" s="4" t="s">
        <v>16</v>
      </c>
      <c r="C20" s="5">
        <f>C21+C24+C26+C29</f>
        <v>150</v>
      </c>
      <c r="D20" s="5">
        <f>D21+D24+D26+D29</f>
        <v>15.775500000000001</v>
      </c>
      <c r="E20" s="5">
        <f t="shared" si="0"/>
        <v>10.517</v>
      </c>
      <c r="F20" s="5">
        <f t="shared" si="1"/>
        <v>-134.2245</v>
      </c>
    </row>
    <row r="21" spans="1:6" s="6" customFormat="1" ht="15.75" customHeight="1">
      <c r="A21" s="77">
        <v>1110000000</v>
      </c>
      <c r="B21" s="78" t="s">
        <v>138</v>
      </c>
      <c r="C21" s="5">
        <f>C22+C23</f>
        <v>60</v>
      </c>
      <c r="D21" s="5">
        <f>D22+D23</f>
        <v>7.37174</v>
      </c>
      <c r="E21" s="5">
        <f t="shared" si="0"/>
        <v>12.286233333333334</v>
      </c>
      <c r="F21" s="5">
        <f t="shared" si="1"/>
        <v>-52.62826</v>
      </c>
    </row>
    <row r="22" spans="1:6" ht="15" customHeight="1">
      <c r="A22" s="17">
        <v>1110501101</v>
      </c>
      <c r="B22" s="18" t="s">
        <v>17</v>
      </c>
      <c r="C22" s="12">
        <v>60</v>
      </c>
      <c r="D22" s="10">
        <v>7.37174</v>
      </c>
      <c r="E22" s="9">
        <f t="shared" si="0"/>
        <v>12.286233333333334</v>
      </c>
      <c r="F22" s="9">
        <f t="shared" si="1"/>
        <v>-52.62826</v>
      </c>
    </row>
    <row r="23" spans="1:6" ht="15.75" hidden="1">
      <c r="A23" s="7">
        <v>1110503505</v>
      </c>
      <c r="B23" s="11" t="s">
        <v>18</v>
      </c>
      <c r="C23" s="12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90</v>
      </c>
      <c r="D26" s="5">
        <f>D27+D28</f>
        <v>0</v>
      </c>
      <c r="E26" s="5">
        <f t="shared" si="0"/>
        <v>0</v>
      </c>
      <c r="F26" s="5">
        <f t="shared" si="1"/>
        <v>-90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90</v>
      </c>
      <c r="D28" s="10"/>
      <c r="E28" s="9">
        <f t="shared" si="0"/>
        <v>0</v>
      </c>
      <c r="F28" s="9">
        <f t="shared" si="1"/>
        <v>-90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8.40376</v>
      </c>
      <c r="E29" s="9" t="e">
        <f t="shared" si="0"/>
        <v>#DIV/0!</v>
      </c>
      <c r="F29" s="5">
        <f t="shared" si="1"/>
        <v>8.40376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8.40376</v>
      </c>
      <c r="E30" s="9" t="e">
        <f t="shared" si="0"/>
        <v>#DIV/0!</v>
      </c>
      <c r="F30" s="9">
        <f t="shared" si="1"/>
        <v>8.40376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750.1</v>
      </c>
      <c r="D32" s="20">
        <f>D4+D20</f>
        <v>180.59971</v>
      </c>
      <c r="E32" s="5">
        <f t="shared" si="0"/>
        <v>24.07675109985335</v>
      </c>
      <c r="F32" s="5">
        <f t="shared" si="1"/>
        <v>-569.5002900000001</v>
      </c>
    </row>
    <row r="33" spans="1:7" s="6" customFormat="1" ht="15.75">
      <c r="A33" s="3">
        <v>2000000000</v>
      </c>
      <c r="B33" s="4" t="s">
        <v>27</v>
      </c>
      <c r="C33" s="5">
        <f>C34+C36+C37+C38+C39+C41</f>
        <v>3326.946</v>
      </c>
      <c r="D33" s="5">
        <f>D34+D36+D37+D38+D39+D41+D40</f>
        <v>1564.59338</v>
      </c>
      <c r="E33" s="5">
        <f t="shared" si="0"/>
        <v>47.02791629320103</v>
      </c>
      <c r="F33" s="5">
        <f t="shared" si="1"/>
        <v>-1762.35262</v>
      </c>
      <c r="G33" s="21"/>
    </row>
    <row r="34" spans="1:6" ht="15.75">
      <c r="A34" s="17">
        <v>2020100000</v>
      </c>
      <c r="B34" s="18" t="s">
        <v>28</v>
      </c>
      <c r="C34" s="13">
        <v>2137.8</v>
      </c>
      <c r="D34" s="22">
        <v>875.04</v>
      </c>
      <c r="E34" s="9">
        <f t="shared" si="0"/>
        <v>40.93179904574796</v>
      </c>
      <c r="F34" s="9">
        <f t="shared" si="1"/>
        <v>-1262.7600000000002</v>
      </c>
    </row>
    <row r="35" spans="1:6" ht="0.75" customHeight="1" hidden="1">
      <c r="A35" s="17">
        <v>2020100310</v>
      </c>
      <c r="B35" s="18" t="s">
        <v>269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1073.2</v>
      </c>
      <c r="D36" s="10">
        <v>623.2</v>
      </c>
      <c r="E36" s="9">
        <f t="shared" si="0"/>
        <v>58.06932538203504</v>
      </c>
      <c r="F36" s="9">
        <f t="shared" si="1"/>
        <v>-450</v>
      </c>
    </row>
    <row r="37" spans="1:6" ht="15" customHeight="1">
      <c r="A37" s="17">
        <v>2020300000</v>
      </c>
      <c r="B37" s="18" t="s">
        <v>30</v>
      </c>
      <c r="C37" s="12">
        <v>115.946</v>
      </c>
      <c r="D37" s="23">
        <v>115.825</v>
      </c>
      <c r="E37" s="9">
        <f t="shared" si="0"/>
        <v>99.89564107429321</v>
      </c>
      <c r="F37" s="9">
        <f t="shared" si="1"/>
        <v>-0.12099999999999511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30" customHeight="1">
      <c r="A40" s="17">
        <v>2080500010</v>
      </c>
      <c r="B40" s="19" t="s">
        <v>319</v>
      </c>
      <c r="C40" s="12"/>
      <c r="D40" s="24">
        <v>-49.47162</v>
      </c>
      <c r="E40" s="9"/>
      <c r="F40" s="9"/>
    </row>
    <row r="41" spans="1:6" ht="15" customHeight="1" hidden="1">
      <c r="A41" s="7">
        <v>2190500005</v>
      </c>
      <c r="B41" s="11" t="s">
        <v>33</v>
      </c>
      <c r="C41" s="15"/>
      <c r="D41" s="15"/>
      <c r="E41" s="5"/>
      <c r="F41" s="5">
        <f>SUM(D41-C41)</f>
        <v>0</v>
      </c>
    </row>
    <row r="42" spans="1:6" s="6" customFormat="1" ht="15" customHeight="1" hidden="1">
      <c r="A42" s="3">
        <v>3000000000</v>
      </c>
      <c r="B42" s="14" t="s">
        <v>34</v>
      </c>
      <c r="C42" s="25">
        <v>0</v>
      </c>
      <c r="D42" s="15">
        <v>0</v>
      </c>
      <c r="E42" s="5" t="e">
        <f t="shared" si="0"/>
        <v>#DIV/0!</v>
      </c>
      <c r="F42" s="5">
        <f t="shared" si="1"/>
        <v>0</v>
      </c>
    </row>
    <row r="43" spans="1:6" s="6" customFormat="1" ht="15" customHeight="1">
      <c r="A43" s="3"/>
      <c r="B43" s="4" t="s">
        <v>35</v>
      </c>
      <c r="C43" s="5">
        <f>SUM(C32,C33,C42)</f>
        <v>4077.046</v>
      </c>
      <c r="D43" s="26">
        <f>D32+D33</f>
        <v>1745.19309</v>
      </c>
      <c r="E43" s="5">
        <f t="shared" si="0"/>
        <v>42.80533234111168</v>
      </c>
      <c r="F43" s="5">
        <f t="shared" si="1"/>
        <v>-2331.8529099999996</v>
      </c>
    </row>
    <row r="44" spans="1:6" s="6" customFormat="1" ht="15.75">
      <c r="A44" s="3"/>
      <c r="B44" s="27" t="s">
        <v>36</v>
      </c>
      <c r="C44" s="5">
        <f>C89-C43</f>
        <v>442.5899999999997</v>
      </c>
      <c r="D44" s="5">
        <f>D89-D43</f>
        <v>-32.64278000000013</v>
      </c>
      <c r="E44" s="28"/>
      <c r="F44" s="28"/>
    </row>
    <row r="45" spans="1:6" ht="15.75">
      <c r="A45" s="29"/>
      <c r="B45" s="30"/>
      <c r="C45" s="31"/>
      <c r="D45" s="31"/>
      <c r="E45" s="32"/>
      <c r="F45" s="33"/>
    </row>
    <row r="46" spans="1:6" ht="63">
      <c r="A46" s="34" t="s">
        <v>1</v>
      </c>
      <c r="B46" s="34" t="s">
        <v>37</v>
      </c>
      <c r="C46" s="81" t="s">
        <v>145</v>
      </c>
      <c r="D46" s="82" t="s">
        <v>301</v>
      </c>
      <c r="E46" s="81" t="s">
        <v>3</v>
      </c>
      <c r="F46" s="83" t="s">
        <v>4</v>
      </c>
    </row>
    <row r="47" spans="1:6" ht="15.75">
      <c r="A47" s="35">
        <v>1</v>
      </c>
      <c r="B47" s="34">
        <v>2</v>
      </c>
      <c r="C47" s="174">
        <v>3</v>
      </c>
      <c r="D47" s="174">
        <v>4</v>
      </c>
      <c r="E47" s="174">
        <v>5</v>
      </c>
      <c r="F47" s="174">
        <v>6</v>
      </c>
    </row>
    <row r="48" spans="1:6" s="6" customFormat="1" ht="15" customHeight="1">
      <c r="A48" s="37" t="s">
        <v>38</v>
      </c>
      <c r="B48" s="38" t="s">
        <v>39</v>
      </c>
      <c r="C48" s="39">
        <f>C49+C50+C51+C52+C53+C55+C54</f>
        <v>693.552</v>
      </c>
      <c r="D48" s="40">
        <f>D49+D50+D51+D52+D53+D55+D54</f>
        <v>175.84167</v>
      </c>
      <c r="E48" s="41">
        <f>SUM(D48/C48*100)</f>
        <v>25.353783133780883</v>
      </c>
      <c r="F48" s="41">
        <f>SUM(D48-C48)</f>
        <v>-517.71033</v>
      </c>
    </row>
    <row r="49" spans="1:6" s="6" customFormat="1" ht="31.5" hidden="1">
      <c r="A49" s="42" t="s">
        <v>40</v>
      </c>
      <c r="B49" s="43" t="s">
        <v>41</v>
      </c>
      <c r="C49" s="44"/>
      <c r="D49" s="44"/>
      <c r="E49" s="45"/>
      <c r="F49" s="45"/>
    </row>
    <row r="50" spans="1:6" ht="15.75">
      <c r="A50" s="42" t="s">
        <v>42</v>
      </c>
      <c r="B50" s="46" t="s">
        <v>43</v>
      </c>
      <c r="C50" s="44">
        <v>683.552</v>
      </c>
      <c r="D50" s="44">
        <v>175.84167</v>
      </c>
      <c r="E50" s="45">
        <f aca="true" t="shared" si="2" ref="E50:E89">SUM(D50/C50*100)</f>
        <v>25.724695414540516</v>
      </c>
      <c r="F50" s="45">
        <f aca="true" t="shared" si="3" ref="F50:F89">SUM(D50-C50)</f>
        <v>-507.71033</v>
      </c>
    </row>
    <row r="51" spans="1:6" ht="16.5" customHeight="1" hidden="1">
      <c r="A51" s="42" t="s">
        <v>44</v>
      </c>
      <c r="B51" s="46" t="s">
        <v>45</v>
      </c>
      <c r="C51" s="44"/>
      <c r="D51" s="44"/>
      <c r="E51" s="45"/>
      <c r="F51" s="45">
        <f t="shared" si="3"/>
        <v>0</v>
      </c>
    </row>
    <row r="52" spans="1:6" ht="31.5" customHeight="1" hidden="1">
      <c r="A52" s="42" t="s">
        <v>46</v>
      </c>
      <c r="B52" s="46" t="s">
        <v>47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6.5" customHeight="1" hidden="1">
      <c r="A53" s="42" t="s">
        <v>48</v>
      </c>
      <c r="B53" s="46" t="s">
        <v>49</v>
      </c>
      <c r="C53" s="44"/>
      <c r="D53" s="44"/>
      <c r="E53" s="45" t="e">
        <f t="shared" si="2"/>
        <v>#DIV/0!</v>
      </c>
      <c r="F53" s="45">
        <f t="shared" si="3"/>
        <v>0</v>
      </c>
    </row>
    <row r="54" spans="1:6" ht="15.75" customHeight="1">
      <c r="A54" s="42" t="s">
        <v>50</v>
      </c>
      <c r="B54" s="46" t="s">
        <v>51</v>
      </c>
      <c r="C54" s="47">
        <v>10</v>
      </c>
      <c r="D54" s="47">
        <v>0</v>
      </c>
      <c r="E54" s="45">
        <f t="shared" si="2"/>
        <v>0</v>
      </c>
      <c r="F54" s="45">
        <f t="shared" si="3"/>
        <v>-10</v>
      </c>
    </row>
    <row r="55" spans="1:6" ht="16.5" customHeight="1" hidden="1">
      <c r="A55" s="42" t="s">
        <v>52</v>
      </c>
      <c r="B55" s="46" t="s">
        <v>53</v>
      </c>
      <c r="C55" s="44"/>
      <c r="D55" s="44"/>
      <c r="E55" s="45" t="e">
        <f t="shared" si="2"/>
        <v>#DIV/0!</v>
      </c>
      <c r="F55" s="45">
        <f t="shared" si="3"/>
        <v>0</v>
      </c>
    </row>
    <row r="56" spans="1:6" s="6" customFormat="1" ht="15.75">
      <c r="A56" s="48" t="s">
        <v>54</v>
      </c>
      <c r="B56" s="49" t="s">
        <v>55</v>
      </c>
      <c r="C56" s="39">
        <f>C57</f>
        <v>115.784</v>
      </c>
      <c r="D56" s="39">
        <f>D57</f>
        <v>31.6494</v>
      </c>
      <c r="E56" s="41">
        <f t="shared" si="2"/>
        <v>27.33486492088717</v>
      </c>
      <c r="F56" s="41">
        <f t="shared" si="3"/>
        <v>-84.1346</v>
      </c>
    </row>
    <row r="57" spans="1:6" ht="15.75">
      <c r="A57" s="50" t="s">
        <v>56</v>
      </c>
      <c r="B57" s="51" t="s">
        <v>57</v>
      </c>
      <c r="C57" s="44">
        <v>115.784</v>
      </c>
      <c r="D57" s="44">
        <v>31.6494</v>
      </c>
      <c r="E57" s="45">
        <f t="shared" si="2"/>
        <v>27.33486492088717</v>
      </c>
      <c r="F57" s="45">
        <f t="shared" si="3"/>
        <v>-84.1346</v>
      </c>
    </row>
    <row r="58" spans="1:6" s="6" customFormat="1" ht="15.75">
      <c r="A58" s="37" t="s">
        <v>58</v>
      </c>
      <c r="B58" s="38" t="s">
        <v>59</v>
      </c>
      <c r="C58" s="39">
        <f>SUM(C59:C61)</f>
        <v>71.8</v>
      </c>
      <c r="D58" s="39">
        <f>SUM(D59:D61)</f>
        <v>0</v>
      </c>
      <c r="E58" s="41">
        <f t="shared" si="2"/>
        <v>0</v>
      </c>
      <c r="F58" s="41">
        <f t="shared" si="3"/>
        <v>-71.8</v>
      </c>
    </row>
    <row r="59" spans="1:6" ht="15.75" hidden="1">
      <c r="A59" s="42" t="s">
        <v>60</v>
      </c>
      <c r="B59" s="46" t="s">
        <v>61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 hidden="1">
      <c r="A60" s="52" t="s">
        <v>62</v>
      </c>
      <c r="B60" s="46" t="s">
        <v>63</v>
      </c>
      <c r="C60" s="44"/>
      <c r="D60" s="44"/>
      <c r="E60" s="45" t="e">
        <f t="shared" si="2"/>
        <v>#DIV/0!</v>
      </c>
      <c r="F60" s="45">
        <f t="shared" si="3"/>
        <v>0</v>
      </c>
    </row>
    <row r="61" spans="1:6" ht="15.75" customHeight="1">
      <c r="A61" s="53" t="s">
        <v>64</v>
      </c>
      <c r="B61" s="54" t="s">
        <v>65</v>
      </c>
      <c r="C61" s="44">
        <v>71.8</v>
      </c>
      <c r="D61" s="44">
        <v>0</v>
      </c>
      <c r="E61" s="45">
        <f t="shared" si="2"/>
        <v>0</v>
      </c>
      <c r="F61" s="45">
        <f t="shared" si="3"/>
        <v>-71.8</v>
      </c>
    </row>
    <row r="62" spans="1:6" ht="0.75" customHeight="1" hidden="1">
      <c r="A62" s="53" t="s">
        <v>256</v>
      </c>
      <c r="B62" s="54" t="s">
        <v>257</v>
      </c>
      <c r="C62" s="44"/>
      <c r="D62" s="44"/>
      <c r="E62" s="45"/>
      <c r="F62" s="45"/>
    </row>
    <row r="63" spans="1:6" s="6" customFormat="1" ht="15.75">
      <c r="A63" s="37" t="s">
        <v>66</v>
      </c>
      <c r="B63" s="38" t="s">
        <v>67</v>
      </c>
      <c r="C63" s="55">
        <f>SUM(C64:C67)</f>
        <v>1198.3999999999999</v>
      </c>
      <c r="D63" s="55">
        <f>SUM(D64:D67)</f>
        <v>153.18955</v>
      </c>
      <c r="E63" s="41">
        <f t="shared" si="2"/>
        <v>12.782839619492659</v>
      </c>
      <c r="F63" s="41">
        <f t="shared" si="3"/>
        <v>-1045.2104499999998</v>
      </c>
    </row>
    <row r="64" spans="1:6" ht="15.75" hidden="1">
      <c r="A64" s="42" t="s">
        <v>68</v>
      </c>
      <c r="B64" s="46" t="s">
        <v>69</v>
      </c>
      <c r="C64" s="56"/>
      <c r="D64" s="44"/>
      <c r="E64" s="45" t="e">
        <f t="shared" si="2"/>
        <v>#DIV/0!</v>
      </c>
      <c r="F64" s="45">
        <f t="shared" si="3"/>
        <v>0</v>
      </c>
    </row>
    <row r="65" spans="1:7" s="6" customFormat="1" ht="15.75">
      <c r="A65" s="42" t="s">
        <v>70</v>
      </c>
      <c r="B65" s="46" t="s">
        <v>71</v>
      </c>
      <c r="C65" s="56">
        <v>247.9</v>
      </c>
      <c r="D65" s="44">
        <v>97.619</v>
      </c>
      <c r="E65" s="45">
        <f t="shared" si="2"/>
        <v>39.37837837837838</v>
      </c>
      <c r="F65" s="45">
        <f t="shared" si="3"/>
        <v>-150.281</v>
      </c>
      <c r="G65" s="57"/>
    </row>
    <row r="66" spans="1:6" ht="15.75">
      <c r="A66" s="42" t="s">
        <v>72</v>
      </c>
      <c r="B66" s="46" t="s">
        <v>73</v>
      </c>
      <c r="C66" s="56">
        <v>727.9</v>
      </c>
      <c r="D66" s="44">
        <v>55.57055</v>
      </c>
      <c r="E66" s="45">
        <f t="shared" si="2"/>
        <v>7.634365984338507</v>
      </c>
      <c r="F66" s="45">
        <f t="shared" si="3"/>
        <v>-672.32945</v>
      </c>
    </row>
    <row r="67" spans="1:6" ht="16.5" customHeight="1">
      <c r="A67" s="42" t="s">
        <v>74</v>
      </c>
      <c r="B67" s="46" t="s">
        <v>75</v>
      </c>
      <c r="C67" s="56">
        <v>222.6</v>
      </c>
      <c r="D67" s="44"/>
      <c r="E67" s="45">
        <f t="shared" si="2"/>
        <v>0</v>
      </c>
      <c r="F67" s="45">
        <f t="shared" si="3"/>
        <v>-222.6</v>
      </c>
    </row>
    <row r="68" spans="1:6" s="6" customFormat="1" ht="15.75">
      <c r="A68" s="37" t="s">
        <v>76</v>
      </c>
      <c r="B68" s="38" t="s">
        <v>77</v>
      </c>
      <c r="C68" s="39">
        <f>SUM(C69:C71)</f>
        <v>398</v>
      </c>
      <c r="D68" s="39">
        <f>SUM(D69:D71)</f>
        <v>107.21232</v>
      </c>
      <c r="E68" s="41">
        <f t="shared" si="2"/>
        <v>26.937768844221104</v>
      </c>
      <c r="F68" s="41">
        <f t="shared" si="3"/>
        <v>-290.78768</v>
      </c>
    </row>
    <row r="69" spans="1:6" ht="15.75" hidden="1">
      <c r="A69" s="42" t="s">
        <v>78</v>
      </c>
      <c r="B69" s="58" t="s">
        <v>79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 hidden="1">
      <c r="A70" s="42" t="s">
        <v>80</v>
      </c>
      <c r="B70" s="58" t="s">
        <v>81</v>
      </c>
      <c r="C70" s="44"/>
      <c r="D70" s="44"/>
      <c r="E70" s="45" t="e">
        <f t="shared" si="2"/>
        <v>#DIV/0!</v>
      </c>
      <c r="F70" s="45">
        <f t="shared" si="3"/>
        <v>0</v>
      </c>
    </row>
    <row r="71" spans="1:6" ht="15.75">
      <c r="A71" s="42" t="s">
        <v>82</v>
      </c>
      <c r="B71" s="46" t="s">
        <v>83</v>
      </c>
      <c r="C71" s="44">
        <v>398</v>
      </c>
      <c r="D71" s="44">
        <v>107.21232</v>
      </c>
      <c r="E71" s="45">
        <f t="shared" si="2"/>
        <v>26.937768844221104</v>
      </c>
      <c r="F71" s="45">
        <f t="shared" si="3"/>
        <v>-290.78768</v>
      </c>
    </row>
    <row r="72" spans="1:6" s="6" customFormat="1" ht="15.75">
      <c r="A72" s="37" t="s">
        <v>94</v>
      </c>
      <c r="B72" s="38" t="s">
        <v>95</v>
      </c>
      <c r="C72" s="39">
        <f>C73</f>
        <v>1106.7</v>
      </c>
      <c r="D72" s="39">
        <f>SUM(D73)</f>
        <v>618.45737</v>
      </c>
      <c r="E72" s="41">
        <f t="shared" si="2"/>
        <v>55.88301888497333</v>
      </c>
      <c r="F72" s="41">
        <f t="shared" si="3"/>
        <v>-488.2426300000001</v>
      </c>
    </row>
    <row r="73" spans="1:6" ht="15.75">
      <c r="A73" s="42" t="s">
        <v>96</v>
      </c>
      <c r="B73" s="46" t="s">
        <v>271</v>
      </c>
      <c r="C73" s="44">
        <v>1106.7</v>
      </c>
      <c r="D73" s="44">
        <v>618.45737</v>
      </c>
      <c r="E73" s="45">
        <f t="shared" si="2"/>
        <v>55.88301888497333</v>
      </c>
      <c r="F73" s="45">
        <f t="shared" si="3"/>
        <v>-488.2426300000001</v>
      </c>
    </row>
    <row r="74" spans="1:6" s="6" customFormat="1" ht="15.75">
      <c r="A74" s="60">
        <v>1000</v>
      </c>
      <c r="B74" s="38" t="s">
        <v>98</v>
      </c>
      <c r="C74" s="39">
        <f>SUM(C75:C78)</f>
        <v>623.2</v>
      </c>
      <c r="D74" s="39">
        <f>SUM(D75:D78)</f>
        <v>623.2</v>
      </c>
      <c r="E74" s="41">
        <f t="shared" si="2"/>
        <v>100</v>
      </c>
      <c r="F74" s="41">
        <f t="shared" si="3"/>
        <v>0</v>
      </c>
    </row>
    <row r="75" spans="1:6" ht="15.75" hidden="1">
      <c r="A75" s="61">
        <v>1001</v>
      </c>
      <c r="B75" s="62" t="s">
        <v>99</v>
      </c>
      <c r="C75" s="44"/>
      <c r="D75" s="44"/>
      <c r="E75" s="45" t="e">
        <f t="shared" si="2"/>
        <v>#DIV/0!</v>
      </c>
      <c r="F75" s="45">
        <f t="shared" si="3"/>
        <v>0</v>
      </c>
    </row>
    <row r="76" spans="1:6" ht="15.75">
      <c r="A76" s="61">
        <v>1003</v>
      </c>
      <c r="B76" s="62" t="s">
        <v>100</v>
      </c>
      <c r="C76" s="44">
        <v>623.2</v>
      </c>
      <c r="D76" s="44">
        <v>623.2</v>
      </c>
      <c r="E76" s="45">
        <f t="shared" si="2"/>
        <v>100</v>
      </c>
      <c r="F76" s="45">
        <f t="shared" si="3"/>
        <v>0</v>
      </c>
    </row>
    <row r="77" spans="1:6" ht="15" customHeight="1" hidden="1">
      <c r="A77" s="61">
        <v>1004</v>
      </c>
      <c r="B77" s="62" t="s">
        <v>101</v>
      </c>
      <c r="C77" s="44"/>
      <c r="D77" s="63"/>
      <c r="E77" s="45" t="e">
        <f t="shared" si="2"/>
        <v>#DIV/0!</v>
      </c>
      <c r="F77" s="45">
        <f t="shared" si="3"/>
        <v>0</v>
      </c>
    </row>
    <row r="78" spans="1:6" ht="15.75" hidden="1">
      <c r="A78" s="42" t="s">
        <v>102</v>
      </c>
      <c r="B78" s="46" t="s">
        <v>103</v>
      </c>
      <c r="C78" s="44">
        <v>0</v>
      </c>
      <c r="D78" s="44">
        <v>0</v>
      </c>
      <c r="E78" s="45"/>
      <c r="F78" s="45">
        <f t="shared" si="3"/>
        <v>0</v>
      </c>
    </row>
    <row r="79" spans="1:6" ht="15.75">
      <c r="A79" s="37" t="s">
        <v>104</v>
      </c>
      <c r="B79" s="38" t="s">
        <v>105</v>
      </c>
      <c r="C79" s="39">
        <f>C80+C81+C82+C83+C84</f>
        <v>8.9</v>
      </c>
      <c r="D79" s="39">
        <f>D80+D81+D82+D83+D84</f>
        <v>3</v>
      </c>
      <c r="E79" s="45">
        <f t="shared" si="2"/>
        <v>33.70786516853933</v>
      </c>
      <c r="F79" s="28">
        <f>F80+F81+F82+F83+F84</f>
        <v>-5.9</v>
      </c>
    </row>
    <row r="80" spans="1:6" ht="15.75" customHeight="1">
      <c r="A80" s="42" t="s">
        <v>106</v>
      </c>
      <c r="B80" s="46" t="s">
        <v>107</v>
      </c>
      <c r="C80" s="44">
        <v>8.9</v>
      </c>
      <c r="D80" s="44">
        <v>3</v>
      </c>
      <c r="E80" s="45">
        <f t="shared" si="2"/>
        <v>33.70786516853933</v>
      </c>
      <c r="F80" s="45">
        <f>SUM(D80-C80)</f>
        <v>-5.9</v>
      </c>
    </row>
    <row r="81" spans="1:6" ht="15.75" customHeight="1" hidden="1">
      <c r="A81" s="42" t="s">
        <v>108</v>
      </c>
      <c r="B81" s="46" t="s">
        <v>109</v>
      </c>
      <c r="C81" s="44"/>
      <c r="D81" s="44"/>
      <c r="E81" s="45" t="e">
        <f t="shared" si="2"/>
        <v>#DIV/0!</v>
      </c>
      <c r="F81" s="45">
        <f>SUM(D81-C81)</f>
        <v>0</v>
      </c>
    </row>
    <row r="82" spans="1:6" ht="15.75" customHeight="1" hidden="1">
      <c r="A82" s="42" t="s">
        <v>110</v>
      </c>
      <c r="B82" s="46" t="s">
        <v>111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112</v>
      </c>
      <c r="B83" s="46" t="s">
        <v>113</v>
      </c>
      <c r="C83" s="44"/>
      <c r="D83" s="44"/>
      <c r="E83" s="45" t="e">
        <f t="shared" si="2"/>
        <v>#DIV/0!</v>
      </c>
      <c r="F83" s="45"/>
    </row>
    <row r="84" spans="1:6" ht="15.75" customHeight="1" hidden="1">
      <c r="A84" s="42" t="s">
        <v>114</v>
      </c>
      <c r="B84" s="46" t="s">
        <v>115</v>
      </c>
      <c r="C84" s="44"/>
      <c r="D84" s="44"/>
      <c r="E84" s="45" t="e">
        <f t="shared" si="2"/>
        <v>#DIV/0!</v>
      </c>
      <c r="F84" s="45"/>
    </row>
    <row r="85" spans="1:6" s="6" customFormat="1" ht="15.75" customHeight="1">
      <c r="A85" s="60">
        <v>1400</v>
      </c>
      <c r="B85" s="65" t="s">
        <v>124</v>
      </c>
      <c r="C85" s="55">
        <f>C86+C87+C88</f>
        <v>303.3</v>
      </c>
      <c r="D85" s="55">
        <f>SUM(D86:D88)</f>
        <v>0</v>
      </c>
      <c r="E85" s="41">
        <f t="shared" si="2"/>
        <v>0</v>
      </c>
      <c r="F85" s="41">
        <f t="shared" si="3"/>
        <v>-303.3</v>
      </c>
    </row>
    <row r="86" spans="1:6" ht="15.75" customHeight="1" hidden="1">
      <c r="A86" s="61">
        <v>1401</v>
      </c>
      <c r="B86" s="62" t="s">
        <v>125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customHeight="1" hidden="1">
      <c r="A87" s="61">
        <v>1402</v>
      </c>
      <c r="B87" s="62" t="s">
        <v>126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ht="15.75" customHeight="1">
      <c r="A88" s="61">
        <v>1403</v>
      </c>
      <c r="B88" s="62" t="s">
        <v>127</v>
      </c>
      <c r="C88" s="56">
        <v>303.3</v>
      </c>
      <c r="D88" s="44">
        <v>0</v>
      </c>
      <c r="E88" s="45">
        <f t="shared" si="2"/>
        <v>0</v>
      </c>
      <c r="F88" s="45">
        <f t="shared" si="3"/>
        <v>-303.3</v>
      </c>
    </row>
    <row r="89" spans="1:6" s="6" customFormat="1" ht="15.75" customHeight="1">
      <c r="A89" s="60"/>
      <c r="B89" s="66" t="s">
        <v>128</v>
      </c>
      <c r="C89" s="40">
        <f>C48+C56+C58+C63+C68+C72+C74+C79+C85</f>
        <v>4519.6359999999995</v>
      </c>
      <c r="D89" s="40">
        <f>D48+D56+D58+D63+D68+D72+D74+D79+D85</f>
        <v>1712.5503099999999</v>
      </c>
      <c r="E89" s="41">
        <f t="shared" si="2"/>
        <v>37.89133262059157</v>
      </c>
      <c r="F89" s="41">
        <f t="shared" si="3"/>
        <v>-2807.08569</v>
      </c>
    </row>
    <row r="90" spans="3:4" ht="15.75">
      <c r="C90" s="69"/>
      <c r="D90" s="70"/>
    </row>
    <row r="91" spans="1:4" s="74" customFormat="1" ht="12.75">
      <c r="A91" s="72" t="s">
        <v>129</v>
      </c>
      <c r="B91" s="72"/>
      <c r="C91" s="73"/>
      <c r="D91" s="73"/>
    </row>
    <row r="92" spans="1:3" s="74" customFormat="1" ht="12.75">
      <c r="A92" s="75" t="s">
        <v>130</v>
      </c>
      <c r="B92" s="75"/>
      <c r="C92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="60" zoomScalePageLayoutView="0" workbookViewId="0" topLeftCell="A32">
      <selection activeCell="C89" sqref="C89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6.421875" style="71" customWidth="1"/>
    <col min="4" max="4" width="14.8515625" style="71" customWidth="1"/>
    <col min="5" max="5" width="10.8515625" style="71" customWidth="1"/>
    <col min="6" max="6" width="12.57421875" style="71" customWidth="1"/>
    <col min="7" max="7" width="15.421875" style="1" bestFit="1" customWidth="1"/>
    <col min="8" max="16384" width="9.140625" style="1" customWidth="1"/>
  </cols>
  <sheetData>
    <row r="1" spans="1:6" ht="15.75">
      <c r="A1" s="247" t="s">
        <v>307</v>
      </c>
      <c r="B1" s="247"/>
      <c r="C1" s="247"/>
      <c r="D1" s="247"/>
      <c r="E1" s="247"/>
      <c r="F1" s="247"/>
    </row>
    <row r="2" spans="1:6" ht="15.75">
      <c r="A2" s="247"/>
      <c r="B2" s="247"/>
      <c r="C2" s="247"/>
      <c r="D2" s="247"/>
      <c r="E2" s="247"/>
      <c r="F2" s="247"/>
    </row>
    <row r="3" spans="1:6" ht="63">
      <c r="A3" s="2" t="s">
        <v>1</v>
      </c>
      <c r="B3" s="2" t="s">
        <v>2</v>
      </c>
      <c r="C3" s="81" t="s">
        <v>145</v>
      </c>
      <c r="D3" s="82" t="s">
        <v>301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341.8</v>
      </c>
      <c r="D4" s="5">
        <f>D5+D7+D9+D12</f>
        <v>82.4172</v>
      </c>
      <c r="E4" s="5">
        <f>SUM(D4/C4*100)</f>
        <v>24.112697483908715</v>
      </c>
      <c r="F4" s="5">
        <f>SUM(D4-C4)</f>
        <v>-259.38280000000003</v>
      </c>
    </row>
    <row r="5" spans="1:6" s="6" customFormat="1" ht="15.75">
      <c r="A5" s="77">
        <v>1010000000</v>
      </c>
      <c r="B5" s="76" t="s">
        <v>6</v>
      </c>
      <c r="C5" s="5">
        <f>C6</f>
        <v>73.2</v>
      </c>
      <c r="D5" s="5">
        <f>D6</f>
        <v>29.67379</v>
      </c>
      <c r="E5" s="5">
        <f aca="true" t="shared" si="0" ref="E5:E43">SUM(D5/C5*100)</f>
        <v>40.537964480874315</v>
      </c>
      <c r="F5" s="5">
        <f aca="true" t="shared" si="1" ref="F5:F43">SUM(D5-C5)</f>
        <v>-43.526210000000006</v>
      </c>
    </row>
    <row r="6" spans="1:6" ht="15.75">
      <c r="A6" s="7">
        <v>1010200001</v>
      </c>
      <c r="B6" s="8" t="s">
        <v>7</v>
      </c>
      <c r="C6" s="9">
        <v>73.2</v>
      </c>
      <c r="D6" s="10">
        <v>29.67379</v>
      </c>
      <c r="E6" s="9">
        <f>SUM(D6/C6*100)</f>
        <v>40.537964480874315</v>
      </c>
      <c r="F6" s="9">
        <f t="shared" si="1"/>
        <v>-43.526210000000006</v>
      </c>
    </row>
    <row r="7" spans="1:6" s="6" customFormat="1" ht="15.75">
      <c r="A7" s="77">
        <v>1050000000</v>
      </c>
      <c r="B7" s="76" t="s">
        <v>8</v>
      </c>
      <c r="C7" s="5">
        <f>SUM(C8:C8)</f>
        <v>19</v>
      </c>
      <c r="D7" s="5">
        <f>SUM(D8:D8)</f>
        <v>9.41653</v>
      </c>
      <c r="E7" s="5">
        <f t="shared" si="0"/>
        <v>49.56068421052631</v>
      </c>
      <c r="F7" s="5">
        <f t="shared" si="1"/>
        <v>-9.58347</v>
      </c>
    </row>
    <row r="8" spans="1:6" ht="15.75" customHeight="1">
      <c r="A8" s="7">
        <v>1050300000</v>
      </c>
      <c r="B8" s="11" t="s">
        <v>9</v>
      </c>
      <c r="C8" s="12">
        <v>19</v>
      </c>
      <c r="D8" s="10">
        <v>9.41653</v>
      </c>
      <c r="E8" s="9">
        <f t="shared" si="0"/>
        <v>49.56068421052631</v>
      </c>
      <c r="F8" s="9">
        <f t="shared" si="1"/>
        <v>-9.58347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239.6</v>
      </c>
      <c r="D9" s="5">
        <f>D10+D11</f>
        <v>29.52688</v>
      </c>
      <c r="E9" s="5">
        <f t="shared" si="0"/>
        <v>12.323405676126878</v>
      </c>
      <c r="F9" s="5">
        <f t="shared" si="1"/>
        <v>-210.07312</v>
      </c>
    </row>
    <row r="10" spans="1:6" s="6" customFormat="1" ht="15.75" customHeight="1">
      <c r="A10" s="7">
        <v>1060100000</v>
      </c>
      <c r="B10" s="11" t="s">
        <v>11</v>
      </c>
      <c r="C10" s="9">
        <v>59</v>
      </c>
      <c r="D10" s="10">
        <v>0.82268</v>
      </c>
      <c r="E10" s="9">
        <f t="shared" si="0"/>
        <v>1.3943728813559322</v>
      </c>
      <c r="F10" s="9">
        <f>SUM(D10-C10)</f>
        <v>-58.17732</v>
      </c>
    </row>
    <row r="11" spans="1:6" ht="15.75" customHeight="1">
      <c r="A11" s="7">
        <v>1060600000</v>
      </c>
      <c r="B11" s="11" t="s">
        <v>10</v>
      </c>
      <c r="C11" s="9">
        <v>180.6</v>
      </c>
      <c r="D11" s="10">
        <v>28.7042</v>
      </c>
      <c r="E11" s="9">
        <f t="shared" si="0"/>
        <v>15.893798449612403</v>
      </c>
      <c r="F11" s="9">
        <f t="shared" si="1"/>
        <v>-151.8958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13.8</v>
      </c>
      <c r="E12" s="5">
        <f t="shared" si="0"/>
        <v>138</v>
      </c>
      <c r="F12" s="5">
        <f t="shared" si="1"/>
        <v>3.8000000000000007</v>
      </c>
    </row>
    <row r="13" spans="1:6" ht="15.75">
      <c r="A13" s="7">
        <v>1080400001</v>
      </c>
      <c r="B13" s="8" t="s">
        <v>14</v>
      </c>
      <c r="C13" s="9">
        <v>10</v>
      </c>
      <c r="D13" s="10">
        <v>13.8</v>
      </c>
      <c r="E13" s="9">
        <f t="shared" si="0"/>
        <v>138</v>
      </c>
      <c r="F13" s="9">
        <f t="shared" si="1"/>
        <v>3.8000000000000007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270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102</v>
      </c>
      <c r="D20" s="5">
        <f>D21+D24+D26+D29</f>
        <v>46.162479999999995</v>
      </c>
      <c r="E20" s="5">
        <f t="shared" si="0"/>
        <v>45.25733333333333</v>
      </c>
      <c r="F20" s="5">
        <f t="shared" si="1"/>
        <v>-55.837520000000005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62</v>
      </c>
      <c r="D21" s="5">
        <f>D22+D23</f>
        <v>33.435159999999996</v>
      </c>
      <c r="E21" s="5">
        <f t="shared" si="0"/>
        <v>53.927677419354836</v>
      </c>
      <c r="F21" s="5">
        <f t="shared" si="1"/>
        <v>-28.564840000000004</v>
      </c>
    </row>
    <row r="22" spans="1:6" ht="15.75">
      <c r="A22" s="17">
        <v>1110501101</v>
      </c>
      <c r="B22" s="18" t="s">
        <v>263</v>
      </c>
      <c r="C22" s="12">
        <v>35</v>
      </c>
      <c r="D22" s="10">
        <v>24.76476</v>
      </c>
      <c r="E22" s="9">
        <f t="shared" si="0"/>
        <v>70.75645714285714</v>
      </c>
      <c r="F22" s="9">
        <f t="shared" si="1"/>
        <v>-10.235240000000001</v>
      </c>
    </row>
    <row r="23" spans="1:6" ht="15.75">
      <c r="A23" s="7">
        <v>1110503505</v>
      </c>
      <c r="B23" s="11" t="s">
        <v>262</v>
      </c>
      <c r="C23" s="12">
        <v>27</v>
      </c>
      <c r="D23" s="10">
        <v>8.6704</v>
      </c>
      <c r="E23" s="9">
        <f t="shared" si="0"/>
        <v>32.1125925925926</v>
      </c>
      <c r="F23" s="9">
        <f t="shared" si="1"/>
        <v>-18.3296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261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40</v>
      </c>
      <c r="D26" s="5">
        <f>D27+D28</f>
        <v>0</v>
      </c>
      <c r="E26" s="5">
        <f t="shared" si="0"/>
        <v>0</v>
      </c>
      <c r="F26" s="5">
        <f t="shared" si="1"/>
        <v>-40</v>
      </c>
    </row>
    <row r="27" spans="1:6" ht="15.75" hidden="1">
      <c r="A27" s="17">
        <v>1140200000</v>
      </c>
      <c r="B27" s="19" t="s">
        <v>259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.75">
      <c r="A28" s="7">
        <v>1140600000</v>
      </c>
      <c r="B28" s="8" t="s">
        <v>260</v>
      </c>
      <c r="C28" s="9">
        <v>40</v>
      </c>
      <c r="D28" s="10">
        <v>0</v>
      </c>
      <c r="E28" s="9">
        <f t="shared" si="0"/>
        <v>0</v>
      </c>
      <c r="F28" s="9">
        <f t="shared" si="1"/>
        <v>-40</v>
      </c>
    </row>
    <row r="29" spans="1:6" ht="15.75">
      <c r="A29" s="3">
        <v>1170000000</v>
      </c>
      <c r="B29" s="14" t="s">
        <v>144</v>
      </c>
      <c r="C29" s="5">
        <f>C30+C31</f>
        <v>0</v>
      </c>
      <c r="D29" s="5">
        <f>D30+D31</f>
        <v>12.72732</v>
      </c>
      <c r="E29" s="5" t="e">
        <f t="shared" si="0"/>
        <v>#DIV/0!</v>
      </c>
      <c r="F29" s="5">
        <f t="shared" si="1"/>
        <v>12.72732</v>
      </c>
    </row>
    <row r="30" spans="1:6" ht="14.25" customHeight="1">
      <c r="A30" s="7">
        <v>1170105005</v>
      </c>
      <c r="B30" s="8" t="s">
        <v>24</v>
      </c>
      <c r="C30" s="9">
        <v>0</v>
      </c>
      <c r="D30" s="9">
        <v>0.72732</v>
      </c>
      <c r="E30" s="9" t="e">
        <f t="shared" si="0"/>
        <v>#DIV/0!</v>
      </c>
      <c r="F30" s="9">
        <f t="shared" si="1"/>
        <v>0.72732</v>
      </c>
    </row>
    <row r="31" spans="1:6" ht="15" customHeight="1">
      <c r="A31" s="7">
        <v>1170505005</v>
      </c>
      <c r="B31" s="11" t="s">
        <v>258</v>
      </c>
      <c r="C31" s="9">
        <v>0</v>
      </c>
      <c r="D31" s="10">
        <v>12</v>
      </c>
      <c r="E31" s="9" t="e">
        <f t="shared" si="0"/>
        <v>#DIV/0!</v>
      </c>
      <c r="F31" s="9">
        <f t="shared" si="1"/>
        <v>12</v>
      </c>
    </row>
    <row r="32" spans="1:6" s="6" customFormat="1" ht="15.75">
      <c r="A32" s="3">
        <v>1000000000</v>
      </c>
      <c r="B32" s="4" t="s">
        <v>26</v>
      </c>
      <c r="C32" s="20">
        <f>SUM(C4,C20)</f>
        <v>443.8</v>
      </c>
      <c r="D32" s="20">
        <f>D4+D20</f>
        <v>128.57968</v>
      </c>
      <c r="E32" s="5">
        <f t="shared" si="0"/>
        <v>28.972438035150965</v>
      </c>
      <c r="F32" s="5">
        <f t="shared" si="1"/>
        <v>-315.22032</v>
      </c>
    </row>
    <row r="33" spans="1:7" s="6" customFormat="1" ht="15.75">
      <c r="A33" s="3">
        <v>2000000000</v>
      </c>
      <c r="B33" s="4" t="s">
        <v>27</v>
      </c>
      <c r="C33" s="5">
        <f>C34+C36+C37+C38+C39+C41</f>
        <v>1826.564</v>
      </c>
      <c r="D33" s="5">
        <f>D34+D36+D37+D38+D39+D41</f>
        <v>659.343</v>
      </c>
      <c r="E33" s="5">
        <f t="shared" si="0"/>
        <v>36.09744854272831</v>
      </c>
      <c r="F33" s="5">
        <f t="shared" si="1"/>
        <v>-1167.221</v>
      </c>
      <c r="G33" s="21"/>
    </row>
    <row r="34" spans="1:6" ht="14.25" customHeight="1">
      <c r="A34" s="17">
        <v>2020100000</v>
      </c>
      <c r="B34" s="18" t="s">
        <v>28</v>
      </c>
      <c r="C34" s="13">
        <v>1472.2</v>
      </c>
      <c r="D34" s="22">
        <v>603.66</v>
      </c>
      <c r="E34" s="9">
        <f t="shared" si="0"/>
        <v>41.0039396821084</v>
      </c>
      <c r="F34" s="9">
        <f t="shared" si="1"/>
        <v>-868.5400000000001</v>
      </c>
    </row>
    <row r="35" spans="1:6" ht="0.75" customHeight="1" hidden="1">
      <c r="A35" s="17">
        <v>2020100310</v>
      </c>
      <c r="B35" s="18" t="s">
        <v>269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298.6</v>
      </c>
      <c r="D36" s="10">
        <v>0</v>
      </c>
      <c r="E36" s="9">
        <f t="shared" si="0"/>
        <v>0</v>
      </c>
      <c r="F36" s="9">
        <f t="shared" si="1"/>
        <v>-298.6</v>
      </c>
    </row>
    <row r="37" spans="1:6" ht="15" customHeight="1">
      <c r="A37" s="17">
        <v>2020300000</v>
      </c>
      <c r="B37" s="18" t="s">
        <v>30</v>
      </c>
      <c r="C37" s="12">
        <v>55.764</v>
      </c>
      <c r="D37" s="23">
        <v>55.683</v>
      </c>
      <c r="E37" s="9">
        <f t="shared" si="0"/>
        <v>99.8547449967721</v>
      </c>
      <c r="F37" s="9">
        <f t="shared" si="1"/>
        <v>-0.08100000000000307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30" customHeight="1" hidden="1">
      <c r="A40" s="17">
        <v>2080500010</v>
      </c>
      <c r="B40" s="19" t="s">
        <v>319</v>
      </c>
      <c r="C40" s="12"/>
      <c r="D40" s="24"/>
      <c r="E40" s="9"/>
      <c r="F40" s="9"/>
    </row>
    <row r="41" spans="1:6" ht="15" customHeight="1" hidden="1">
      <c r="A41" s="7">
        <v>2190500005</v>
      </c>
      <c r="B41" s="11" t="s">
        <v>33</v>
      </c>
      <c r="C41" s="15"/>
      <c r="D41" s="15"/>
      <c r="E41" s="5"/>
      <c r="F41" s="5">
        <f>SUM(D41-C41)</f>
        <v>0</v>
      </c>
    </row>
    <row r="42" spans="1:6" s="6" customFormat="1" ht="15" customHeight="1" hidden="1">
      <c r="A42" s="3">
        <v>3000000000</v>
      </c>
      <c r="B42" s="14" t="s">
        <v>34</v>
      </c>
      <c r="C42" s="25">
        <v>0</v>
      </c>
      <c r="D42" s="15">
        <v>0</v>
      </c>
      <c r="E42" s="5" t="e">
        <f t="shared" si="0"/>
        <v>#DIV/0!</v>
      </c>
      <c r="F42" s="5">
        <f t="shared" si="1"/>
        <v>0</v>
      </c>
    </row>
    <row r="43" spans="1:7" s="6" customFormat="1" ht="15" customHeight="1">
      <c r="A43" s="3"/>
      <c r="B43" s="4" t="s">
        <v>35</v>
      </c>
      <c r="C43" s="5">
        <f>SUM(C32,C33,C42)</f>
        <v>2270.364</v>
      </c>
      <c r="D43" s="26">
        <f>D32+D33</f>
        <v>787.9226799999999</v>
      </c>
      <c r="E43" s="5">
        <f t="shared" si="0"/>
        <v>34.70468523989985</v>
      </c>
      <c r="F43" s="5">
        <f t="shared" si="1"/>
        <v>-1482.4413200000001</v>
      </c>
      <c r="G43" s="195"/>
    </row>
    <row r="44" spans="1:6" s="6" customFormat="1" ht="15.75">
      <c r="A44" s="3"/>
      <c r="B44" s="27" t="s">
        <v>36</v>
      </c>
      <c r="C44" s="5">
        <f>C89-C43</f>
        <v>165.30000000000018</v>
      </c>
      <c r="D44" s="5">
        <f>D89-D43</f>
        <v>-12.867689999999925</v>
      </c>
      <c r="E44" s="28"/>
      <c r="F44" s="28"/>
    </row>
    <row r="45" spans="1:6" ht="15.75">
      <c r="A45" s="29"/>
      <c r="B45" s="30"/>
      <c r="C45" s="31"/>
      <c r="D45" s="31"/>
      <c r="E45" s="32"/>
      <c r="F45" s="33"/>
    </row>
    <row r="46" spans="1:6" ht="63">
      <c r="A46" s="34" t="s">
        <v>1</v>
      </c>
      <c r="B46" s="34" t="s">
        <v>37</v>
      </c>
      <c r="C46" s="81" t="s">
        <v>145</v>
      </c>
      <c r="D46" s="82" t="s">
        <v>301</v>
      </c>
      <c r="E46" s="81" t="s">
        <v>3</v>
      </c>
      <c r="F46" s="83" t="s">
        <v>4</v>
      </c>
    </row>
    <row r="47" spans="1:6" ht="15.75">
      <c r="A47" s="35">
        <v>1</v>
      </c>
      <c r="B47" s="34">
        <v>2</v>
      </c>
      <c r="C47" s="36">
        <v>3</v>
      </c>
      <c r="D47" s="36">
        <v>4</v>
      </c>
      <c r="E47" s="36">
        <v>5</v>
      </c>
      <c r="F47" s="36">
        <v>6</v>
      </c>
    </row>
    <row r="48" spans="1:6" s="6" customFormat="1" ht="15.75">
      <c r="A48" s="37" t="s">
        <v>38</v>
      </c>
      <c r="B48" s="38" t="s">
        <v>39</v>
      </c>
      <c r="C48" s="39">
        <f>C49+C50+C51+C52+C53+C55+C54</f>
        <v>681.308</v>
      </c>
      <c r="D48" s="40">
        <f>D49+D50+D51+D52+D53+D55+D54</f>
        <v>222.45922</v>
      </c>
      <c r="E48" s="41">
        <f>SUM(D48/C48*100)</f>
        <v>32.65178450862165</v>
      </c>
      <c r="F48" s="41">
        <f>SUM(D48-C48)</f>
        <v>-458.84878000000003</v>
      </c>
    </row>
    <row r="49" spans="1:6" s="6" customFormat="1" ht="31.5" hidden="1">
      <c r="A49" s="42" t="s">
        <v>40</v>
      </c>
      <c r="B49" s="43" t="s">
        <v>41</v>
      </c>
      <c r="C49" s="44"/>
      <c r="D49" s="44"/>
      <c r="E49" s="45"/>
      <c r="F49" s="45"/>
    </row>
    <row r="50" spans="1:6" ht="15" customHeight="1">
      <c r="A50" s="42" t="s">
        <v>42</v>
      </c>
      <c r="B50" s="46" t="s">
        <v>43</v>
      </c>
      <c r="C50" s="44">
        <v>671.308</v>
      </c>
      <c r="D50" s="44">
        <v>222.45922</v>
      </c>
      <c r="E50" s="45">
        <f aca="true" t="shared" si="2" ref="E50:E89">SUM(D50/C50*100)</f>
        <v>33.13817502547266</v>
      </c>
      <c r="F50" s="45">
        <f aca="true" t="shared" si="3" ref="F50:F89">SUM(D50-C50)</f>
        <v>-448.84878000000003</v>
      </c>
    </row>
    <row r="51" spans="1:6" ht="16.5" customHeight="1" hidden="1">
      <c r="A51" s="42" t="s">
        <v>44</v>
      </c>
      <c r="B51" s="46" t="s">
        <v>45</v>
      </c>
      <c r="C51" s="44"/>
      <c r="D51" s="44"/>
      <c r="E51" s="45"/>
      <c r="F51" s="45">
        <f t="shared" si="3"/>
        <v>0</v>
      </c>
    </row>
    <row r="52" spans="1:6" ht="31.5" customHeight="1" hidden="1">
      <c r="A52" s="42" t="s">
        <v>46</v>
      </c>
      <c r="B52" s="46" t="s">
        <v>47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6.5" customHeight="1" hidden="1">
      <c r="A53" s="42" t="s">
        <v>48</v>
      </c>
      <c r="B53" s="46" t="s">
        <v>49</v>
      </c>
      <c r="C53" s="44"/>
      <c r="D53" s="44"/>
      <c r="E53" s="45" t="e">
        <f t="shared" si="2"/>
        <v>#DIV/0!</v>
      </c>
      <c r="F53" s="45">
        <f t="shared" si="3"/>
        <v>0</v>
      </c>
    </row>
    <row r="54" spans="1:6" ht="15.75" customHeight="1">
      <c r="A54" s="42" t="s">
        <v>50</v>
      </c>
      <c r="B54" s="46" t="s">
        <v>51</v>
      </c>
      <c r="C54" s="47">
        <v>10</v>
      </c>
      <c r="D54" s="47">
        <v>0</v>
      </c>
      <c r="E54" s="45">
        <f t="shared" si="2"/>
        <v>0</v>
      </c>
      <c r="F54" s="45">
        <f t="shared" si="3"/>
        <v>-10</v>
      </c>
    </row>
    <row r="55" spans="1:6" ht="16.5" customHeight="1" hidden="1">
      <c r="A55" s="42" t="s">
        <v>52</v>
      </c>
      <c r="B55" s="46" t="s">
        <v>53</v>
      </c>
      <c r="C55" s="44"/>
      <c r="D55" s="44"/>
      <c r="E55" s="45" t="e">
        <f t="shared" si="2"/>
        <v>#DIV/0!</v>
      </c>
      <c r="F55" s="45">
        <f t="shared" si="3"/>
        <v>0</v>
      </c>
    </row>
    <row r="56" spans="1:6" s="6" customFormat="1" ht="15.75">
      <c r="A56" s="48" t="s">
        <v>54</v>
      </c>
      <c r="B56" s="49" t="s">
        <v>55</v>
      </c>
      <c r="C56" s="39">
        <f>C57</f>
        <v>55.656</v>
      </c>
      <c r="D56" s="39">
        <f>D57</f>
        <v>14.57144</v>
      </c>
      <c r="E56" s="41">
        <f t="shared" si="2"/>
        <v>26.181256288630163</v>
      </c>
      <c r="F56" s="41">
        <f t="shared" si="3"/>
        <v>-41.084559999999996</v>
      </c>
    </row>
    <row r="57" spans="1:6" ht="15.75">
      <c r="A57" s="50" t="s">
        <v>56</v>
      </c>
      <c r="B57" s="51" t="s">
        <v>57</v>
      </c>
      <c r="C57" s="44">
        <v>55.656</v>
      </c>
      <c r="D57" s="44">
        <v>14.57144</v>
      </c>
      <c r="E57" s="45">
        <f t="shared" si="2"/>
        <v>26.181256288630163</v>
      </c>
      <c r="F57" s="45">
        <f t="shared" si="3"/>
        <v>-41.084559999999996</v>
      </c>
    </row>
    <row r="58" spans="1:6" s="6" customFormat="1" ht="15.75">
      <c r="A58" s="37" t="s">
        <v>58</v>
      </c>
      <c r="B58" s="38" t="s">
        <v>59</v>
      </c>
      <c r="C58" s="39">
        <f>SUM(C59:C61)</f>
        <v>69.5</v>
      </c>
      <c r="D58" s="39">
        <f>SUM(D59:D61)</f>
        <v>0</v>
      </c>
      <c r="E58" s="41">
        <f t="shared" si="2"/>
        <v>0</v>
      </c>
      <c r="F58" s="41">
        <f t="shared" si="3"/>
        <v>-69.5</v>
      </c>
    </row>
    <row r="59" spans="1:6" ht="15.75" hidden="1">
      <c r="A59" s="42" t="s">
        <v>60</v>
      </c>
      <c r="B59" s="46" t="s">
        <v>61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 hidden="1">
      <c r="A60" s="52" t="s">
        <v>62</v>
      </c>
      <c r="B60" s="46" t="s">
        <v>63</v>
      </c>
      <c r="C60" s="44"/>
      <c r="D60" s="44"/>
      <c r="E60" s="45" t="e">
        <f t="shared" si="2"/>
        <v>#DIV/0!</v>
      </c>
      <c r="F60" s="45">
        <f t="shared" si="3"/>
        <v>0</v>
      </c>
    </row>
    <row r="61" spans="1:6" ht="15.75">
      <c r="A61" s="53" t="s">
        <v>64</v>
      </c>
      <c r="B61" s="54" t="s">
        <v>65</v>
      </c>
      <c r="C61" s="44">
        <v>69.5</v>
      </c>
      <c r="D61" s="44">
        <v>0</v>
      </c>
      <c r="E61" s="45">
        <f t="shared" si="2"/>
        <v>0</v>
      </c>
      <c r="F61" s="45">
        <f t="shared" si="3"/>
        <v>-69.5</v>
      </c>
    </row>
    <row r="62" spans="1:6" ht="0.75" customHeight="1" hidden="1">
      <c r="A62" s="53" t="s">
        <v>256</v>
      </c>
      <c r="B62" s="54" t="s">
        <v>257</v>
      </c>
      <c r="C62" s="44"/>
      <c r="D62" s="44"/>
      <c r="E62" s="45"/>
      <c r="F62" s="45"/>
    </row>
    <row r="63" spans="1:6" s="6" customFormat="1" ht="15.75">
      <c r="A63" s="37" t="s">
        <v>66</v>
      </c>
      <c r="B63" s="38" t="s">
        <v>67</v>
      </c>
      <c r="C63" s="55">
        <f>SUM(C64:C67)</f>
        <v>587.2</v>
      </c>
      <c r="D63" s="55">
        <f>SUM(D64:D67)</f>
        <v>92.628</v>
      </c>
      <c r="E63" s="41">
        <f t="shared" si="2"/>
        <v>15.774523160762941</v>
      </c>
      <c r="F63" s="41">
        <f t="shared" si="3"/>
        <v>-494.57200000000006</v>
      </c>
    </row>
    <row r="64" spans="1:6" ht="15.75" hidden="1">
      <c r="A64" s="42" t="s">
        <v>68</v>
      </c>
      <c r="B64" s="46" t="s">
        <v>69</v>
      </c>
      <c r="C64" s="56"/>
      <c r="D64" s="44"/>
      <c r="E64" s="45" t="e">
        <f t="shared" si="2"/>
        <v>#DIV/0!</v>
      </c>
      <c r="F64" s="45">
        <f t="shared" si="3"/>
        <v>0</v>
      </c>
    </row>
    <row r="65" spans="1:7" s="6" customFormat="1" ht="15.75" hidden="1">
      <c r="A65" s="42" t="s">
        <v>70</v>
      </c>
      <c r="B65" s="46" t="s">
        <v>71</v>
      </c>
      <c r="C65" s="56"/>
      <c r="D65" s="44"/>
      <c r="E65" s="45" t="e">
        <f t="shared" si="2"/>
        <v>#DIV/0!</v>
      </c>
      <c r="F65" s="45">
        <f t="shared" si="3"/>
        <v>0</v>
      </c>
      <c r="G65" s="57"/>
    </row>
    <row r="66" spans="1:6" ht="15.75">
      <c r="A66" s="42" t="s">
        <v>72</v>
      </c>
      <c r="B66" s="46" t="s">
        <v>73</v>
      </c>
      <c r="C66" s="56">
        <v>501.2</v>
      </c>
      <c r="D66" s="44">
        <v>24.577</v>
      </c>
      <c r="E66" s="45">
        <f t="shared" si="2"/>
        <v>4.903631284916202</v>
      </c>
      <c r="F66" s="45">
        <f t="shared" si="3"/>
        <v>-476.623</v>
      </c>
    </row>
    <row r="67" spans="1:6" ht="15.75">
      <c r="A67" s="42" t="s">
        <v>74</v>
      </c>
      <c r="B67" s="46" t="s">
        <v>75</v>
      </c>
      <c r="C67" s="56">
        <v>86</v>
      </c>
      <c r="D67" s="44">
        <v>68.051</v>
      </c>
      <c r="E67" s="45">
        <f t="shared" si="2"/>
        <v>79.12906976744186</v>
      </c>
      <c r="F67" s="45">
        <f t="shared" si="3"/>
        <v>-17.948999999999998</v>
      </c>
    </row>
    <row r="68" spans="1:6" s="6" customFormat="1" ht="15.75">
      <c r="A68" s="37" t="s">
        <v>76</v>
      </c>
      <c r="B68" s="38" t="s">
        <v>77</v>
      </c>
      <c r="C68" s="39">
        <f>SUM(C69:C71)</f>
        <v>271.5</v>
      </c>
      <c r="D68" s="39">
        <f>SUM(D69:D71)</f>
        <v>135.00615</v>
      </c>
      <c r="E68" s="41">
        <f t="shared" si="2"/>
        <v>49.72602209944751</v>
      </c>
      <c r="F68" s="41">
        <f t="shared" si="3"/>
        <v>-136.49385</v>
      </c>
    </row>
    <row r="69" spans="1:6" ht="15.75" hidden="1">
      <c r="A69" s="42" t="s">
        <v>78</v>
      </c>
      <c r="B69" s="58" t="s">
        <v>79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 hidden="1">
      <c r="A70" s="42" t="s">
        <v>80</v>
      </c>
      <c r="B70" s="58" t="s">
        <v>81</v>
      </c>
      <c r="C70" s="44"/>
      <c r="D70" s="44"/>
      <c r="E70" s="45" t="e">
        <f t="shared" si="2"/>
        <v>#DIV/0!</v>
      </c>
      <c r="F70" s="45">
        <f t="shared" si="3"/>
        <v>0</v>
      </c>
    </row>
    <row r="71" spans="1:6" ht="15.75">
      <c r="A71" s="42" t="s">
        <v>82</v>
      </c>
      <c r="B71" s="46" t="s">
        <v>83</v>
      </c>
      <c r="C71" s="44">
        <v>271.5</v>
      </c>
      <c r="D71" s="44">
        <v>135.00615</v>
      </c>
      <c r="E71" s="45">
        <f t="shared" si="2"/>
        <v>49.72602209944751</v>
      </c>
      <c r="F71" s="45">
        <f t="shared" si="3"/>
        <v>-136.49385</v>
      </c>
    </row>
    <row r="72" spans="1:6" s="6" customFormat="1" ht="15.75">
      <c r="A72" s="37" t="s">
        <v>94</v>
      </c>
      <c r="B72" s="38" t="s">
        <v>95</v>
      </c>
      <c r="C72" s="39">
        <f>C73</f>
        <v>763.7</v>
      </c>
      <c r="D72" s="39">
        <f>SUM(D73)</f>
        <v>310.39018</v>
      </c>
      <c r="E72" s="41">
        <f t="shared" si="2"/>
        <v>40.642946183056175</v>
      </c>
      <c r="F72" s="41">
        <f t="shared" si="3"/>
        <v>-453.30982000000006</v>
      </c>
    </row>
    <row r="73" spans="1:6" ht="15.75">
      <c r="A73" s="42" t="s">
        <v>96</v>
      </c>
      <c r="B73" s="46" t="s">
        <v>271</v>
      </c>
      <c r="C73" s="44">
        <v>763.7</v>
      </c>
      <c r="D73" s="44">
        <v>310.39018</v>
      </c>
      <c r="E73" s="45">
        <f t="shared" si="2"/>
        <v>40.642946183056175</v>
      </c>
      <c r="F73" s="45">
        <f t="shared" si="3"/>
        <v>-453.30982000000006</v>
      </c>
    </row>
    <row r="74" spans="1:6" s="6" customFormat="1" ht="15.75" hidden="1">
      <c r="A74" s="60">
        <v>1000</v>
      </c>
      <c r="B74" s="38" t="s">
        <v>98</v>
      </c>
      <c r="C74" s="39">
        <f>SUM(C75:C78)</f>
        <v>0</v>
      </c>
      <c r="D74" s="39">
        <f>SUM(D75:D78)</f>
        <v>0</v>
      </c>
      <c r="E74" s="41" t="e">
        <f t="shared" si="2"/>
        <v>#DIV/0!</v>
      </c>
      <c r="F74" s="41">
        <f t="shared" si="3"/>
        <v>0</v>
      </c>
    </row>
    <row r="75" spans="1:6" ht="15.75" hidden="1">
      <c r="A75" s="61">
        <v>1001</v>
      </c>
      <c r="B75" s="62" t="s">
        <v>99</v>
      </c>
      <c r="C75" s="44"/>
      <c r="D75" s="44"/>
      <c r="E75" s="45" t="e">
        <f t="shared" si="2"/>
        <v>#DIV/0!</v>
      </c>
      <c r="F75" s="45">
        <f t="shared" si="3"/>
        <v>0</v>
      </c>
    </row>
    <row r="76" spans="1:6" ht="15.75" hidden="1">
      <c r="A76" s="61">
        <v>1003</v>
      </c>
      <c r="B76" s="62" t="s">
        <v>100</v>
      </c>
      <c r="C76" s="44"/>
      <c r="D76" s="44"/>
      <c r="E76" s="45" t="e">
        <f t="shared" si="2"/>
        <v>#DIV/0!</v>
      </c>
      <c r="F76" s="45">
        <f t="shared" si="3"/>
        <v>0</v>
      </c>
    </row>
    <row r="77" spans="1:6" ht="15" customHeight="1" hidden="1">
      <c r="A77" s="61">
        <v>1004</v>
      </c>
      <c r="B77" s="62" t="s">
        <v>101</v>
      </c>
      <c r="C77" s="44"/>
      <c r="D77" s="63"/>
      <c r="E77" s="45" t="e">
        <f t="shared" si="2"/>
        <v>#DIV/0!</v>
      </c>
      <c r="F77" s="45">
        <f t="shared" si="3"/>
        <v>0</v>
      </c>
    </row>
    <row r="78" spans="1:6" ht="15.75" hidden="1">
      <c r="A78" s="42" t="s">
        <v>102</v>
      </c>
      <c r="B78" s="46" t="s">
        <v>103</v>
      </c>
      <c r="C78" s="44">
        <v>0</v>
      </c>
      <c r="D78" s="44">
        <v>0</v>
      </c>
      <c r="E78" s="45"/>
      <c r="F78" s="45">
        <f t="shared" si="3"/>
        <v>0</v>
      </c>
    </row>
    <row r="79" spans="1:6" ht="15.75">
      <c r="A79" s="37" t="s">
        <v>104</v>
      </c>
      <c r="B79" s="38" t="s">
        <v>105</v>
      </c>
      <c r="C79" s="39">
        <f>C80+C81+C82+C83+C84</f>
        <v>6.8</v>
      </c>
      <c r="D79" s="39">
        <f>D80+D81+D82+D83+D84</f>
        <v>0</v>
      </c>
      <c r="E79" s="45">
        <f t="shared" si="2"/>
        <v>0</v>
      </c>
      <c r="F79" s="28">
        <f>F80+F81+F82+F83+F84</f>
        <v>-6.8</v>
      </c>
    </row>
    <row r="80" spans="1:6" ht="15.75">
      <c r="A80" s="42" t="s">
        <v>106</v>
      </c>
      <c r="B80" s="46" t="s">
        <v>107</v>
      </c>
      <c r="C80" s="44">
        <v>6.8</v>
      </c>
      <c r="D80" s="44">
        <v>0</v>
      </c>
      <c r="E80" s="45">
        <f t="shared" si="2"/>
        <v>0</v>
      </c>
      <c r="F80" s="45">
        <f>SUM(D80-C80)</f>
        <v>-6.8</v>
      </c>
    </row>
    <row r="81" spans="1:6" ht="15.75" customHeight="1" hidden="1">
      <c r="A81" s="42" t="s">
        <v>108</v>
      </c>
      <c r="B81" s="46" t="s">
        <v>109</v>
      </c>
      <c r="C81" s="44"/>
      <c r="D81" s="44"/>
      <c r="E81" s="45" t="e">
        <f t="shared" si="2"/>
        <v>#DIV/0!</v>
      </c>
      <c r="F81" s="45">
        <f>SUM(D81-C81)</f>
        <v>0</v>
      </c>
    </row>
    <row r="82" spans="1:6" ht="15.75" customHeight="1" hidden="1">
      <c r="A82" s="42" t="s">
        <v>110</v>
      </c>
      <c r="B82" s="46" t="s">
        <v>111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112</v>
      </c>
      <c r="B83" s="46" t="s">
        <v>113</v>
      </c>
      <c r="C83" s="44"/>
      <c r="D83" s="44"/>
      <c r="E83" s="45" t="e">
        <f t="shared" si="2"/>
        <v>#DIV/0!</v>
      </c>
      <c r="F83" s="45"/>
    </row>
    <row r="84" spans="1:6" ht="15.75" customHeight="1" hidden="1">
      <c r="A84" s="42" t="s">
        <v>114</v>
      </c>
      <c r="B84" s="46" t="s">
        <v>115</v>
      </c>
      <c r="C84" s="44"/>
      <c r="D84" s="44"/>
      <c r="E84" s="45" t="e">
        <f t="shared" si="2"/>
        <v>#DIV/0!</v>
      </c>
      <c r="F84" s="45"/>
    </row>
    <row r="85" spans="1:6" s="6" customFormat="1" ht="15.75" hidden="1">
      <c r="A85" s="60">
        <v>1400</v>
      </c>
      <c r="B85" s="65" t="s">
        <v>124</v>
      </c>
      <c r="C85" s="55">
        <f>C86+C87+C88</f>
        <v>0</v>
      </c>
      <c r="D85" s="55">
        <f>SUM(D86:D88)</f>
        <v>0</v>
      </c>
      <c r="E85" s="41" t="e">
        <f t="shared" si="2"/>
        <v>#DIV/0!</v>
      </c>
      <c r="F85" s="41">
        <f t="shared" si="3"/>
        <v>0</v>
      </c>
    </row>
    <row r="86" spans="1:6" ht="15.75" hidden="1">
      <c r="A86" s="61">
        <v>1401</v>
      </c>
      <c r="B86" s="62" t="s">
        <v>125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" customHeight="1" hidden="1">
      <c r="A87" s="61">
        <v>1402</v>
      </c>
      <c r="B87" s="62" t="s">
        <v>126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ht="15.75" hidden="1">
      <c r="A88" s="61">
        <v>1403</v>
      </c>
      <c r="B88" s="62" t="s">
        <v>127</v>
      </c>
      <c r="C88" s="56"/>
      <c r="D88" s="44"/>
      <c r="E88" s="45" t="e">
        <f t="shared" si="2"/>
        <v>#DIV/0!</v>
      </c>
      <c r="F88" s="45">
        <f t="shared" si="3"/>
        <v>0</v>
      </c>
    </row>
    <row r="89" spans="1:6" s="6" customFormat="1" ht="15.75">
      <c r="A89" s="60"/>
      <c r="B89" s="66" t="s">
        <v>128</v>
      </c>
      <c r="C89" s="40">
        <f>C48+C56+C58+C63+C68+C72+C79</f>
        <v>2435.664</v>
      </c>
      <c r="D89" s="40">
        <f>D48+D56+D58+D63+D68+D72+D79</f>
        <v>775.05499</v>
      </c>
      <c r="E89" s="41">
        <f t="shared" si="2"/>
        <v>31.821096423808864</v>
      </c>
      <c r="F89" s="41">
        <f t="shared" si="3"/>
        <v>-1660.6090100000001</v>
      </c>
    </row>
    <row r="90" spans="3:4" ht="15.75">
      <c r="C90" s="69"/>
      <c r="D90" s="70"/>
    </row>
    <row r="91" spans="1:4" s="74" customFormat="1" ht="12.75">
      <c r="A91" s="72" t="s">
        <v>129</v>
      </c>
      <c r="B91" s="72"/>
      <c r="C91" s="73"/>
      <c r="D91" s="73"/>
    </row>
    <row r="92" spans="1:3" s="74" customFormat="1" ht="12.75">
      <c r="A92" s="75" t="s">
        <v>130</v>
      </c>
      <c r="B92" s="75"/>
      <c r="C92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="60" zoomScalePageLayoutView="0" workbookViewId="0" topLeftCell="A43">
      <selection activeCell="C89" sqref="C89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28125" style="71" customWidth="1"/>
    <col min="4" max="4" width="14.7109375" style="71" customWidth="1"/>
    <col min="5" max="5" width="9.140625" style="71" customWidth="1"/>
    <col min="6" max="6" width="9.421875" style="71" customWidth="1"/>
    <col min="7" max="7" width="15.421875" style="1" bestFit="1" customWidth="1"/>
    <col min="8" max="16384" width="9.140625" style="1" customWidth="1"/>
  </cols>
  <sheetData>
    <row r="1" spans="1:6" ht="15.75">
      <c r="A1" s="247" t="s">
        <v>306</v>
      </c>
      <c r="B1" s="247"/>
      <c r="C1" s="247"/>
      <c r="D1" s="247"/>
      <c r="E1" s="247"/>
      <c r="F1" s="247"/>
    </row>
    <row r="2" spans="1:6" ht="15.75">
      <c r="A2" s="247"/>
      <c r="B2" s="247"/>
      <c r="C2" s="247"/>
      <c r="D2" s="247"/>
      <c r="E2" s="247"/>
      <c r="F2" s="247"/>
    </row>
    <row r="3" spans="1:6" ht="63">
      <c r="A3" s="2" t="s">
        <v>1</v>
      </c>
      <c r="B3" s="2" t="s">
        <v>2</v>
      </c>
      <c r="C3" s="81" t="s">
        <v>145</v>
      </c>
      <c r="D3" s="82" t="s">
        <v>301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580.2</v>
      </c>
      <c r="D4" s="5">
        <f>D5+D7+D9+D12</f>
        <v>290.11627</v>
      </c>
      <c r="E4" s="5">
        <f>SUM(D4/C4*100)</f>
        <v>50.002804205446395</v>
      </c>
      <c r="F4" s="5">
        <f>SUM(D4-C4)</f>
        <v>-290.08373000000006</v>
      </c>
    </row>
    <row r="5" spans="1:6" s="6" customFormat="1" ht="15.75">
      <c r="A5" s="77">
        <v>1010000000</v>
      </c>
      <c r="B5" s="76" t="s">
        <v>6</v>
      </c>
      <c r="C5" s="5">
        <f>C6</f>
        <v>316.8</v>
      </c>
      <c r="D5" s="5">
        <f>D6</f>
        <v>117.3696</v>
      </c>
      <c r="E5" s="5">
        <f aca="true" t="shared" si="0" ref="E5:E43">SUM(D5/C5*100)</f>
        <v>37.04848484848485</v>
      </c>
      <c r="F5" s="5">
        <f aca="true" t="shared" si="1" ref="F5:F43">SUM(D5-C5)</f>
        <v>-199.43040000000002</v>
      </c>
    </row>
    <row r="6" spans="1:6" ht="15.75">
      <c r="A6" s="7">
        <v>1010200001</v>
      </c>
      <c r="B6" s="8" t="s">
        <v>7</v>
      </c>
      <c r="C6" s="9">
        <v>316.8</v>
      </c>
      <c r="D6" s="10">
        <v>117.3696</v>
      </c>
      <c r="E6" s="9">
        <f>SUM(D6/C6*100)</f>
        <v>37.04848484848485</v>
      </c>
      <c r="F6" s="9">
        <f t="shared" si="1"/>
        <v>-199.43040000000002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0.839</v>
      </c>
      <c r="E7" s="5">
        <f t="shared" si="0"/>
        <v>27.96666666666667</v>
      </c>
      <c r="F7" s="5">
        <f t="shared" si="1"/>
        <v>-2.161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0.839</v>
      </c>
      <c r="E8" s="9">
        <f t="shared" si="0"/>
        <v>27.96666666666667</v>
      </c>
      <c r="F8" s="9">
        <f t="shared" si="1"/>
        <v>-2.161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250.4</v>
      </c>
      <c r="D9" s="5">
        <f>D10+D11</f>
        <v>169.94767000000002</v>
      </c>
      <c r="E9" s="5">
        <f t="shared" si="0"/>
        <v>67.87047523961662</v>
      </c>
      <c r="F9" s="5">
        <f t="shared" si="1"/>
        <v>-80.45232999999999</v>
      </c>
    </row>
    <row r="10" spans="1:6" s="6" customFormat="1" ht="15.75" customHeight="1">
      <c r="A10" s="7">
        <v>1060100000</v>
      </c>
      <c r="B10" s="11" t="s">
        <v>11</v>
      </c>
      <c r="C10" s="9">
        <v>72</v>
      </c>
      <c r="D10" s="10">
        <v>0.56889</v>
      </c>
      <c r="E10" s="9">
        <f t="shared" si="0"/>
        <v>0.7901250000000001</v>
      </c>
      <c r="F10" s="9">
        <f>SUM(D10-C10)</f>
        <v>-71.43111</v>
      </c>
    </row>
    <row r="11" spans="1:6" ht="15.75" customHeight="1">
      <c r="A11" s="7">
        <v>1060600000</v>
      </c>
      <c r="B11" s="11" t="s">
        <v>10</v>
      </c>
      <c r="C11" s="9">
        <v>178.4</v>
      </c>
      <c r="D11" s="10">
        <v>169.37878</v>
      </c>
      <c r="E11" s="9">
        <f t="shared" si="0"/>
        <v>94.94326233183857</v>
      </c>
      <c r="F11" s="9">
        <f t="shared" si="1"/>
        <v>-9.02122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1.96</v>
      </c>
      <c r="E12" s="5">
        <f t="shared" si="0"/>
        <v>19.6</v>
      </c>
      <c r="F12" s="5">
        <f t="shared" si="1"/>
        <v>-8.04</v>
      </c>
    </row>
    <row r="13" spans="1:6" ht="15.75">
      <c r="A13" s="7">
        <v>1080400001</v>
      </c>
      <c r="B13" s="8" t="s">
        <v>14</v>
      </c>
      <c r="C13" s="9">
        <v>10</v>
      </c>
      <c r="D13" s="10">
        <v>1.96</v>
      </c>
      <c r="E13" s="9">
        <f t="shared" si="0"/>
        <v>19.6</v>
      </c>
      <c r="F13" s="9">
        <f t="shared" si="1"/>
        <v>-8.04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270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640</v>
      </c>
      <c r="D20" s="5">
        <f>D21+D24+D26+D29</f>
        <v>49.36846</v>
      </c>
      <c r="E20" s="5">
        <f t="shared" si="0"/>
        <v>7.713821875</v>
      </c>
      <c r="F20" s="5">
        <f t="shared" si="1"/>
        <v>-590.63154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590</v>
      </c>
      <c r="D21" s="5">
        <f>D22+D23</f>
        <v>41.36846</v>
      </c>
      <c r="E21" s="5">
        <f t="shared" si="0"/>
        <v>7.0116033898305075</v>
      </c>
      <c r="F21" s="5">
        <f t="shared" si="1"/>
        <v>-548.63154</v>
      </c>
    </row>
    <row r="22" spans="1:6" ht="15.75">
      <c r="A22" s="17">
        <v>1110501101</v>
      </c>
      <c r="B22" s="18" t="s">
        <v>17</v>
      </c>
      <c r="C22" s="12">
        <v>550</v>
      </c>
      <c r="D22" s="10">
        <v>35.94946</v>
      </c>
      <c r="E22" s="9">
        <f t="shared" si="0"/>
        <v>6.536265454545455</v>
      </c>
      <c r="F22" s="9">
        <f t="shared" si="1"/>
        <v>-514.05054</v>
      </c>
    </row>
    <row r="23" spans="1:6" ht="15.75">
      <c r="A23" s="7">
        <v>1110503505</v>
      </c>
      <c r="B23" s="11" t="s">
        <v>18</v>
      </c>
      <c r="C23" s="12">
        <v>40</v>
      </c>
      <c r="D23" s="10">
        <v>5.419</v>
      </c>
      <c r="E23" s="9">
        <f t="shared" si="0"/>
        <v>13.547499999999998</v>
      </c>
      <c r="F23" s="9">
        <f t="shared" si="1"/>
        <v>-34.581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50</v>
      </c>
      <c r="D26" s="5">
        <f>D27+D28</f>
        <v>0</v>
      </c>
      <c r="E26" s="5">
        <f t="shared" si="0"/>
        <v>0</v>
      </c>
      <c r="F26" s="5">
        <f t="shared" si="1"/>
        <v>-50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50</v>
      </c>
      <c r="D28" s="10">
        <v>0</v>
      </c>
      <c r="E28" s="9">
        <f t="shared" si="0"/>
        <v>0</v>
      </c>
      <c r="F28" s="9">
        <f t="shared" si="1"/>
        <v>-50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8</v>
      </c>
      <c r="E29" s="5"/>
      <c r="F29" s="5">
        <f t="shared" si="1"/>
        <v>8</v>
      </c>
    </row>
    <row r="30" spans="1:6" ht="15" customHeight="1">
      <c r="A30" s="7">
        <v>1170105005</v>
      </c>
      <c r="B30" s="8" t="s">
        <v>24</v>
      </c>
      <c r="C30" s="9">
        <f>C31</f>
        <v>0</v>
      </c>
      <c r="D30" s="9">
        <v>0</v>
      </c>
      <c r="E30" s="9"/>
      <c r="F30" s="9">
        <f t="shared" si="1"/>
        <v>0</v>
      </c>
    </row>
    <row r="31" spans="1:6" ht="15" customHeight="1">
      <c r="A31" s="7">
        <v>1170505005</v>
      </c>
      <c r="B31" s="11" t="s">
        <v>258</v>
      </c>
      <c r="C31" s="9">
        <v>0</v>
      </c>
      <c r="D31" s="10">
        <v>8</v>
      </c>
      <c r="E31" s="9"/>
      <c r="F31" s="9">
        <f t="shared" si="1"/>
        <v>8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1220.2</v>
      </c>
      <c r="D32" s="20">
        <f>SUM(D4,D20)</f>
        <v>339.48473</v>
      </c>
      <c r="E32" s="5">
        <f t="shared" si="0"/>
        <v>27.822056220291756</v>
      </c>
      <c r="F32" s="5">
        <f t="shared" si="1"/>
        <v>-880.71527</v>
      </c>
    </row>
    <row r="33" spans="1:7" s="6" customFormat="1" ht="15.75">
      <c r="A33" s="3">
        <v>2000000000</v>
      </c>
      <c r="B33" s="4" t="s">
        <v>27</v>
      </c>
      <c r="C33" s="5">
        <f>C34+C36+C37+C38+C39+C41</f>
        <v>3976.512</v>
      </c>
      <c r="D33" s="5">
        <f>D34+D36+D37+D38+D39+D41+D40</f>
        <v>900.1452599999999</v>
      </c>
      <c r="E33" s="5">
        <f t="shared" si="0"/>
        <v>22.63655334121964</v>
      </c>
      <c r="F33" s="5">
        <f t="shared" si="1"/>
        <v>-3076.3667400000004</v>
      </c>
      <c r="G33" s="21"/>
    </row>
    <row r="34" spans="1:6" ht="15.75">
      <c r="A34" s="17">
        <v>2020100000</v>
      </c>
      <c r="B34" s="18" t="s">
        <v>28</v>
      </c>
      <c r="C34" s="13">
        <v>1943.8</v>
      </c>
      <c r="D34" s="22">
        <v>786.88</v>
      </c>
      <c r="E34" s="9">
        <f t="shared" si="0"/>
        <v>40.481531021710055</v>
      </c>
      <c r="F34" s="9">
        <f t="shared" si="1"/>
        <v>-1156.92</v>
      </c>
    </row>
    <row r="35" spans="1:6" ht="15.75" customHeight="1" hidden="1">
      <c r="A35" s="17">
        <v>2020100310</v>
      </c>
      <c r="B35" s="18" t="s">
        <v>269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493.1</v>
      </c>
      <c r="D36" s="10">
        <v>0</v>
      </c>
      <c r="E36" s="9">
        <f t="shared" si="0"/>
        <v>0</v>
      </c>
      <c r="F36" s="9">
        <f t="shared" si="1"/>
        <v>-493.1</v>
      </c>
    </row>
    <row r="37" spans="1:6" ht="15" customHeight="1">
      <c r="A37" s="17">
        <v>2020300000</v>
      </c>
      <c r="B37" s="18" t="s">
        <v>30</v>
      </c>
      <c r="C37" s="12">
        <v>1539.612</v>
      </c>
      <c r="D37" s="23">
        <v>115.829</v>
      </c>
      <c r="E37" s="9">
        <f t="shared" si="0"/>
        <v>7.5232591068399035</v>
      </c>
      <c r="F37" s="9">
        <f t="shared" si="1"/>
        <v>-1423.7830000000001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29.25" customHeight="1">
      <c r="A40" s="17">
        <v>2080500010</v>
      </c>
      <c r="B40" s="19" t="s">
        <v>319</v>
      </c>
      <c r="C40" s="12"/>
      <c r="D40" s="24">
        <v>-2.56374</v>
      </c>
      <c r="E40" s="9"/>
      <c r="F40" s="9"/>
    </row>
    <row r="41" spans="1:6" ht="15" customHeight="1" hidden="1">
      <c r="A41" s="7">
        <v>2190500005</v>
      </c>
      <c r="B41" s="11" t="s">
        <v>33</v>
      </c>
      <c r="C41" s="15"/>
      <c r="D41" s="15"/>
      <c r="E41" s="5"/>
      <c r="F41" s="5">
        <f>SUM(D41-C41)</f>
        <v>0</v>
      </c>
    </row>
    <row r="42" spans="1:6" s="6" customFormat="1" ht="15" customHeight="1" hidden="1">
      <c r="A42" s="3">
        <v>3000000000</v>
      </c>
      <c r="B42" s="14" t="s">
        <v>34</v>
      </c>
      <c r="C42" s="25">
        <v>0</v>
      </c>
      <c r="D42" s="15">
        <v>0</v>
      </c>
      <c r="E42" s="5" t="e">
        <f t="shared" si="0"/>
        <v>#DIV/0!</v>
      </c>
      <c r="F42" s="5">
        <f t="shared" si="1"/>
        <v>0</v>
      </c>
    </row>
    <row r="43" spans="1:6" s="6" customFormat="1" ht="15" customHeight="1">
      <c r="A43" s="3"/>
      <c r="B43" s="4" t="s">
        <v>35</v>
      </c>
      <c r="C43" s="5">
        <f>SUM(C32,C33,C42)</f>
        <v>5196.712</v>
      </c>
      <c r="D43" s="26">
        <f>D32+D33</f>
        <v>1239.62999</v>
      </c>
      <c r="E43" s="5">
        <f t="shared" si="0"/>
        <v>23.854121413693886</v>
      </c>
      <c r="F43" s="5">
        <f t="shared" si="1"/>
        <v>-3957.0820100000005</v>
      </c>
    </row>
    <row r="44" spans="1:6" s="6" customFormat="1" ht="15.75">
      <c r="A44" s="3"/>
      <c r="B44" s="27" t="s">
        <v>36</v>
      </c>
      <c r="C44" s="5">
        <f>C89-C43</f>
        <v>578.8650000000007</v>
      </c>
      <c r="D44" s="5">
        <f>D89-D43</f>
        <v>-82.33345999999983</v>
      </c>
      <c r="E44" s="28"/>
      <c r="F44" s="28"/>
    </row>
    <row r="45" spans="1:6" ht="15.75">
      <c r="A45" s="29"/>
      <c r="B45" s="30"/>
      <c r="C45" s="31"/>
      <c r="D45" s="31"/>
      <c r="E45" s="32"/>
      <c r="F45" s="33"/>
    </row>
    <row r="46" spans="1:6" ht="63">
      <c r="A46" s="34" t="s">
        <v>1</v>
      </c>
      <c r="B46" s="34" t="s">
        <v>37</v>
      </c>
      <c r="C46" s="81" t="s">
        <v>145</v>
      </c>
      <c r="D46" s="82" t="s">
        <v>301</v>
      </c>
      <c r="E46" s="81" t="s">
        <v>3</v>
      </c>
      <c r="F46" s="83" t="s">
        <v>4</v>
      </c>
    </row>
    <row r="47" spans="1:6" ht="15.75">
      <c r="A47" s="35">
        <v>1</v>
      </c>
      <c r="B47" s="34">
        <v>2</v>
      </c>
      <c r="C47" s="174">
        <v>3</v>
      </c>
      <c r="D47" s="174">
        <v>4</v>
      </c>
      <c r="E47" s="174">
        <v>5</v>
      </c>
      <c r="F47" s="174">
        <v>6</v>
      </c>
    </row>
    <row r="48" spans="1:6" s="6" customFormat="1" ht="15.75">
      <c r="A48" s="37" t="s">
        <v>38</v>
      </c>
      <c r="B48" s="38" t="s">
        <v>39</v>
      </c>
      <c r="C48" s="39">
        <f>C49+C50+C51+C52+C53+C55+C54</f>
        <v>793.368</v>
      </c>
      <c r="D48" s="40">
        <f>D49+D50+D51+D52+D53+D55+D54</f>
        <v>295.11753</v>
      </c>
      <c r="E48" s="41">
        <f>SUM(D48/C48*100)</f>
        <v>37.19806319387724</v>
      </c>
      <c r="F48" s="41">
        <f>SUM(D48-C48)</f>
        <v>-498.25047000000006</v>
      </c>
    </row>
    <row r="49" spans="1:6" s="6" customFormat="1" ht="31.5" hidden="1">
      <c r="A49" s="42" t="s">
        <v>40</v>
      </c>
      <c r="B49" s="43" t="s">
        <v>41</v>
      </c>
      <c r="C49" s="44"/>
      <c r="D49" s="44"/>
      <c r="E49" s="45"/>
      <c r="F49" s="45"/>
    </row>
    <row r="50" spans="1:6" ht="15.75">
      <c r="A50" s="42" t="s">
        <v>42</v>
      </c>
      <c r="B50" s="46" t="s">
        <v>43</v>
      </c>
      <c r="C50" s="44">
        <v>773.368</v>
      </c>
      <c r="D50" s="44">
        <v>295.11753</v>
      </c>
      <c r="E50" s="45">
        <f aca="true" t="shared" si="2" ref="E50:E89">SUM(D50/C50*100)</f>
        <v>38.16003894652998</v>
      </c>
      <c r="F50" s="45">
        <f aca="true" t="shared" si="3" ref="F50:F89">SUM(D50-C50)</f>
        <v>-478.25047000000006</v>
      </c>
    </row>
    <row r="51" spans="1:6" ht="16.5" customHeight="1" hidden="1">
      <c r="A51" s="42" t="s">
        <v>44</v>
      </c>
      <c r="B51" s="46" t="s">
        <v>45</v>
      </c>
      <c r="C51" s="44"/>
      <c r="D51" s="44"/>
      <c r="E51" s="45"/>
      <c r="F51" s="45">
        <f t="shared" si="3"/>
        <v>0</v>
      </c>
    </row>
    <row r="52" spans="1:6" ht="31.5" customHeight="1" hidden="1">
      <c r="A52" s="42" t="s">
        <v>46</v>
      </c>
      <c r="B52" s="46" t="s">
        <v>47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6.5" customHeight="1" hidden="1">
      <c r="A53" s="42" t="s">
        <v>48</v>
      </c>
      <c r="B53" s="46" t="s">
        <v>49</v>
      </c>
      <c r="C53" s="44"/>
      <c r="D53" s="44"/>
      <c r="E53" s="45" t="e">
        <f t="shared" si="2"/>
        <v>#DIV/0!</v>
      </c>
      <c r="F53" s="45">
        <f t="shared" si="3"/>
        <v>0</v>
      </c>
    </row>
    <row r="54" spans="1:6" ht="15.75" customHeight="1">
      <c r="A54" s="42" t="s">
        <v>50</v>
      </c>
      <c r="B54" s="46" t="s">
        <v>51</v>
      </c>
      <c r="C54" s="47">
        <v>20</v>
      </c>
      <c r="D54" s="47">
        <v>0</v>
      </c>
      <c r="E54" s="45">
        <f t="shared" si="2"/>
        <v>0</v>
      </c>
      <c r="F54" s="45">
        <f t="shared" si="3"/>
        <v>-20</v>
      </c>
    </row>
    <row r="55" spans="1:6" ht="0.75" customHeight="1" hidden="1">
      <c r="A55" s="42" t="s">
        <v>52</v>
      </c>
      <c r="B55" s="46" t="s">
        <v>53</v>
      </c>
      <c r="C55" s="44"/>
      <c r="D55" s="44"/>
      <c r="E55" s="45" t="e">
        <f t="shared" si="2"/>
        <v>#DIV/0!</v>
      </c>
      <c r="F55" s="45">
        <f t="shared" si="3"/>
        <v>0</v>
      </c>
    </row>
    <row r="56" spans="1:6" s="6" customFormat="1" ht="15.75">
      <c r="A56" s="48" t="s">
        <v>54</v>
      </c>
      <c r="B56" s="49" t="s">
        <v>55</v>
      </c>
      <c r="C56" s="39">
        <f>C57</f>
        <v>115.784</v>
      </c>
      <c r="D56" s="39">
        <f>D57</f>
        <v>32.78265</v>
      </c>
      <c r="E56" s="41">
        <f t="shared" si="2"/>
        <v>28.313627098735573</v>
      </c>
      <c r="F56" s="41">
        <f t="shared" si="3"/>
        <v>-83.00135</v>
      </c>
    </row>
    <row r="57" spans="1:6" ht="15.75">
      <c r="A57" s="50" t="s">
        <v>56</v>
      </c>
      <c r="B57" s="51" t="s">
        <v>57</v>
      </c>
      <c r="C57" s="44">
        <v>115.784</v>
      </c>
      <c r="D57" s="44">
        <v>32.78265</v>
      </c>
      <c r="E57" s="45">
        <f t="shared" si="2"/>
        <v>28.313627098735573</v>
      </c>
      <c r="F57" s="45">
        <f t="shared" si="3"/>
        <v>-83.00135</v>
      </c>
    </row>
    <row r="58" spans="1:6" s="6" customFormat="1" ht="15.75">
      <c r="A58" s="37" t="s">
        <v>58</v>
      </c>
      <c r="B58" s="38" t="s">
        <v>59</v>
      </c>
      <c r="C58" s="39">
        <f>C61+C62</f>
        <v>120.3</v>
      </c>
      <c r="D58" s="39">
        <f>D61+D62</f>
        <v>0</v>
      </c>
      <c r="E58" s="41">
        <f t="shared" si="2"/>
        <v>0</v>
      </c>
      <c r="F58" s="41">
        <f t="shared" si="3"/>
        <v>-120.3</v>
      </c>
    </row>
    <row r="59" spans="1:6" ht="15.75" hidden="1">
      <c r="A59" s="42" t="s">
        <v>60</v>
      </c>
      <c r="B59" s="46" t="s">
        <v>61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 hidden="1">
      <c r="A60" s="52" t="s">
        <v>62</v>
      </c>
      <c r="B60" s="46" t="s">
        <v>63</v>
      </c>
      <c r="C60" s="44"/>
      <c r="D60" s="44"/>
      <c r="E60" s="45" t="e">
        <f t="shared" si="2"/>
        <v>#DIV/0!</v>
      </c>
      <c r="F60" s="45">
        <f t="shared" si="3"/>
        <v>0</v>
      </c>
    </row>
    <row r="61" spans="1:6" ht="16.5" customHeight="1">
      <c r="A61" s="53" t="s">
        <v>64</v>
      </c>
      <c r="B61" s="54" t="s">
        <v>65</v>
      </c>
      <c r="C61" s="44">
        <v>26</v>
      </c>
      <c r="D61" s="44"/>
      <c r="E61" s="45">
        <f t="shared" si="2"/>
        <v>0</v>
      </c>
      <c r="F61" s="45">
        <f t="shared" si="3"/>
        <v>-26</v>
      </c>
    </row>
    <row r="62" spans="1:6" ht="15.75">
      <c r="A62" s="53" t="s">
        <v>256</v>
      </c>
      <c r="B62" s="54" t="s">
        <v>257</v>
      </c>
      <c r="C62" s="44">
        <v>94.3</v>
      </c>
      <c r="D62" s="44">
        <v>0</v>
      </c>
      <c r="E62" s="45"/>
      <c r="F62" s="45"/>
    </row>
    <row r="63" spans="1:6" s="6" customFormat="1" ht="15.75">
      <c r="A63" s="37" t="s">
        <v>66</v>
      </c>
      <c r="B63" s="38" t="s">
        <v>67</v>
      </c>
      <c r="C63" s="55">
        <f>SUM(C64:C67)</f>
        <v>1388.625</v>
      </c>
      <c r="D63" s="55">
        <f>SUM(D64:D67)</f>
        <v>59.63584</v>
      </c>
      <c r="E63" s="41">
        <f t="shared" si="2"/>
        <v>4.294596453326132</v>
      </c>
      <c r="F63" s="41">
        <f t="shared" si="3"/>
        <v>-1328.98916</v>
      </c>
    </row>
    <row r="64" spans="1:6" ht="15.75" hidden="1">
      <c r="A64" s="42" t="s">
        <v>68</v>
      </c>
      <c r="B64" s="46" t="s">
        <v>69</v>
      </c>
      <c r="C64" s="56"/>
      <c r="D64" s="44"/>
      <c r="E64" s="45" t="e">
        <f t="shared" si="2"/>
        <v>#DIV/0!</v>
      </c>
      <c r="F64" s="45">
        <f t="shared" si="3"/>
        <v>0</v>
      </c>
    </row>
    <row r="65" spans="1:7" s="6" customFormat="1" ht="15.75">
      <c r="A65" s="42" t="s">
        <v>70</v>
      </c>
      <c r="B65" s="46" t="s">
        <v>71</v>
      </c>
      <c r="C65" s="56">
        <v>401.125</v>
      </c>
      <c r="D65" s="44">
        <v>0</v>
      </c>
      <c r="E65" s="45">
        <f t="shared" si="2"/>
        <v>0</v>
      </c>
      <c r="F65" s="45">
        <f t="shared" si="3"/>
        <v>-401.125</v>
      </c>
      <c r="G65" s="57"/>
    </row>
    <row r="66" spans="1:6" ht="15.75">
      <c r="A66" s="42" t="s">
        <v>72</v>
      </c>
      <c r="B66" s="46" t="s">
        <v>73</v>
      </c>
      <c r="C66" s="56">
        <v>807.5</v>
      </c>
      <c r="D66" s="44">
        <v>42.54237</v>
      </c>
      <c r="E66" s="45">
        <f t="shared" si="2"/>
        <v>5.268404953560371</v>
      </c>
      <c r="F66" s="45">
        <f t="shared" si="3"/>
        <v>-764.95763</v>
      </c>
    </row>
    <row r="67" spans="1:6" ht="15.75">
      <c r="A67" s="42" t="s">
        <v>74</v>
      </c>
      <c r="B67" s="46" t="s">
        <v>75</v>
      </c>
      <c r="C67" s="56">
        <v>180</v>
      </c>
      <c r="D67" s="44">
        <v>17.09347</v>
      </c>
      <c r="E67" s="45">
        <f t="shared" si="2"/>
        <v>9.496372222222222</v>
      </c>
      <c r="F67" s="45">
        <f t="shared" si="3"/>
        <v>-162.90653</v>
      </c>
    </row>
    <row r="68" spans="1:6" s="6" customFormat="1" ht="15.75">
      <c r="A68" s="37" t="s">
        <v>76</v>
      </c>
      <c r="B68" s="38" t="s">
        <v>77</v>
      </c>
      <c r="C68" s="39">
        <f>SUM(C69:C71)</f>
        <v>2184.3500000000004</v>
      </c>
      <c r="D68" s="39">
        <f>SUM(D69:D71)</f>
        <v>205.12804</v>
      </c>
      <c r="E68" s="41">
        <f t="shared" si="2"/>
        <v>9.390804587176962</v>
      </c>
      <c r="F68" s="41">
        <f t="shared" si="3"/>
        <v>-1979.2219600000003</v>
      </c>
    </row>
    <row r="69" spans="1:6" ht="15.75">
      <c r="A69" s="42" t="s">
        <v>78</v>
      </c>
      <c r="B69" s="58" t="s">
        <v>79</v>
      </c>
      <c r="C69" s="44">
        <v>1423.65</v>
      </c>
      <c r="D69" s="44">
        <v>0</v>
      </c>
      <c r="E69" s="45">
        <f t="shared" si="2"/>
        <v>0</v>
      </c>
      <c r="F69" s="45">
        <f t="shared" si="3"/>
        <v>-1423.65</v>
      </c>
    </row>
    <row r="70" spans="1:6" ht="15.75" hidden="1">
      <c r="A70" s="42" t="s">
        <v>80</v>
      </c>
      <c r="B70" s="58" t="s">
        <v>81</v>
      </c>
      <c r="C70" s="44"/>
      <c r="D70" s="44"/>
      <c r="E70" s="45" t="e">
        <f t="shared" si="2"/>
        <v>#DIV/0!</v>
      </c>
      <c r="F70" s="45">
        <f t="shared" si="3"/>
        <v>0</v>
      </c>
    </row>
    <row r="71" spans="1:6" ht="15.75">
      <c r="A71" s="42" t="s">
        <v>82</v>
      </c>
      <c r="B71" s="46" t="s">
        <v>83</v>
      </c>
      <c r="C71" s="44">
        <v>760.7</v>
      </c>
      <c r="D71" s="44">
        <v>205.12804</v>
      </c>
      <c r="E71" s="45">
        <f t="shared" si="2"/>
        <v>26.965694754831077</v>
      </c>
      <c r="F71" s="45">
        <f t="shared" si="3"/>
        <v>-555.57196</v>
      </c>
    </row>
    <row r="72" spans="1:6" s="6" customFormat="1" ht="15.75">
      <c r="A72" s="37" t="s">
        <v>94</v>
      </c>
      <c r="B72" s="38" t="s">
        <v>95</v>
      </c>
      <c r="C72" s="39">
        <f>C73</f>
        <v>1000.05</v>
      </c>
      <c r="D72" s="39">
        <f>SUM(D73)</f>
        <v>564.63247</v>
      </c>
      <c r="E72" s="41">
        <f t="shared" si="2"/>
        <v>56.46042397880107</v>
      </c>
      <c r="F72" s="41">
        <f t="shared" si="3"/>
        <v>-435.41752999999994</v>
      </c>
    </row>
    <row r="73" spans="1:6" ht="15.75">
      <c r="A73" s="42" t="s">
        <v>96</v>
      </c>
      <c r="B73" s="46" t="s">
        <v>271</v>
      </c>
      <c r="C73" s="44">
        <v>1000.05</v>
      </c>
      <c r="D73" s="44">
        <v>564.63247</v>
      </c>
      <c r="E73" s="45">
        <f t="shared" si="2"/>
        <v>56.46042397880107</v>
      </c>
      <c r="F73" s="45">
        <f t="shared" si="3"/>
        <v>-435.41752999999994</v>
      </c>
    </row>
    <row r="74" spans="1:6" s="6" customFormat="1" ht="15.75" hidden="1">
      <c r="A74" s="60">
        <v>1000</v>
      </c>
      <c r="B74" s="38" t="s">
        <v>98</v>
      </c>
      <c r="C74" s="39">
        <f>SUM(C75:C78)</f>
        <v>0</v>
      </c>
      <c r="D74" s="39">
        <f>SUM(D75:D78)</f>
        <v>0</v>
      </c>
      <c r="E74" s="41" t="e">
        <f t="shared" si="2"/>
        <v>#DIV/0!</v>
      </c>
      <c r="F74" s="41">
        <f t="shared" si="3"/>
        <v>0</v>
      </c>
    </row>
    <row r="75" spans="1:6" ht="15.75" hidden="1">
      <c r="A75" s="61">
        <v>1001</v>
      </c>
      <c r="B75" s="62" t="s">
        <v>99</v>
      </c>
      <c r="C75" s="44"/>
      <c r="D75" s="44"/>
      <c r="E75" s="45" t="e">
        <f t="shared" si="2"/>
        <v>#DIV/0!</v>
      </c>
      <c r="F75" s="45">
        <f t="shared" si="3"/>
        <v>0</v>
      </c>
    </row>
    <row r="76" spans="1:6" ht="15.75" hidden="1">
      <c r="A76" s="61">
        <v>1003</v>
      </c>
      <c r="B76" s="62" t="s">
        <v>100</v>
      </c>
      <c r="C76" s="44">
        <v>0</v>
      </c>
      <c r="D76" s="44">
        <v>0</v>
      </c>
      <c r="E76" s="45" t="e">
        <f t="shared" si="2"/>
        <v>#DIV/0!</v>
      </c>
      <c r="F76" s="45">
        <f t="shared" si="3"/>
        <v>0</v>
      </c>
    </row>
    <row r="77" spans="1:6" ht="15" customHeight="1" hidden="1">
      <c r="A77" s="61">
        <v>1004</v>
      </c>
      <c r="B77" s="62" t="s">
        <v>101</v>
      </c>
      <c r="C77" s="44"/>
      <c r="D77" s="63"/>
      <c r="E77" s="45" t="e">
        <f t="shared" si="2"/>
        <v>#DIV/0!</v>
      </c>
      <c r="F77" s="45">
        <f t="shared" si="3"/>
        <v>0</v>
      </c>
    </row>
    <row r="78" spans="1:6" ht="15.75" hidden="1">
      <c r="A78" s="42" t="s">
        <v>102</v>
      </c>
      <c r="B78" s="46" t="s">
        <v>103</v>
      </c>
      <c r="C78" s="44">
        <v>0</v>
      </c>
      <c r="D78" s="44">
        <v>0</v>
      </c>
      <c r="E78" s="45"/>
      <c r="F78" s="45">
        <f t="shared" si="3"/>
        <v>0</v>
      </c>
    </row>
    <row r="79" spans="1:6" ht="15.75">
      <c r="A79" s="37" t="s">
        <v>104</v>
      </c>
      <c r="B79" s="38" t="s">
        <v>105</v>
      </c>
      <c r="C79" s="39">
        <f>C80+C81+C82+C83+C84</f>
        <v>10.8</v>
      </c>
      <c r="D79" s="39">
        <f>D80+D81+D82+D83+D84</f>
        <v>0</v>
      </c>
      <c r="E79" s="45">
        <f t="shared" si="2"/>
        <v>0</v>
      </c>
      <c r="F79" s="28">
        <f>F80+F81+F82+F83+F84</f>
        <v>-10.8</v>
      </c>
    </row>
    <row r="80" spans="1:6" ht="15.75" customHeight="1">
      <c r="A80" s="42" t="s">
        <v>106</v>
      </c>
      <c r="B80" s="46" t="s">
        <v>107</v>
      </c>
      <c r="C80" s="44">
        <v>10.8</v>
      </c>
      <c r="D80" s="44">
        <v>0</v>
      </c>
      <c r="E80" s="45">
        <f t="shared" si="2"/>
        <v>0</v>
      </c>
      <c r="F80" s="45">
        <f>SUM(D80-C80)</f>
        <v>-10.8</v>
      </c>
    </row>
    <row r="81" spans="1:6" ht="15.75" customHeight="1" hidden="1">
      <c r="A81" s="42" t="s">
        <v>108</v>
      </c>
      <c r="B81" s="46" t="s">
        <v>109</v>
      </c>
      <c r="C81" s="44"/>
      <c r="D81" s="44"/>
      <c r="E81" s="45" t="e">
        <f t="shared" si="2"/>
        <v>#DIV/0!</v>
      </c>
      <c r="F81" s="45">
        <f>SUM(D81-C81)</f>
        <v>0</v>
      </c>
    </row>
    <row r="82" spans="1:6" ht="15.75" customHeight="1" hidden="1">
      <c r="A82" s="42" t="s">
        <v>110</v>
      </c>
      <c r="B82" s="46" t="s">
        <v>111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112</v>
      </c>
      <c r="B83" s="46" t="s">
        <v>113</v>
      </c>
      <c r="C83" s="44"/>
      <c r="D83" s="44"/>
      <c r="E83" s="45" t="e">
        <f t="shared" si="2"/>
        <v>#DIV/0!</v>
      </c>
      <c r="F83" s="45"/>
    </row>
    <row r="84" spans="1:6" ht="15.75" customHeight="1" hidden="1">
      <c r="A84" s="42" t="s">
        <v>114</v>
      </c>
      <c r="B84" s="46" t="s">
        <v>115</v>
      </c>
      <c r="C84" s="44"/>
      <c r="D84" s="44"/>
      <c r="E84" s="45" t="e">
        <f t="shared" si="2"/>
        <v>#DIV/0!</v>
      </c>
      <c r="F84" s="45"/>
    </row>
    <row r="85" spans="1:6" s="6" customFormat="1" ht="15.75" customHeight="1">
      <c r="A85" s="60">
        <v>1400</v>
      </c>
      <c r="B85" s="65" t="s">
        <v>124</v>
      </c>
      <c r="C85" s="55">
        <f>C86+C87+C88</f>
        <v>162.3</v>
      </c>
      <c r="D85" s="55">
        <f>SUM(D86:D88)</f>
        <v>0</v>
      </c>
      <c r="E85" s="41">
        <f t="shared" si="2"/>
        <v>0</v>
      </c>
      <c r="F85" s="41">
        <f t="shared" si="3"/>
        <v>-162.3</v>
      </c>
    </row>
    <row r="86" spans="1:6" ht="15.75" customHeight="1" hidden="1">
      <c r="A86" s="61">
        <v>1401</v>
      </c>
      <c r="B86" s="62" t="s">
        <v>125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customHeight="1" hidden="1">
      <c r="A87" s="61">
        <v>1402</v>
      </c>
      <c r="B87" s="62" t="s">
        <v>126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ht="15.75" customHeight="1">
      <c r="A88" s="61">
        <v>1403</v>
      </c>
      <c r="B88" s="62" t="s">
        <v>127</v>
      </c>
      <c r="C88" s="56">
        <v>162.3</v>
      </c>
      <c r="D88" s="44"/>
      <c r="E88" s="45">
        <f t="shared" si="2"/>
        <v>0</v>
      </c>
      <c r="F88" s="45">
        <f t="shared" si="3"/>
        <v>-162.3</v>
      </c>
    </row>
    <row r="89" spans="1:6" s="6" customFormat="1" ht="15.75" customHeight="1">
      <c r="A89" s="60"/>
      <c r="B89" s="66" t="s">
        <v>128</v>
      </c>
      <c r="C89" s="40">
        <f>C48+C56+C63+C68+C72+C74+C79+C58+C85</f>
        <v>5775.577000000001</v>
      </c>
      <c r="D89" s="40">
        <f>D48+D56+D63+D68+D72+D74+D79+D58+D85</f>
        <v>1157.29653</v>
      </c>
      <c r="E89" s="41">
        <f t="shared" si="2"/>
        <v>20.03776471164699</v>
      </c>
      <c r="F89" s="41">
        <f t="shared" si="3"/>
        <v>-4618.2804700000015</v>
      </c>
    </row>
    <row r="90" spans="3:4" ht="15.75">
      <c r="C90" s="69"/>
      <c r="D90" s="70"/>
    </row>
    <row r="91" spans="1:4" s="74" customFormat="1" ht="12.75">
      <c r="A91" s="72" t="s">
        <v>129</v>
      </c>
      <c r="B91" s="72"/>
      <c r="C91" s="73"/>
      <c r="D91" s="73"/>
    </row>
    <row r="92" spans="1:3" s="74" customFormat="1" ht="12.75">
      <c r="A92" s="75" t="s">
        <v>130</v>
      </c>
      <c r="B92" s="75"/>
      <c r="C92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="60" zoomScalePageLayoutView="0" workbookViewId="0" topLeftCell="A32">
      <selection activeCell="D43" sqref="D43:D44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140625" style="71" customWidth="1"/>
    <col min="4" max="4" width="14.7109375" style="71" customWidth="1"/>
    <col min="5" max="5" width="10.7109375" style="71" customWidth="1"/>
    <col min="6" max="6" width="9.00390625" style="71" customWidth="1"/>
    <col min="7" max="7" width="15.421875" style="1" bestFit="1" customWidth="1"/>
    <col min="8" max="16384" width="9.140625" style="1" customWidth="1"/>
  </cols>
  <sheetData>
    <row r="1" spans="1:6" ht="15.75">
      <c r="A1" s="247" t="s">
        <v>305</v>
      </c>
      <c r="B1" s="247"/>
      <c r="C1" s="247"/>
      <c r="D1" s="247"/>
      <c r="E1" s="247"/>
      <c r="F1" s="247"/>
    </row>
    <row r="2" spans="1:6" ht="15.75">
      <c r="A2" s="247"/>
      <c r="B2" s="247"/>
      <c r="C2" s="247"/>
      <c r="D2" s="247"/>
      <c r="E2" s="247"/>
      <c r="F2" s="247"/>
    </row>
    <row r="3" spans="1:6" ht="63">
      <c r="A3" s="2" t="s">
        <v>1</v>
      </c>
      <c r="B3" s="2" t="s">
        <v>2</v>
      </c>
      <c r="C3" s="81" t="s">
        <v>145</v>
      </c>
      <c r="D3" s="82" t="s">
        <v>301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964.4</v>
      </c>
      <c r="D4" s="5">
        <f>D5+D7+D9+D12</f>
        <v>294.32163</v>
      </c>
      <c r="E4" s="5">
        <f>SUM(D4/C4*100)</f>
        <v>30.518626088759852</v>
      </c>
      <c r="F4" s="5">
        <f>SUM(D4-C4)</f>
        <v>-670.07837</v>
      </c>
    </row>
    <row r="5" spans="1:6" s="6" customFormat="1" ht="15.75">
      <c r="A5" s="77">
        <v>1010000000</v>
      </c>
      <c r="B5" s="76" t="s">
        <v>6</v>
      </c>
      <c r="C5" s="5">
        <f>C6</f>
        <v>470.4</v>
      </c>
      <c r="D5" s="5">
        <f>D6</f>
        <v>173.15337</v>
      </c>
      <c r="E5" s="5">
        <f aca="true" t="shared" si="0" ref="E5:E43">SUM(D5/C5*100)</f>
        <v>36.80981505102041</v>
      </c>
      <c r="F5" s="5">
        <f aca="true" t="shared" si="1" ref="F5:F43">SUM(D5-C5)</f>
        <v>-297.24663</v>
      </c>
    </row>
    <row r="6" spans="1:6" ht="15.75">
      <c r="A6" s="7">
        <v>1010200001</v>
      </c>
      <c r="B6" s="8" t="s">
        <v>7</v>
      </c>
      <c r="C6" s="9">
        <v>470.4</v>
      </c>
      <c r="D6" s="10">
        <v>173.15337</v>
      </c>
      <c r="E6" s="9">
        <f>SUM(D6/C6*100)</f>
        <v>36.80981505102041</v>
      </c>
      <c r="F6" s="9">
        <f t="shared" si="1"/>
        <v>-297.24663</v>
      </c>
    </row>
    <row r="7" spans="1:6" s="6" customFormat="1" ht="15.75">
      <c r="A7" s="77">
        <v>1050000000</v>
      </c>
      <c r="B7" s="76" t="s">
        <v>8</v>
      </c>
      <c r="C7" s="5">
        <f>SUM(C8:C8)</f>
        <v>8</v>
      </c>
      <c r="D7" s="5">
        <f>SUM(D8:D8)</f>
        <v>2.25118</v>
      </c>
      <c r="E7" s="5">
        <f t="shared" si="0"/>
        <v>28.139750000000003</v>
      </c>
      <c r="F7" s="5">
        <f t="shared" si="1"/>
        <v>-5.74882</v>
      </c>
    </row>
    <row r="8" spans="1:6" ht="15.75" customHeight="1">
      <c r="A8" s="7">
        <v>1050300000</v>
      </c>
      <c r="B8" s="11" t="s">
        <v>9</v>
      </c>
      <c r="C8" s="12">
        <v>8</v>
      </c>
      <c r="D8" s="10">
        <v>2.25118</v>
      </c>
      <c r="E8" s="9">
        <f t="shared" si="0"/>
        <v>28.139750000000003</v>
      </c>
      <c r="F8" s="9">
        <f t="shared" si="1"/>
        <v>-5.74882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476</v>
      </c>
      <c r="D9" s="5">
        <f>D10+D11</f>
        <v>111.31707999999999</v>
      </c>
      <c r="E9" s="5">
        <f t="shared" si="0"/>
        <v>23.38594117647059</v>
      </c>
      <c r="F9" s="5">
        <f t="shared" si="1"/>
        <v>-364.68292</v>
      </c>
    </row>
    <row r="10" spans="1:6" s="6" customFormat="1" ht="15.75" customHeight="1">
      <c r="A10" s="7">
        <v>1060100000</v>
      </c>
      <c r="B10" s="11" t="s">
        <v>11</v>
      </c>
      <c r="C10" s="9">
        <v>121</v>
      </c>
      <c r="D10" s="10">
        <v>0.74345</v>
      </c>
      <c r="E10" s="9">
        <f t="shared" si="0"/>
        <v>0.6144214876033058</v>
      </c>
      <c r="F10" s="9">
        <f>SUM(D10-C10)</f>
        <v>-120.25655</v>
      </c>
    </row>
    <row r="11" spans="1:6" ht="15.75" customHeight="1">
      <c r="A11" s="7">
        <v>1060600000</v>
      </c>
      <c r="B11" s="11" t="s">
        <v>10</v>
      </c>
      <c r="C11" s="9">
        <v>355</v>
      </c>
      <c r="D11" s="10">
        <v>110.57363</v>
      </c>
      <c r="E11" s="9">
        <f t="shared" si="0"/>
        <v>31.1475014084507</v>
      </c>
      <c r="F11" s="9">
        <f t="shared" si="1"/>
        <v>-244.42637000000002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7.6</v>
      </c>
      <c r="E12" s="5">
        <f t="shared" si="0"/>
        <v>76</v>
      </c>
      <c r="F12" s="5">
        <f t="shared" si="1"/>
        <v>-2.4000000000000004</v>
      </c>
    </row>
    <row r="13" spans="1:6" ht="15.75">
      <c r="A13" s="7">
        <v>1080400001</v>
      </c>
      <c r="B13" s="8" t="s">
        <v>297</v>
      </c>
      <c r="C13" s="9">
        <v>10</v>
      </c>
      <c r="D13" s="10">
        <v>7.6</v>
      </c>
      <c r="E13" s="9">
        <f t="shared" si="0"/>
        <v>76</v>
      </c>
      <c r="F13" s="9">
        <f t="shared" si="1"/>
        <v>-2.4000000000000004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0.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136.1</v>
      </c>
      <c r="D20" s="5">
        <f>D21+D24+D26+D29</f>
        <v>57.53914</v>
      </c>
      <c r="E20" s="5">
        <f t="shared" si="0"/>
        <v>42.27710506980162</v>
      </c>
      <c r="F20" s="5">
        <f t="shared" si="1"/>
        <v>-78.56085999999999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66.1</v>
      </c>
      <c r="D21" s="5">
        <f>D22+D23</f>
        <v>49.15354</v>
      </c>
      <c r="E21" s="5">
        <f t="shared" si="0"/>
        <v>74.36239031770046</v>
      </c>
      <c r="F21" s="5">
        <f t="shared" si="1"/>
        <v>-16.946459999999995</v>
      </c>
    </row>
    <row r="22" spans="1:6" ht="15.75">
      <c r="A22" s="17">
        <v>1110501101</v>
      </c>
      <c r="B22" s="18" t="s">
        <v>17</v>
      </c>
      <c r="C22" s="12">
        <v>45</v>
      </c>
      <c r="D22" s="10">
        <v>28.89948</v>
      </c>
      <c r="E22" s="9">
        <f t="shared" si="0"/>
        <v>64.22106666666667</v>
      </c>
      <c r="F22" s="9">
        <f t="shared" si="1"/>
        <v>-16.10052</v>
      </c>
    </row>
    <row r="23" spans="1:6" ht="15.75">
      <c r="A23" s="7">
        <v>1110503505</v>
      </c>
      <c r="B23" s="11" t="s">
        <v>18</v>
      </c>
      <c r="C23" s="12">
        <v>21.1</v>
      </c>
      <c r="D23" s="10">
        <v>20.25406</v>
      </c>
      <c r="E23" s="9">
        <f t="shared" si="0"/>
        <v>95.99080568720379</v>
      </c>
      <c r="F23" s="9">
        <f t="shared" si="1"/>
        <v>-0.8459400000000024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70</v>
      </c>
      <c r="D26" s="5">
        <f>D27+D28</f>
        <v>2.3856</v>
      </c>
      <c r="E26" s="5">
        <f t="shared" si="0"/>
        <v>3.408</v>
      </c>
      <c r="F26" s="5">
        <f t="shared" si="1"/>
        <v>-67.6144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70</v>
      </c>
      <c r="D28" s="10">
        <v>2.3856</v>
      </c>
      <c r="E28" s="9">
        <f t="shared" si="0"/>
        <v>3.408</v>
      </c>
      <c r="F28" s="9">
        <f t="shared" si="1"/>
        <v>-67.6144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6</v>
      </c>
      <c r="E29" s="5" t="e">
        <f t="shared" si="0"/>
        <v>#DIV/0!</v>
      </c>
      <c r="F29" s="5">
        <f t="shared" si="1"/>
        <v>6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0</v>
      </c>
      <c r="E30" s="9" t="e">
        <f t="shared" si="0"/>
        <v>#DIV/0!</v>
      </c>
      <c r="F30" s="9">
        <f t="shared" si="1"/>
        <v>0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6</v>
      </c>
      <c r="E31" s="9" t="e">
        <f t="shared" si="0"/>
        <v>#DIV/0!</v>
      </c>
      <c r="F31" s="9">
        <f t="shared" si="1"/>
        <v>6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1100.5</v>
      </c>
      <c r="D32" s="20">
        <f>D4+D20</f>
        <v>351.86077</v>
      </c>
      <c r="E32" s="5">
        <f t="shared" si="0"/>
        <v>31.97280963198546</v>
      </c>
      <c r="F32" s="5">
        <f t="shared" si="1"/>
        <v>-748.63923</v>
      </c>
    </row>
    <row r="33" spans="1:7" s="6" customFormat="1" ht="15.75">
      <c r="A33" s="3">
        <v>2000000000</v>
      </c>
      <c r="B33" s="4" t="s">
        <v>27</v>
      </c>
      <c r="C33" s="5">
        <f>C34+C36+C37+C38+C39+C41</f>
        <v>3318.194</v>
      </c>
      <c r="D33" s="5">
        <f>D34+D36+D37+D38+D39+D41+D40</f>
        <v>1131.78881</v>
      </c>
      <c r="E33" s="5">
        <f t="shared" si="0"/>
        <v>34.10857864247841</v>
      </c>
      <c r="F33" s="5">
        <f t="shared" si="1"/>
        <v>-2186.40519</v>
      </c>
      <c r="G33" s="21"/>
    </row>
    <row r="34" spans="1:6" ht="15.75">
      <c r="A34" s="17">
        <v>2020100000</v>
      </c>
      <c r="B34" s="18" t="s">
        <v>28</v>
      </c>
      <c r="C34" s="12">
        <v>2622.1</v>
      </c>
      <c r="D34" s="22">
        <v>1016.17</v>
      </c>
      <c r="E34" s="9">
        <f t="shared" si="0"/>
        <v>38.754052095648525</v>
      </c>
      <c r="F34" s="9">
        <f t="shared" si="1"/>
        <v>-1605.9299999999998</v>
      </c>
    </row>
    <row r="35" spans="1:6" ht="15.75" customHeight="1" hidden="1">
      <c r="A35" s="17">
        <v>2020100310</v>
      </c>
      <c r="B35" s="18" t="s">
        <v>269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580.1</v>
      </c>
      <c r="D36" s="10">
        <v>0</v>
      </c>
      <c r="E36" s="9">
        <f t="shared" si="0"/>
        <v>0</v>
      </c>
      <c r="F36" s="9">
        <f t="shared" si="1"/>
        <v>-580.1</v>
      </c>
    </row>
    <row r="37" spans="1:6" ht="15" customHeight="1">
      <c r="A37" s="17">
        <v>2020300000</v>
      </c>
      <c r="B37" s="18" t="s">
        <v>30</v>
      </c>
      <c r="C37" s="12">
        <v>115.994</v>
      </c>
      <c r="D37" s="23">
        <v>115.837</v>
      </c>
      <c r="E37" s="9">
        <f t="shared" si="0"/>
        <v>99.86464817145715</v>
      </c>
      <c r="F37" s="9">
        <f t="shared" si="1"/>
        <v>-0.15699999999999648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29.25" customHeight="1">
      <c r="A40" s="17">
        <v>2080500010</v>
      </c>
      <c r="B40" s="19" t="s">
        <v>319</v>
      </c>
      <c r="C40" s="12"/>
      <c r="D40" s="24">
        <v>-0.21819</v>
      </c>
      <c r="E40" s="9"/>
      <c r="F40" s="9"/>
    </row>
    <row r="41" spans="1:6" ht="0.75" customHeight="1" hidden="1">
      <c r="A41" s="7">
        <v>2190500005</v>
      </c>
      <c r="B41" s="11" t="s">
        <v>33</v>
      </c>
      <c r="C41" s="15"/>
      <c r="D41" s="15"/>
      <c r="E41" s="5"/>
      <c r="F41" s="5">
        <f>SUM(D41-C41)</f>
        <v>0</v>
      </c>
    </row>
    <row r="42" spans="1:6" s="6" customFormat="1" ht="15" customHeight="1" hidden="1">
      <c r="A42" s="3">
        <v>3000000000</v>
      </c>
      <c r="B42" s="14" t="s">
        <v>34</v>
      </c>
      <c r="C42" s="25">
        <v>0</v>
      </c>
      <c r="D42" s="15">
        <v>0</v>
      </c>
      <c r="E42" s="5" t="e">
        <f t="shared" si="0"/>
        <v>#DIV/0!</v>
      </c>
      <c r="F42" s="5">
        <f t="shared" si="1"/>
        <v>0</v>
      </c>
    </row>
    <row r="43" spans="1:6" s="6" customFormat="1" ht="15" customHeight="1">
      <c r="A43" s="3"/>
      <c r="B43" s="4" t="s">
        <v>35</v>
      </c>
      <c r="C43" s="5">
        <f>SUM(C32,C33,C42)</f>
        <v>4418.6939999999995</v>
      </c>
      <c r="D43" s="26">
        <f>D32+D33</f>
        <v>1483.64958</v>
      </c>
      <c r="E43" s="5">
        <f t="shared" si="0"/>
        <v>33.576653644719464</v>
      </c>
      <c r="F43" s="5">
        <f t="shared" si="1"/>
        <v>-2935.0444199999993</v>
      </c>
    </row>
    <row r="44" spans="1:6" s="6" customFormat="1" ht="15.75">
      <c r="A44" s="3"/>
      <c r="B44" s="27" t="s">
        <v>36</v>
      </c>
      <c r="C44" s="5">
        <f>C89-C43</f>
        <v>0</v>
      </c>
      <c r="D44" s="5">
        <f>D89-D43</f>
        <v>-304.00055999999995</v>
      </c>
      <c r="E44" s="28"/>
      <c r="F44" s="28"/>
    </row>
    <row r="45" spans="1:6" ht="15.75">
      <c r="A45" s="29"/>
      <c r="B45" s="30"/>
      <c r="C45" s="31"/>
      <c r="D45" s="31"/>
      <c r="E45" s="32"/>
      <c r="F45" s="33"/>
    </row>
    <row r="46" spans="1:6" ht="63">
      <c r="A46" s="34" t="s">
        <v>1</v>
      </c>
      <c r="B46" s="34" t="s">
        <v>37</v>
      </c>
      <c r="C46" s="81" t="s">
        <v>145</v>
      </c>
      <c r="D46" s="82" t="s">
        <v>301</v>
      </c>
      <c r="E46" s="81" t="s">
        <v>3</v>
      </c>
      <c r="F46" s="83" t="s">
        <v>4</v>
      </c>
    </row>
    <row r="47" spans="1:6" ht="15.75">
      <c r="A47" s="35">
        <v>1</v>
      </c>
      <c r="B47" s="34">
        <v>2</v>
      </c>
      <c r="C47" s="174">
        <v>3</v>
      </c>
      <c r="D47" s="174">
        <v>4</v>
      </c>
      <c r="E47" s="174">
        <v>5</v>
      </c>
      <c r="F47" s="174">
        <v>6</v>
      </c>
    </row>
    <row r="48" spans="1:6" s="6" customFormat="1" ht="15" customHeight="1">
      <c r="A48" s="37" t="s">
        <v>38</v>
      </c>
      <c r="B48" s="38" t="s">
        <v>39</v>
      </c>
      <c r="C48" s="39">
        <f>C49+C50+C51+C52+C53+C55+C54</f>
        <v>716.609</v>
      </c>
      <c r="D48" s="40">
        <f>D49+D50+D51+D52+D53+D55+D54</f>
        <v>240.04071</v>
      </c>
      <c r="E48" s="41">
        <f>SUM(D48/C48*100)</f>
        <v>33.49674787785249</v>
      </c>
      <c r="F48" s="41">
        <f>SUM(D48-C48)</f>
        <v>-476.56829000000005</v>
      </c>
    </row>
    <row r="49" spans="1:6" s="6" customFormat="1" ht="15" customHeight="1" hidden="1">
      <c r="A49" s="42" t="s">
        <v>40</v>
      </c>
      <c r="B49" s="43" t="s">
        <v>41</v>
      </c>
      <c r="C49" s="44"/>
      <c r="D49" s="44"/>
      <c r="E49" s="45"/>
      <c r="F49" s="45"/>
    </row>
    <row r="50" spans="1:6" ht="15" customHeight="1">
      <c r="A50" s="42" t="s">
        <v>42</v>
      </c>
      <c r="B50" s="46" t="s">
        <v>43</v>
      </c>
      <c r="C50" s="44">
        <v>706.609</v>
      </c>
      <c r="D50" s="44">
        <v>240.04071</v>
      </c>
      <c r="E50" s="45">
        <f aca="true" t="shared" si="2" ref="E50:E89">SUM(D50/C50*100)</f>
        <v>33.970797145238734</v>
      </c>
      <c r="F50" s="45">
        <f aca="true" t="shared" si="3" ref="F50:F89">SUM(D50-C50)</f>
        <v>-466.56829000000005</v>
      </c>
    </row>
    <row r="51" spans="1:6" ht="15" customHeight="1" hidden="1">
      <c r="A51" s="42" t="s">
        <v>44</v>
      </c>
      <c r="B51" s="46" t="s">
        <v>45</v>
      </c>
      <c r="C51" s="44"/>
      <c r="D51" s="44"/>
      <c r="E51" s="45"/>
      <c r="F51" s="45">
        <f t="shared" si="3"/>
        <v>0</v>
      </c>
    </row>
    <row r="52" spans="1:6" ht="15" customHeight="1" hidden="1">
      <c r="A52" s="42" t="s">
        <v>46</v>
      </c>
      <c r="B52" s="46" t="s">
        <v>47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" customHeight="1" hidden="1">
      <c r="A53" s="42" t="s">
        <v>48</v>
      </c>
      <c r="B53" s="46" t="s">
        <v>49</v>
      </c>
      <c r="C53" s="44"/>
      <c r="D53" s="44"/>
      <c r="E53" s="45" t="e">
        <f t="shared" si="2"/>
        <v>#DIV/0!</v>
      </c>
      <c r="F53" s="45">
        <f t="shared" si="3"/>
        <v>0</v>
      </c>
    </row>
    <row r="54" spans="1:6" ht="15" customHeight="1">
      <c r="A54" s="42" t="s">
        <v>50</v>
      </c>
      <c r="B54" s="46" t="s">
        <v>51</v>
      </c>
      <c r="C54" s="47">
        <v>10</v>
      </c>
      <c r="D54" s="47">
        <v>0</v>
      </c>
      <c r="E54" s="45">
        <f t="shared" si="2"/>
        <v>0</v>
      </c>
      <c r="F54" s="45">
        <f t="shared" si="3"/>
        <v>-10</v>
      </c>
    </row>
    <row r="55" spans="1:6" ht="15" customHeight="1" hidden="1">
      <c r="A55" s="42" t="s">
        <v>52</v>
      </c>
      <c r="B55" s="46" t="s">
        <v>53</v>
      </c>
      <c r="C55" s="44"/>
      <c r="D55" s="44"/>
      <c r="E55" s="45" t="e">
        <f t="shared" si="2"/>
        <v>#DIV/0!</v>
      </c>
      <c r="F55" s="45">
        <f t="shared" si="3"/>
        <v>0</v>
      </c>
    </row>
    <row r="56" spans="1:6" s="6" customFormat="1" ht="15" customHeight="1">
      <c r="A56" s="48" t="s">
        <v>54</v>
      </c>
      <c r="B56" s="49" t="s">
        <v>55</v>
      </c>
      <c r="C56" s="39">
        <f>C57</f>
        <v>115.785</v>
      </c>
      <c r="D56" s="39">
        <f>D57</f>
        <v>31.8916</v>
      </c>
      <c r="E56" s="41">
        <f t="shared" si="2"/>
        <v>27.543809647190916</v>
      </c>
      <c r="F56" s="41">
        <f t="shared" si="3"/>
        <v>-83.8934</v>
      </c>
    </row>
    <row r="57" spans="1:6" ht="15.75">
      <c r="A57" s="50" t="s">
        <v>56</v>
      </c>
      <c r="B57" s="51" t="s">
        <v>57</v>
      </c>
      <c r="C57" s="44">
        <v>115.785</v>
      </c>
      <c r="D57" s="44">
        <v>31.8916</v>
      </c>
      <c r="E57" s="45">
        <f t="shared" si="2"/>
        <v>27.543809647190916</v>
      </c>
      <c r="F57" s="45">
        <f t="shared" si="3"/>
        <v>-83.8934</v>
      </c>
    </row>
    <row r="58" spans="1:6" s="6" customFormat="1" ht="15.75">
      <c r="A58" s="37" t="s">
        <v>58</v>
      </c>
      <c r="B58" s="38" t="s">
        <v>59</v>
      </c>
      <c r="C58" s="39">
        <f>SUM(C59:C61)</f>
        <v>70</v>
      </c>
      <c r="D58" s="39">
        <f>SUM(D59:D61)</f>
        <v>0</v>
      </c>
      <c r="E58" s="41">
        <f t="shared" si="2"/>
        <v>0</v>
      </c>
      <c r="F58" s="41">
        <f t="shared" si="3"/>
        <v>-70</v>
      </c>
    </row>
    <row r="59" spans="1:6" ht="15.75" hidden="1">
      <c r="A59" s="42" t="s">
        <v>60</v>
      </c>
      <c r="B59" s="46" t="s">
        <v>61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 hidden="1">
      <c r="A60" s="52" t="s">
        <v>62</v>
      </c>
      <c r="B60" s="46" t="s">
        <v>63</v>
      </c>
      <c r="C60" s="44"/>
      <c r="D60" s="44"/>
      <c r="E60" s="45" t="e">
        <f t="shared" si="2"/>
        <v>#DIV/0!</v>
      </c>
      <c r="F60" s="45">
        <f t="shared" si="3"/>
        <v>0</v>
      </c>
    </row>
    <row r="61" spans="1:6" ht="15.75">
      <c r="A61" s="53" t="s">
        <v>64</v>
      </c>
      <c r="B61" s="54" t="s">
        <v>65</v>
      </c>
      <c r="C61" s="44">
        <v>70</v>
      </c>
      <c r="D61" s="44">
        <v>0</v>
      </c>
      <c r="E61" s="45">
        <f t="shared" si="2"/>
        <v>0</v>
      </c>
      <c r="F61" s="45">
        <f t="shared" si="3"/>
        <v>-70</v>
      </c>
    </row>
    <row r="62" spans="1:6" ht="15.75" hidden="1">
      <c r="A62" s="53" t="s">
        <v>256</v>
      </c>
      <c r="B62" s="54" t="s">
        <v>257</v>
      </c>
      <c r="C62" s="44"/>
      <c r="D62" s="44"/>
      <c r="E62" s="45"/>
      <c r="F62" s="45"/>
    </row>
    <row r="63" spans="1:6" s="6" customFormat="1" ht="15.75">
      <c r="A63" s="37" t="s">
        <v>66</v>
      </c>
      <c r="B63" s="38" t="s">
        <v>67</v>
      </c>
      <c r="C63" s="55">
        <f>SUM(C64:C67)</f>
        <v>878.5</v>
      </c>
      <c r="D63" s="55">
        <f>SUM(D64:D67)</f>
        <v>46.5</v>
      </c>
      <c r="E63" s="41">
        <f t="shared" si="2"/>
        <v>5.293113261240752</v>
      </c>
      <c r="F63" s="41">
        <f t="shared" si="3"/>
        <v>-832</v>
      </c>
    </row>
    <row r="64" spans="1:6" ht="15.75" hidden="1">
      <c r="A64" s="42" t="s">
        <v>68</v>
      </c>
      <c r="B64" s="46" t="s">
        <v>69</v>
      </c>
      <c r="C64" s="56"/>
      <c r="D64" s="44"/>
      <c r="E64" s="45" t="e">
        <f t="shared" si="2"/>
        <v>#DIV/0!</v>
      </c>
      <c r="F64" s="45">
        <f t="shared" si="3"/>
        <v>0</v>
      </c>
    </row>
    <row r="65" spans="1:7" s="6" customFormat="1" ht="15.75" hidden="1">
      <c r="A65" s="42" t="s">
        <v>70</v>
      </c>
      <c r="B65" s="46" t="s">
        <v>71</v>
      </c>
      <c r="C65" s="56"/>
      <c r="D65" s="44"/>
      <c r="E65" s="45" t="e">
        <f t="shared" si="2"/>
        <v>#DIV/0!</v>
      </c>
      <c r="F65" s="45">
        <f t="shared" si="3"/>
        <v>0</v>
      </c>
      <c r="G65" s="57"/>
    </row>
    <row r="66" spans="1:6" ht="15.75">
      <c r="A66" s="42" t="s">
        <v>72</v>
      </c>
      <c r="B66" s="46" t="s">
        <v>73</v>
      </c>
      <c r="C66" s="56">
        <v>788.6</v>
      </c>
      <c r="D66" s="44">
        <v>34.5</v>
      </c>
      <c r="E66" s="45">
        <f t="shared" si="2"/>
        <v>4.374841491250317</v>
      </c>
      <c r="F66" s="45">
        <f t="shared" si="3"/>
        <v>-754.1</v>
      </c>
    </row>
    <row r="67" spans="1:6" ht="15.75">
      <c r="A67" s="42" t="s">
        <v>74</v>
      </c>
      <c r="B67" s="46" t="s">
        <v>75</v>
      </c>
      <c r="C67" s="56">
        <v>89.9</v>
      </c>
      <c r="D67" s="44">
        <v>12</v>
      </c>
      <c r="E67" s="45">
        <f t="shared" si="2"/>
        <v>13.348164627363737</v>
      </c>
      <c r="F67" s="45">
        <f t="shared" si="3"/>
        <v>-77.9</v>
      </c>
    </row>
    <row r="68" spans="1:6" s="6" customFormat="1" ht="15.75">
      <c r="A68" s="37" t="s">
        <v>76</v>
      </c>
      <c r="B68" s="38" t="s">
        <v>77</v>
      </c>
      <c r="C68" s="39">
        <f>SUM(C69:C71)</f>
        <v>445</v>
      </c>
      <c r="D68" s="39">
        <f>SUM(D69:D71)</f>
        <v>101.02832</v>
      </c>
      <c r="E68" s="41">
        <f t="shared" si="2"/>
        <v>22.702993258426964</v>
      </c>
      <c r="F68" s="41">
        <f t="shared" si="3"/>
        <v>-343.97168</v>
      </c>
    </row>
    <row r="69" spans="1:6" ht="15.75" hidden="1">
      <c r="A69" s="42" t="s">
        <v>78</v>
      </c>
      <c r="B69" s="58" t="s">
        <v>79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 hidden="1">
      <c r="A70" s="42" t="s">
        <v>80</v>
      </c>
      <c r="B70" s="58" t="s">
        <v>81</v>
      </c>
      <c r="C70" s="44"/>
      <c r="D70" s="44"/>
      <c r="E70" s="45" t="e">
        <f t="shared" si="2"/>
        <v>#DIV/0!</v>
      </c>
      <c r="F70" s="45">
        <f t="shared" si="3"/>
        <v>0</v>
      </c>
    </row>
    <row r="71" spans="1:6" ht="15.75">
      <c r="A71" s="42" t="s">
        <v>82</v>
      </c>
      <c r="B71" s="46" t="s">
        <v>83</v>
      </c>
      <c r="C71" s="44">
        <v>445</v>
      </c>
      <c r="D71" s="44">
        <v>101.02832</v>
      </c>
      <c r="E71" s="45">
        <f t="shared" si="2"/>
        <v>22.702993258426964</v>
      </c>
      <c r="F71" s="45">
        <f t="shared" si="3"/>
        <v>-343.97168</v>
      </c>
    </row>
    <row r="72" spans="1:6" s="6" customFormat="1" ht="15.75">
      <c r="A72" s="37" t="s">
        <v>94</v>
      </c>
      <c r="B72" s="38" t="s">
        <v>95</v>
      </c>
      <c r="C72" s="39">
        <f>C73</f>
        <v>2180.4</v>
      </c>
      <c r="D72" s="39">
        <f>SUM(D73)</f>
        <v>760.18839</v>
      </c>
      <c r="E72" s="41">
        <f t="shared" si="2"/>
        <v>34.86462988442487</v>
      </c>
      <c r="F72" s="41">
        <f t="shared" si="3"/>
        <v>-1420.21161</v>
      </c>
    </row>
    <row r="73" spans="1:6" ht="15" customHeight="1">
      <c r="A73" s="42" t="s">
        <v>96</v>
      </c>
      <c r="B73" s="46" t="s">
        <v>97</v>
      </c>
      <c r="C73" s="44">
        <v>2180.4</v>
      </c>
      <c r="D73" s="44">
        <v>760.18839</v>
      </c>
      <c r="E73" s="45">
        <f t="shared" si="2"/>
        <v>34.86462988442487</v>
      </c>
      <c r="F73" s="45">
        <f t="shared" si="3"/>
        <v>-1420.21161</v>
      </c>
    </row>
    <row r="74" spans="1:6" s="6" customFormat="1" ht="15" customHeight="1" hidden="1">
      <c r="A74" s="60">
        <v>1000</v>
      </c>
      <c r="B74" s="38" t="s">
        <v>98</v>
      </c>
      <c r="C74" s="39">
        <f>SUM(C75:C78)</f>
        <v>0</v>
      </c>
      <c r="D74" s="39">
        <f>SUM(D75:D78)</f>
        <v>0</v>
      </c>
      <c r="E74" s="41" t="e">
        <f t="shared" si="2"/>
        <v>#DIV/0!</v>
      </c>
      <c r="F74" s="41">
        <f t="shared" si="3"/>
        <v>0</v>
      </c>
    </row>
    <row r="75" spans="1:6" ht="15" customHeight="1" hidden="1">
      <c r="A75" s="61">
        <v>1001</v>
      </c>
      <c r="B75" s="62" t="s">
        <v>99</v>
      </c>
      <c r="C75" s="44"/>
      <c r="D75" s="44"/>
      <c r="E75" s="45" t="e">
        <f t="shared" si="2"/>
        <v>#DIV/0!</v>
      </c>
      <c r="F75" s="45">
        <f t="shared" si="3"/>
        <v>0</v>
      </c>
    </row>
    <row r="76" spans="1:6" ht="15" customHeight="1" hidden="1">
      <c r="A76" s="61">
        <v>1003</v>
      </c>
      <c r="B76" s="62" t="s">
        <v>100</v>
      </c>
      <c r="C76" s="44"/>
      <c r="D76" s="44"/>
      <c r="E76" s="45" t="e">
        <f t="shared" si="2"/>
        <v>#DIV/0!</v>
      </c>
      <c r="F76" s="45">
        <f t="shared" si="3"/>
        <v>0</v>
      </c>
    </row>
    <row r="77" spans="1:6" ht="15" customHeight="1" hidden="1">
      <c r="A77" s="61">
        <v>1004</v>
      </c>
      <c r="B77" s="62" t="s">
        <v>101</v>
      </c>
      <c r="C77" s="44"/>
      <c r="D77" s="63"/>
      <c r="E77" s="45" t="e">
        <f t="shared" si="2"/>
        <v>#DIV/0!</v>
      </c>
      <c r="F77" s="45">
        <f t="shared" si="3"/>
        <v>0</v>
      </c>
    </row>
    <row r="78" spans="1:6" ht="15" customHeight="1" hidden="1">
      <c r="A78" s="42" t="s">
        <v>102</v>
      </c>
      <c r="B78" s="46" t="s">
        <v>103</v>
      </c>
      <c r="C78" s="44">
        <v>0</v>
      </c>
      <c r="D78" s="44">
        <v>0</v>
      </c>
      <c r="E78" s="45"/>
      <c r="F78" s="45">
        <f t="shared" si="3"/>
        <v>0</v>
      </c>
    </row>
    <row r="79" spans="1:6" ht="15" customHeight="1">
      <c r="A79" s="37" t="s">
        <v>104</v>
      </c>
      <c r="B79" s="38" t="s">
        <v>105</v>
      </c>
      <c r="C79" s="39">
        <f>C80+C81+C82+C83+C84</f>
        <v>12.4</v>
      </c>
      <c r="D79" s="39">
        <f>D80+D81+D82+D83+D84</f>
        <v>0</v>
      </c>
      <c r="E79" s="45">
        <f t="shared" si="2"/>
        <v>0</v>
      </c>
      <c r="F79" s="28">
        <f>F80+F81+F82+F83+F84</f>
        <v>-12.4</v>
      </c>
    </row>
    <row r="80" spans="1:6" ht="15" customHeight="1">
      <c r="A80" s="42" t="s">
        <v>106</v>
      </c>
      <c r="B80" s="46" t="s">
        <v>107</v>
      </c>
      <c r="C80" s="44">
        <v>12.4</v>
      </c>
      <c r="D80" s="44"/>
      <c r="E80" s="45">
        <f t="shared" si="2"/>
        <v>0</v>
      </c>
      <c r="F80" s="45">
        <f>SUM(D80-C80)</f>
        <v>-12.4</v>
      </c>
    </row>
    <row r="81" spans="1:6" ht="15" customHeight="1" hidden="1">
      <c r="A81" s="42" t="s">
        <v>108</v>
      </c>
      <c r="B81" s="46" t="s">
        <v>109</v>
      </c>
      <c r="C81" s="44"/>
      <c r="D81" s="44"/>
      <c r="E81" s="45" t="e">
        <f t="shared" si="2"/>
        <v>#DIV/0!</v>
      </c>
      <c r="F81" s="45">
        <f>SUM(D81-C81)</f>
        <v>0</v>
      </c>
    </row>
    <row r="82" spans="1:6" ht="15" customHeight="1" hidden="1">
      <c r="A82" s="42" t="s">
        <v>110</v>
      </c>
      <c r="B82" s="46" t="s">
        <v>111</v>
      </c>
      <c r="C82" s="44"/>
      <c r="D82" s="44"/>
      <c r="E82" s="45" t="e">
        <f t="shared" si="2"/>
        <v>#DIV/0!</v>
      </c>
      <c r="F82" s="45"/>
    </row>
    <row r="83" spans="1:6" ht="15" customHeight="1" hidden="1">
      <c r="A83" s="42" t="s">
        <v>112</v>
      </c>
      <c r="B83" s="46" t="s">
        <v>113</v>
      </c>
      <c r="C83" s="44"/>
      <c r="D83" s="44"/>
      <c r="E83" s="45" t="e">
        <f t="shared" si="2"/>
        <v>#DIV/0!</v>
      </c>
      <c r="F83" s="45"/>
    </row>
    <row r="84" spans="1:6" ht="15" customHeight="1" hidden="1">
      <c r="A84" s="42" t="s">
        <v>114</v>
      </c>
      <c r="B84" s="46" t="s">
        <v>115</v>
      </c>
      <c r="C84" s="44"/>
      <c r="D84" s="44"/>
      <c r="E84" s="45" t="e">
        <f t="shared" si="2"/>
        <v>#DIV/0!</v>
      </c>
      <c r="F84" s="45"/>
    </row>
    <row r="85" spans="1:6" s="6" customFormat="1" ht="15" customHeight="1" hidden="1">
      <c r="A85" s="60">
        <v>1400</v>
      </c>
      <c r="B85" s="65" t="s">
        <v>124</v>
      </c>
      <c r="C85" s="55">
        <f>C86+C87+C88</f>
        <v>0</v>
      </c>
      <c r="D85" s="55">
        <f>SUM(D86:D88)</f>
        <v>0</v>
      </c>
      <c r="E85" s="41" t="e">
        <f t="shared" si="2"/>
        <v>#DIV/0!</v>
      </c>
      <c r="F85" s="41">
        <f t="shared" si="3"/>
        <v>0</v>
      </c>
    </row>
    <row r="86" spans="1:6" ht="15" customHeight="1" hidden="1">
      <c r="A86" s="61">
        <v>1401</v>
      </c>
      <c r="B86" s="62" t="s">
        <v>125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" customHeight="1" hidden="1">
      <c r="A87" s="61">
        <v>1402</v>
      </c>
      <c r="B87" s="62" t="s">
        <v>126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ht="15" customHeight="1" hidden="1">
      <c r="A88" s="61">
        <v>1403</v>
      </c>
      <c r="B88" s="62" t="s">
        <v>127</v>
      </c>
      <c r="C88" s="56"/>
      <c r="D88" s="44"/>
      <c r="E88" s="45" t="e">
        <f t="shared" si="2"/>
        <v>#DIV/0!</v>
      </c>
      <c r="F88" s="45">
        <f t="shared" si="3"/>
        <v>0</v>
      </c>
    </row>
    <row r="89" spans="1:6" s="6" customFormat="1" ht="15" customHeight="1">
      <c r="A89" s="60"/>
      <c r="B89" s="66" t="s">
        <v>128</v>
      </c>
      <c r="C89" s="40">
        <f>C48+C56+C58+C63+C68+C72+C79</f>
        <v>4418.6939999999995</v>
      </c>
      <c r="D89" s="40">
        <f>D48+D56+D58+D63+D68+D72+D79</f>
        <v>1179.64902</v>
      </c>
      <c r="E89" s="41">
        <f t="shared" si="2"/>
        <v>26.696780089320516</v>
      </c>
      <c r="F89" s="41">
        <f t="shared" si="3"/>
        <v>-3239.0449799999997</v>
      </c>
    </row>
    <row r="90" spans="3:4" ht="15.75">
      <c r="C90" s="69"/>
      <c r="D90" s="70"/>
    </row>
    <row r="91" spans="1:4" s="74" customFormat="1" ht="12.75">
      <c r="A91" s="72" t="s">
        <v>129</v>
      </c>
      <c r="B91" s="72"/>
      <c r="C91" s="73"/>
      <c r="D91" s="73"/>
    </row>
    <row r="92" spans="1:3" s="74" customFormat="1" ht="12.75">
      <c r="A92" s="75" t="s">
        <v>130</v>
      </c>
      <c r="B92" s="75"/>
      <c r="C92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="60" zoomScalePageLayoutView="0" workbookViewId="0" topLeftCell="A36">
      <selection activeCell="C89" sqref="C89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57421875" style="71" customWidth="1"/>
    <col min="4" max="4" width="16.00390625" style="71" customWidth="1"/>
    <col min="5" max="5" width="10.8515625" style="71" customWidth="1"/>
    <col min="6" max="6" width="9.28125" style="71" customWidth="1"/>
    <col min="7" max="7" width="15.421875" style="1" bestFit="1" customWidth="1"/>
    <col min="8" max="16384" width="9.140625" style="1" customWidth="1"/>
  </cols>
  <sheetData>
    <row r="1" spans="1:6" ht="15.75">
      <c r="A1" s="247" t="s">
        <v>303</v>
      </c>
      <c r="B1" s="247"/>
      <c r="C1" s="247"/>
      <c r="D1" s="247"/>
      <c r="E1" s="247"/>
      <c r="F1" s="247"/>
    </row>
    <row r="2" spans="1:6" ht="15.75">
      <c r="A2" s="247"/>
      <c r="B2" s="247"/>
      <c r="C2" s="247"/>
      <c r="D2" s="247"/>
      <c r="E2" s="247"/>
      <c r="F2" s="247"/>
    </row>
    <row r="3" spans="1:6" ht="64.5" customHeight="1">
      <c r="A3" s="2" t="s">
        <v>1</v>
      </c>
      <c r="B3" s="2" t="s">
        <v>2</v>
      </c>
      <c r="C3" s="81" t="s">
        <v>145</v>
      </c>
      <c r="D3" s="82" t="s">
        <v>301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673.2</v>
      </c>
      <c r="D4" s="5">
        <f>D5+D7+D9+D12</f>
        <v>120.96812</v>
      </c>
      <c r="E4" s="5">
        <f>SUM(D4/C4*100)</f>
        <v>17.969120617944146</v>
      </c>
      <c r="F4" s="5">
        <f>SUM(D4-C4)</f>
        <v>-552.23188</v>
      </c>
    </row>
    <row r="5" spans="1:6" s="6" customFormat="1" ht="15.75">
      <c r="A5" s="77">
        <v>1010000000</v>
      </c>
      <c r="B5" s="76" t="s">
        <v>6</v>
      </c>
      <c r="C5" s="5">
        <f>C6</f>
        <v>294</v>
      </c>
      <c r="D5" s="5">
        <f>D6</f>
        <v>67.54788</v>
      </c>
      <c r="E5" s="5">
        <f aca="true" t="shared" si="0" ref="E5:E43">SUM(D5/C5*100)</f>
        <v>22.975469387755105</v>
      </c>
      <c r="F5" s="5">
        <f aca="true" t="shared" si="1" ref="F5:F43">SUM(D5-C5)</f>
        <v>-226.45211999999998</v>
      </c>
    </row>
    <row r="6" spans="1:6" ht="15.75">
      <c r="A6" s="7">
        <v>1010200001</v>
      </c>
      <c r="B6" s="8" t="s">
        <v>266</v>
      </c>
      <c r="C6" s="9">
        <v>294</v>
      </c>
      <c r="D6" s="10">
        <v>67.54788</v>
      </c>
      <c r="E6" s="9">
        <f>SUM(D6/C6*100)</f>
        <v>22.975469387755105</v>
      </c>
      <c r="F6" s="9">
        <f t="shared" si="1"/>
        <v>-226.45211999999998</v>
      </c>
    </row>
    <row r="7" spans="1:6" s="6" customFormat="1" ht="15.75">
      <c r="A7" s="77">
        <v>1050000000</v>
      </c>
      <c r="B7" s="76" t="s">
        <v>8</v>
      </c>
      <c r="C7" s="5">
        <f>SUM(C8:C8)</f>
        <v>21</v>
      </c>
      <c r="D7" s="5">
        <f>SUM(D8:D8)</f>
        <v>4.01446</v>
      </c>
      <c r="E7" s="5">
        <f t="shared" si="0"/>
        <v>19.116476190476188</v>
      </c>
      <c r="F7" s="5">
        <f t="shared" si="1"/>
        <v>-16.98554</v>
      </c>
    </row>
    <row r="8" spans="1:6" ht="15.75" customHeight="1">
      <c r="A8" s="7">
        <v>1050300000</v>
      </c>
      <c r="B8" s="11" t="s">
        <v>267</v>
      </c>
      <c r="C8" s="12">
        <v>21</v>
      </c>
      <c r="D8" s="10">
        <v>4.01446</v>
      </c>
      <c r="E8" s="9">
        <f t="shared" si="0"/>
        <v>19.116476190476188</v>
      </c>
      <c r="F8" s="9">
        <f t="shared" si="1"/>
        <v>-16.98554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348.2</v>
      </c>
      <c r="D9" s="5">
        <f>D10+D11</f>
        <v>47.755779999999994</v>
      </c>
      <c r="E9" s="5">
        <f t="shared" si="0"/>
        <v>13.715043078690407</v>
      </c>
      <c r="F9" s="5">
        <f t="shared" si="1"/>
        <v>-300.44422</v>
      </c>
    </row>
    <row r="10" spans="1:6" s="6" customFormat="1" ht="15.75" customHeight="1">
      <c r="A10" s="7">
        <v>1060100000</v>
      </c>
      <c r="B10" s="11" t="s">
        <v>11</v>
      </c>
      <c r="C10" s="9">
        <v>105</v>
      </c>
      <c r="D10" s="10">
        <v>-0.82585</v>
      </c>
      <c r="E10" s="9">
        <f t="shared" si="0"/>
        <v>-0.7865238095238095</v>
      </c>
      <c r="F10" s="9">
        <f>SUM(D10-C10)</f>
        <v>-105.82585</v>
      </c>
    </row>
    <row r="11" spans="1:6" ht="15.75" customHeight="1">
      <c r="A11" s="7">
        <v>1060600000</v>
      </c>
      <c r="B11" s="11" t="s">
        <v>10</v>
      </c>
      <c r="C11" s="9">
        <v>243.2</v>
      </c>
      <c r="D11" s="10">
        <v>48.58163</v>
      </c>
      <c r="E11" s="9">
        <f t="shared" si="0"/>
        <v>19.97599917763158</v>
      </c>
      <c r="F11" s="9">
        <f t="shared" si="1"/>
        <v>-194.61837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1.65</v>
      </c>
      <c r="E12" s="5">
        <f t="shared" si="0"/>
        <v>16.499999999999996</v>
      </c>
      <c r="F12" s="5">
        <f t="shared" si="1"/>
        <v>-8.35</v>
      </c>
    </row>
    <row r="13" spans="1:6" ht="15.75">
      <c r="A13" s="7">
        <v>1080400001</v>
      </c>
      <c r="B13" s="8" t="s">
        <v>265</v>
      </c>
      <c r="C13" s="9">
        <v>10</v>
      </c>
      <c r="D13" s="10">
        <v>1.65</v>
      </c>
      <c r="E13" s="9">
        <f t="shared" si="0"/>
        <v>16.499999999999996</v>
      </c>
      <c r="F13" s="9">
        <f t="shared" si="1"/>
        <v>-8.35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270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110</v>
      </c>
      <c r="D20" s="5">
        <f>D21+D24+D26+D29</f>
        <v>3.54157</v>
      </c>
      <c r="E20" s="5">
        <f t="shared" si="0"/>
        <v>3.219609090909091</v>
      </c>
      <c r="F20" s="5">
        <f t="shared" si="1"/>
        <v>-106.45842999999999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50</v>
      </c>
      <c r="D21" s="5">
        <f>D22+D23</f>
        <v>1.86777</v>
      </c>
      <c r="E21" s="5">
        <f t="shared" si="0"/>
        <v>3.73554</v>
      </c>
      <c r="F21" s="5">
        <f t="shared" si="1"/>
        <v>-48.13223</v>
      </c>
    </row>
    <row r="22" spans="1:6" ht="15" customHeight="1">
      <c r="A22" s="17">
        <v>1110501101</v>
      </c>
      <c r="B22" s="18" t="s">
        <v>263</v>
      </c>
      <c r="C22" s="12">
        <v>50</v>
      </c>
      <c r="D22" s="10">
        <v>1.86777</v>
      </c>
      <c r="E22" s="9">
        <f t="shared" si="0"/>
        <v>3.73554</v>
      </c>
      <c r="F22" s="9">
        <f t="shared" si="1"/>
        <v>-48.13223</v>
      </c>
    </row>
    <row r="23" spans="1:6" ht="15" customHeight="1" hidden="1">
      <c r="A23" s="7">
        <v>1110503505</v>
      </c>
      <c r="B23" s="11" t="s">
        <v>262</v>
      </c>
      <c r="C23" s="12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6" customFormat="1" ht="1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" customHeight="1" hidden="1">
      <c r="A25" s="7">
        <v>1130305005</v>
      </c>
      <c r="B25" s="8" t="s">
        <v>261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5" customHeight="1">
      <c r="A26" s="79">
        <v>1140000000</v>
      </c>
      <c r="B26" s="80" t="s">
        <v>141</v>
      </c>
      <c r="C26" s="5">
        <f>C27+C28</f>
        <v>60</v>
      </c>
      <c r="D26" s="5">
        <f>D27+D28</f>
        <v>1.6448</v>
      </c>
      <c r="E26" s="5">
        <f t="shared" si="0"/>
        <v>2.7413333333333334</v>
      </c>
      <c r="F26" s="5">
        <f t="shared" si="1"/>
        <v>-58.355199999999996</v>
      </c>
    </row>
    <row r="27" spans="1:6" ht="0.75" customHeight="1" hidden="1">
      <c r="A27" s="17">
        <v>1140200000</v>
      </c>
      <c r="B27" s="19" t="s">
        <v>259</v>
      </c>
      <c r="C27" s="9"/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260</v>
      </c>
      <c r="C28" s="9">
        <v>60</v>
      </c>
      <c r="D28" s="10">
        <v>1.6448</v>
      </c>
      <c r="E28" s="9">
        <f t="shared" si="0"/>
        <v>2.7413333333333334</v>
      </c>
      <c r="F28" s="9">
        <f t="shared" si="1"/>
        <v>-58.355199999999996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0.029</v>
      </c>
      <c r="E29" s="5" t="e">
        <f t="shared" si="0"/>
        <v>#DIV/0!</v>
      </c>
      <c r="F29" s="5">
        <f t="shared" si="1"/>
        <v>0.029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0</v>
      </c>
      <c r="E30" s="9" t="e">
        <f t="shared" si="0"/>
        <v>#DIV/0!</v>
      </c>
      <c r="F30" s="9">
        <f t="shared" si="1"/>
        <v>0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0.029</v>
      </c>
      <c r="E31" s="9" t="e">
        <f t="shared" si="0"/>
        <v>#DIV/0!</v>
      </c>
      <c r="F31" s="9">
        <f t="shared" si="1"/>
        <v>0.029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783.2</v>
      </c>
      <c r="D32" s="20">
        <f>D4+D20</f>
        <v>124.50969</v>
      </c>
      <c r="E32" s="5">
        <f t="shared" si="0"/>
        <v>15.897560010214503</v>
      </c>
      <c r="F32" s="5">
        <f t="shared" si="1"/>
        <v>-658.6903100000001</v>
      </c>
    </row>
    <row r="33" spans="1:7" s="6" customFormat="1" ht="15.75">
      <c r="A33" s="3">
        <v>2000000000</v>
      </c>
      <c r="B33" s="4" t="s">
        <v>27</v>
      </c>
      <c r="C33" s="5">
        <f>C34+C36+C37+C38+C39+C41</f>
        <v>5193.124</v>
      </c>
      <c r="D33" s="5">
        <f>D34+D36+D37+D38+D39+D41+D40</f>
        <v>1456.70642</v>
      </c>
      <c r="E33" s="5">
        <f t="shared" si="0"/>
        <v>28.050676625476306</v>
      </c>
      <c r="F33" s="5">
        <f t="shared" si="1"/>
        <v>-3736.41758</v>
      </c>
      <c r="G33" s="21"/>
    </row>
    <row r="34" spans="1:6" ht="15.75">
      <c r="A34" s="17">
        <v>2020100000</v>
      </c>
      <c r="B34" s="18" t="s">
        <v>28</v>
      </c>
      <c r="C34" s="13">
        <v>2937.8</v>
      </c>
      <c r="D34" s="22">
        <v>1206.56</v>
      </c>
      <c r="E34" s="9">
        <f t="shared" si="0"/>
        <v>41.0701885764858</v>
      </c>
      <c r="F34" s="9">
        <f t="shared" si="1"/>
        <v>-1731.2400000000002</v>
      </c>
    </row>
    <row r="35" spans="1:6" ht="15.75" hidden="1">
      <c r="A35" s="17">
        <v>2020100310</v>
      </c>
      <c r="B35" s="18" t="s">
        <v>269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715.68</v>
      </c>
      <c r="D36" s="10">
        <v>135.78</v>
      </c>
      <c r="E36" s="9">
        <f t="shared" si="0"/>
        <v>18.972166331321265</v>
      </c>
      <c r="F36" s="9">
        <f t="shared" si="1"/>
        <v>-579.9</v>
      </c>
    </row>
    <row r="37" spans="1:6" ht="15" customHeight="1">
      <c r="A37" s="17">
        <v>2020300000</v>
      </c>
      <c r="B37" s="18" t="s">
        <v>30</v>
      </c>
      <c r="C37" s="12">
        <v>1539.644</v>
      </c>
      <c r="D37" s="23">
        <v>115.837</v>
      </c>
      <c r="E37" s="9">
        <f t="shared" si="0"/>
        <v>7.523622343866504</v>
      </c>
      <c r="F37" s="9">
        <f t="shared" si="1"/>
        <v>-1423.807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30" customHeight="1">
      <c r="A40" s="17">
        <v>2080500010</v>
      </c>
      <c r="B40" s="19" t="s">
        <v>319</v>
      </c>
      <c r="C40" s="12"/>
      <c r="D40" s="24">
        <v>-1.47058</v>
      </c>
      <c r="E40" s="9"/>
      <c r="F40" s="9"/>
    </row>
    <row r="41" spans="1:6" ht="15" customHeight="1" hidden="1">
      <c r="A41" s="7">
        <v>2190500005</v>
      </c>
      <c r="B41" s="11" t="s">
        <v>33</v>
      </c>
      <c r="C41" s="15"/>
      <c r="D41" s="15"/>
      <c r="E41" s="5"/>
      <c r="F41" s="5">
        <f>SUM(D41-C41)</f>
        <v>0</v>
      </c>
    </row>
    <row r="42" spans="1:6" s="6" customFormat="1" ht="15" customHeight="1" hidden="1">
      <c r="A42" s="3">
        <v>3000000000</v>
      </c>
      <c r="B42" s="14" t="s">
        <v>34</v>
      </c>
      <c r="C42" s="25">
        <v>0</v>
      </c>
      <c r="D42" s="15">
        <v>0</v>
      </c>
      <c r="E42" s="5" t="e">
        <f t="shared" si="0"/>
        <v>#DIV/0!</v>
      </c>
      <c r="F42" s="5">
        <f t="shared" si="1"/>
        <v>0</v>
      </c>
    </row>
    <row r="43" spans="1:6" s="6" customFormat="1" ht="15" customHeight="1">
      <c r="A43" s="3"/>
      <c r="B43" s="4" t="s">
        <v>35</v>
      </c>
      <c r="C43" s="5">
        <f>SUM(C32,C33,C42)</f>
        <v>5976.324</v>
      </c>
      <c r="D43" s="26">
        <f>D32+D33</f>
        <v>1581.21611</v>
      </c>
      <c r="E43" s="5">
        <f t="shared" si="0"/>
        <v>26.458005121542943</v>
      </c>
      <c r="F43" s="5">
        <f t="shared" si="1"/>
        <v>-4395.107889999999</v>
      </c>
    </row>
    <row r="44" spans="1:6" s="6" customFormat="1" ht="15.75">
      <c r="A44" s="3"/>
      <c r="B44" s="27" t="s">
        <v>36</v>
      </c>
      <c r="C44" s="5">
        <f>C89-C43</f>
        <v>140.23999999999978</v>
      </c>
      <c r="D44" s="5">
        <f>D89-D43</f>
        <v>76.42653999999993</v>
      </c>
      <c r="E44" s="28"/>
      <c r="F44" s="28"/>
    </row>
    <row r="45" spans="1:6" ht="15.75">
      <c r="A45" s="29"/>
      <c r="B45" s="30"/>
      <c r="C45" s="31"/>
      <c r="D45" s="31"/>
      <c r="E45" s="32"/>
      <c r="F45" s="33"/>
    </row>
    <row r="46" spans="1:6" ht="63">
      <c r="A46" s="34" t="s">
        <v>1</v>
      </c>
      <c r="B46" s="34" t="s">
        <v>37</v>
      </c>
      <c r="C46" s="81" t="s">
        <v>145</v>
      </c>
      <c r="D46" s="82" t="s">
        <v>301</v>
      </c>
      <c r="E46" s="81" t="s">
        <v>3</v>
      </c>
      <c r="F46" s="83" t="s">
        <v>4</v>
      </c>
    </row>
    <row r="47" spans="1:6" ht="15.75">
      <c r="A47" s="35">
        <v>1</v>
      </c>
      <c r="B47" s="34">
        <v>2</v>
      </c>
      <c r="C47" s="174">
        <v>3</v>
      </c>
      <c r="D47" s="174">
        <v>4</v>
      </c>
      <c r="E47" s="174">
        <v>5</v>
      </c>
      <c r="F47" s="174">
        <v>6</v>
      </c>
    </row>
    <row r="48" spans="1:6" s="6" customFormat="1" ht="15.75">
      <c r="A48" s="37" t="s">
        <v>38</v>
      </c>
      <c r="B48" s="38" t="s">
        <v>39</v>
      </c>
      <c r="C48" s="39">
        <f>C49+C50+C51+C52+C53+C55+C54</f>
        <v>770.1089999999999</v>
      </c>
      <c r="D48" s="40">
        <f>D49+D50+D51+D52+D53+D55+D54</f>
        <v>261.20728</v>
      </c>
      <c r="E48" s="41">
        <f>SUM(D48/C48*100)</f>
        <v>33.918221965981445</v>
      </c>
      <c r="F48" s="41">
        <f>SUM(D48-C48)</f>
        <v>-508.9017199999999</v>
      </c>
    </row>
    <row r="49" spans="1:6" s="6" customFormat="1" ht="31.5" hidden="1">
      <c r="A49" s="42" t="s">
        <v>40</v>
      </c>
      <c r="B49" s="43" t="s">
        <v>41</v>
      </c>
      <c r="C49" s="44"/>
      <c r="D49" s="44"/>
      <c r="E49" s="45"/>
      <c r="F49" s="45"/>
    </row>
    <row r="50" spans="1:6" ht="15.75">
      <c r="A50" s="42" t="s">
        <v>42</v>
      </c>
      <c r="B50" s="46" t="s">
        <v>43</v>
      </c>
      <c r="C50" s="44">
        <v>763.809</v>
      </c>
      <c r="D50" s="44">
        <v>261.20728</v>
      </c>
      <c r="E50" s="45">
        <f aca="true" t="shared" si="2" ref="E50:E89">SUM(D50/C50*100)</f>
        <v>34.19798405098658</v>
      </c>
      <c r="F50" s="45">
        <f aca="true" t="shared" si="3" ref="F50:F89">SUM(D50-C50)</f>
        <v>-502.60171999999994</v>
      </c>
    </row>
    <row r="51" spans="1:6" ht="16.5" customHeight="1" hidden="1">
      <c r="A51" s="42" t="s">
        <v>44</v>
      </c>
      <c r="B51" s="46" t="s">
        <v>45</v>
      </c>
      <c r="C51" s="44"/>
      <c r="D51" s="44"/>
      <c r="E51" s="45"/>
      <c r="F51" s="45">
        <f t="shared" si="3"/>
        <v>0</v>
      </c>
    </row>
    <row r="52" spans="1:6" ht="31.5" customHeight="1" hidden="1">
      <c r="A52" s="42" t="s">
        <v>46</v>
      </c>
      <c r="B52" s="46" t="s">
        <v>47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6.5" customHeight="1" hidden="1">
      <c r="A53" s="42" t="s">
        <v>48</v>
      </c>
      <c r="B53" s="46" t="s">
        <v>49</v>
      </c>
      <c r="C53" s="44"/>
      <c r="D53" s="44"/>
      <c r="E53" s="45" t="e">
        <f t="shared" si="2"/>
        <v>#DIV/0!</v>
      </c>
      <c r="F53" s="45">
        <f t="shared" si="3"/>
        <v>0</v>
      </c>
    </row>
    <row r="54" spans="1:6" ht="15.75" customHeight="1">
      <c r="A54" s="42" t="s">
        <v>50</v>
      </c>
      <c r="B54" s="46" t="s">
        <v>51</v>
      </c>
      <c r="C54" s="47">
        <v>6.3</v>
      </c>
      <c r="D54" s="47">
        <v>0</v>
      </c>
      <c r="E54" s="45">
        <f t="shared" si="2"/>
        <v>0</v>
      </c>
      <c r="F54" s="45">
        <f t="shared" si="3"/>
        <v>-6.3</v>
      </c>
    </row>
    <row r="55" spans="1:6" ht="16.5" customHeight="1" hidden="1">
      <c r="A55" s="42" t="s">
        <v>52</v>
      </c>
      <c r="B55" s="46" t="s">
        <v>53</v>
      </c>
      <c r="C55" s="44"/>
      <c r="D55" s="44"/>
      <c r="E55" s="45" t="e">
        <f t="shared" si="2"/>
        <v>#DIV/0!</v>
      </c>
      <c r="F55" s="45">
        <f t="shared" si="3"/>
        <v>0</v>
      </c>
    </row>
    <row r="56" spans="1:6" s="6" customFormat="1" ht="15.75">
      <c r="A56" s="48" t="s">
        <v>54</v>
      </c>
      <c r="B56" s="49" t="s">
        <v>55</v>
      </c>
      <c r="C56" s="39">
        <f>C57</f>
        <v>115.785</v>
      </c>
      <c r="D56" s="39">
        <f>D57</f>
        <v>35.50056</v>
      </c>
      <c r="E56" s="41">
        <f t="shared" si="2"/>
        <v>30.66075916569504</v>
      </c>
      <c r="F56" s="41">
        <f t="shared" si="3"/>
        <v>-80.28443999999999</v>
      </c>
    </row>
    <row r="57" spans="1:6" ht="15.75">
      <c r="A57" s="50" t="s">
        <v>56</v>
      </c>
      <c r="B57" s="51" t="s">
        <v>57</v>
      </c>
      <c r="C57" s="44">
        <v>115.785</v>
      </c>
      <c r="D57" s="44">
        <v>35.50056</v>
      </c>
      <c r="E57" s="45">
        <f t="shared" si="2"/>
        <v>30.66075916569504</v>
      </c>
      <c r="F57" s="45">
        <f t="shared" si="3"/>
        <v>-80.28443999999999</v>
      </c>
    </row>
    <row r="58" spans="1:6" s="6" customFormat="1" ht="15" customHeight="1">
      <c r="A58" s="37" t="s">
        <v>58</v>
      </c>
      <c r="B58" s="38" t="s">
        <v>59</v>
      </c>
      <c r="C58" s="39">
        <f>SUM(C59:C61)</f>
        <v>10.7</v>
      </c>
      <c r="D58" s="39">
        <f>SUM(D59:D61)</f>
        <v>0</v>
      </c>
      <c r="E58" s="41">
        <f t="shared" si="2"/>
        <v>0</v>
      </c>
      <c r="F58" s="41">
        <f t="shared" si="3"/>
        <v>-10.7</v>
      </c>
    </row>
    <row r="59" spans="1:6" ht="15.75" hidden="1">
      <c r="A59" s="42" t="s">
        <v>60</v>
      </c>
      <c r="B59" s="46" t="s">
        <v>61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 hidden="1">
      <c r="A60" s="52" t="s">
        <v>62</v>
      </c>
      <c r="B60" s="46" t="s">
        <v>63</v>
      </c>
      <c r="C60" s="44"/>
      <c r="D60" s="44"/>
      <c r="E60" s="45" t="e">
        <f t="shared" si="2"/>
        <v>#DIV/0!</v>
      </c>
      <c r="F60" s="45">
        <f t="shared" si="3"/>
        <v>0</v>
      </c>
    </row>
    <row r="61" spans="1:6" ht="15.75">
      <c r="A61" s="53" t="s">
        <v>64</v>
      </c>
      <c r="B61" s="54" t="s">
        <v>65</v>
      </c>
      <c r="C61" s="44">
        <v>10.7</v>
      </c>
      <c r="D61" s="44"/>
      <c r="E61" s="45">
        <f t="shared" si="2"/>
        <v>0</v>
      </c>
      <c r="F61" s="45">
        <f t="shared" si="3"/>
        <v>-10.7</v>
      </c>
    </row>
    <row r="62" spans="1:6" ht="15.75" hidden="1">
      <c r="A62" s="53" t="s">
        <v>256</v>
      </c>
      <c r="B62" s="54" t="s">
        <v>257</v>
      </c>
      <c r="C62" s="44"/>
      <c r="D62" s="44"/>
      <c r="E62" s="45"/>
      <c r="F62" s="45"/>
    </row>
    <row r="63" spans="1:6" s="6" customFormat="1" ht="15.75">
      <c r="A63" s="37" t="s">
        <v>66</v>
      </c>
      <c r="B63" s="38" t="s">
        <v>67</v>
      </c>
      <c r="C63" s="55">
        <f>SUM(C64:C67)</f>
        <v>1038.24</v>
      </c>
      <c r="D63" s="55">
        <f>SUM(D64:D67)</f>
        <v>157.5429</v>
      </c>
      <c r="E63" s="41">
        <f t="shared" si="2"/>
        <v>15.174034905224227</v>
      </c>
      <c r="F63" s="41">
        <f t="shared" si="3"/>
        <v>-880.6971</v>
      </c>
    </row>
    <row r="64" spans="1:6" ht="15.75" hidden="1">
      <c r="A64" s="42" t="s">
        <v>68</v>
      </c>
      <c r="B64" s="46" t="s">
        <v>69</v>
      </c>
      <c r="C64" s="56"/>
      <c r="D64" s="44"/>
      <c r="E64" s="45" t="e">
        <f t="shared" si="2"/>
        <v>#DIV/0!</v>
      </c>
      <c r="F64" s="45">
        <f t="shared" si="3"/>
        <v>0</v>
      </c>
    </row>
    <row r="65" spans="1:7" s="6" customFormat="1" ht="15.75" hidden="1">
      <c r="A65" s="42" t="s">
        <v>70</v>
      </c>
      <c r="B65" s="46" t="s">
        <v>71</v>
      </c>
      <c r="C65" s="56"/>
      <c r="D65" s="44"/>
      <c r="E65" s="45" t="e">
        <f t="shared" si="2"/>
        <v>#DIV/0!</v>
      </c>
      <c r="F65" s="45">
        <f t="shared" si="3"/>
        <v>0</v>
      </c>
      <c r="G65" s="57"/>
    </row>
    <row r="66" spans="1:6" ht="15.75">
      <c r="A66" s="42" t="s">
        <v>72</v>
      </c>
      <c r="B66" s="46" t="s">
        <v>73</v>
      </c>
      <c r="C66" s="56">
        <v>928.54</v>
      </c>
      <c r="D66" s="44">
        <v>104.2</v>
      </c>
      <c r="E66" s="45">
        <f t="shared" si="2"/>
        <v>11.221918280311026</v>
      </c>
      <c r="F66" s="45">
        <f t="shared" si="3"/>
        <v>-824.3399999999999</v>
      </c>
    </row>
    <row r="67" spans="1:6" ht="15.75">
      <c r="A67" s="42" t="s">
        <v>74</v>
      </c>
      <c r="B67" s="46" t="s">
        <v>75</v>
      </c>
      <c r="C67" s="56">
        <v>109.7</v>
      </c>
      <c r="D67" s="44">
        <v>53.3429</v>
      </c>
      <c r="E67" s="45">
        <f t="shared" si="2"/>
        <v>48.626162260711034</v>
      </c>
      <c r="F67" s="45">
        <f t="shared" si="3"/>
        <v>-56.3571</v>
      </c>
    </row>
    <row r="68" spans="1:6" s="6" customFormat="1" ht="15.75">
      <c r="A68" s="37" t="s">
        <v>76</v>
      </c>
      <c r="B68" s="38" t="s">
        <v>77</v>
      </c>
      <c r="C68" s="39">
        <f>SUM(C69:C71)</f>
        <v>1776.65</v>
      </c>
      <c r="D68" s="39">
        <f>SUM(D69:D71)</f>
        <v>130.83498</v>
      </c>
      <c r="E68" s="41">
        <f t="shared" si="2"/>
        <v>7.364139250837249</v>
      </c>
      <c r="F68" s="41">
        <f t="shared" si="3"/>
        <v>-1645.81502</v>
      </c>
    </row>
    <row r="69" spans="1:6" ht="15.75">
      <c r="A69" s="42" t="s">
        <v>78</v>
      </c>
      <c r="B69" s="58" t="s">
        <v>79</v>
      </c>
      <c r="C69" s="44">
        <v>1423.65</v>
      </c>
      <c r="D69" s="44">
        <v>0</v>
      </c>
      <c r="E69" s="45">
        <f t="shared" si="2"/>
        <v>0</v>
      </c>
      <c r="F69" s="45">
        <f t="shared" si="3"/>
        <v>-1423.65</v>
      </c>
    </row>
    <row r="70" spans="1:6" ht="15.75" hidden="1">
      <c r="A70" s="42" t="s">
        <v>80</v>
      </c>
      <c r="B70" s="58" t="s">
        <v>81</v>
      </c>
      <c r="C70" s="44"/>
      <c r="D70" s="44"/>
      <c r="E70" s="45" t="e">
        <f t="shared" si="2"/>
        <v>#DIV/0!</v>
      </c>
      <c r="F70" s="45">
        <f t="shared" si="3"/>
        <v>0</v>
      </c>
    </row>
    <row r="71" spans="1:6" ht="15.75">
      <c r="A71" s="42" t="s">
        <v>82</v>
      </c>
      <c r="B71" s="46" t="s">
        <v>83</v>
      </c>
      <c r="C71" s="44">
        <v>353</v>
      </c>
      <c r="D71" s="44">
        <v>130.83498</v>
      </c>
      <c r="E71" s="45">
        <f t="shared" si="2"/>
        <v>37.06373371104816</v>
      </c>
      <c r="F71" s="45">
        <f t="shared" si="3"/>
        <v>-222.16502</v>
      </c>
    </row>
    <row r="72" spans="1:6" s="6" customFormat="1" ht="15.75">
      <c r="A72" s="37" t="s">
        <v>94</v>
      </c>
      <c r="B72" s="38" t="s">
        <v>95</v>
      </c>
      <c r="C72" s="39">
        <f>C73</f>
        <v>2122.6</v>
      </c>
      <c r="D72" s="39">
        <f>SUM(D73)</f>
        <v>928.82693</v>
      </c>
      <c r="E72" s="41">
        <f t="shared" si="2"/>
        <v>43.75892443230001</v>
      </c>
      <c r="F72" s="41">
        <f t="shared" si="3"/>
        <v>-1193.77307</v>
      </c>
    </row>
    <row r="73" spans="1:6" ht="15.75">
      <c r="A73" s="42" t="s">
        <v>96</v>
      </c>
      <c r="B73" s="46" t="s">
        <v>271</v>
      </c>
      <c r="C73" s="44">
        <v>2122.6</v>
      </c>
      <c r="D73" s="44">
        <v>928.82693</v>
      </c>
      <c r="E73" s="45">
        <f t="shared" si="2"/>
        <v>43.75892443230001</v>
      </c>
      <c r="F73" s="45">
        <f t="shared" si="3"/>
        <v>-1193.77307</v>
      </c>
    </row>
    <row r="74" spans="1:6" s="6" customFormat="1" ht="15.75">
      <c r="A74" s="60">
        <v>1000</v>
      </c>
      <c r="B74" s="38" t="s">
        <v>98</v>
      </c>
      <c r="C74" s="39">
        <f>SUM(C75:C78)</f>
        <v>135.78</v>
      </c>
      <c r="D74" s="39">
        <f>SUM(D75:D78)</f>
        <v>135.78</v>
      </c>
      <c r="E74" s="41">
        <f t="shared" si="2"/>
        <v>100</v>
      </c>
      <c r="F74" s="41">
        <f t="shared" si="3"/>
        <v>0</v>
      </c>
    </row>
    <row r="75" spans="1:6" ht="5.25" customHeight="1" hidden="1">
      <c r="A75" s="61">
        <v>1001</v>
      </c>
      <c r="B75" s="62" t="s">
        <v>99</v>
      </c>
      <c r="C75" s="44"/>
      <c r="D75" s="44"/>
      <c r="E75" s="45" t="e">
        <f t="shared" si="2"/>
        <v>#DIV/0!</v>
      </c>
      <c r="F75" s="45">
        <f t="shared" si="3"/>
        <v>0</v>
      </c>
    </row>
    <row r="76" spans="1:6" ht="15.75">
      <c r="A76" s="61">
        <v>1003</v>
      </c>
      <c r="B76" s="62" t="s">
        <v>100</v>
      </c>
      <c r="C76" s="44">
        <v>135.78</v>
      </c>
      <c r="D76" s="44">
        <v>135.78</v>
      </c>
      <c r="E76" s="45">
        <f t="shared" si="2"/>
        <v>100</v>
      </c>
      <c r="F76" s="45">
        <f t="shared" si="3"/>
        <v>0</v>
      </c>
    </row>
    <row r="77" spans="1:6" ht="15" customHeight="1" hidden="1">
      <c r="A77" s="61">
        <v>1004</v>
      </c>
      <c r="B77" s="62" t="s">
        <v>101</v>
      </c>
      <c r="C77" s="44"/>
      <c r="D77" s="63"/>
      <c r="E77" s="45" t="e">
        <f t="shared" si="2"/>
        <v>#DIV/0!</v>
      </c>
      <c r="F77" s="45">
        <f t="shared" si="3"/>
        <v>0</v>
      </c>
    </row>
    <row r="78" spans="1:6" ht="16.5" customHeight="1" hidden="1">
      <c r="A78" s="42" t="s">
        <v>102</v>
      </c>
      <c r="B78" s="46" t="s">
        <v>103</v>
      </c>
      <c r="C78" s="44">
        <v>0</v>
      </c>
      <c r="D78" s="44">
        <v>0</v>
      </c>
      <c r="E78" s="45"/>
      <c r="F78" s="45">
        <f t="shared" si="3"/>
        <v>0</v>
      </c>
    </row>
    <row r="79" spans="1:6" ht="15.75">
      <c r="A79" s="37" t="s">
        <v>104</v>
      </c>
      <c r="B79" s="38" t="s">
        <v>105</v>
      </c>
      <c r="C79" s="39">
        <f>C80+C81+C82+C83+C84</f>
        <v>13</v>
      </c>
      <c r="D79" s="39">
        <f>D80+D81+D82+D83+D84</f>
        <v>7.95</v>
      </c>
      <c r="E79" s="45">
        <f t="shared" si="2"/>
        <v>61.15384615384616</v>
      </c>
      <c r="F79" s="28">
        <f>F80+F81+F82+F83+F84</f>
        <v>-5.05</v>
      </c>
    </row>
    <row r="80" spans="1:6" ht="15.75" customHeight="1">
      <c r="A80" s="42" t="s">
        <v>106</v>
      </c>
      <c r="B80" s="46" t="s">
        <v>107</v>
      </c>
      <c r="C80" s="44">
        <v>13</v>
      </c>
      <c r="D80" s="44">
        <v>7.95</v>
      </c>
      <c r="E80" s="45">
        <f t="shared" si="2"/>
        <v>61.15384615384616</v>
      </c>
      <c r="F80" s="45">
        <f>SUM(D80-C80)</f>
        <v>-5.05</v>
      </c>
    </row>
    <row r="81" spans="1:6" ht="15.75" customHeight="1" hidden="1">
      <c r="A81" s="42" t="s">
        <v>108</v>
      </c>
      <c r="B81" s="46" t="s">
        <v>109</v>
      </c>
      <c r="C81" s="44"/>
      <c r="D81" s="44"/>
      <c r="E81" s="45" t="e">
        <f t="shared" si="2"/>
        <v>#DIV/0!</v>
      </c>
      <c r="F81" s="45">
        <f>SUM(D81-C81)</f>
        <v>0</v>
      </c>
    </row>
    <row r="82" spans="1:6" ht="15.75" customHeight="1" hidden="1">
      <c r="A82" s="42" t="s">
        <v>110</v>
      </c>
      <c r="B82" s="46" t="s">
        <v>111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112</v>
      </c>
      <c r="B83" s="46" t="s">
        <v>113</v>
      </c>
      <c r="C83" s="44"/>
      <c r="D83" s="44"/>
      <c r="E83" s="45" t="e">
        <f t="shared" si="2"/>
        <v>#DIV/0!</v>
      </c>
      <c r="F83" s="45"/>
    </row>
    <row r="84" spans="1:6" ht="15.75" customHeight="1" hidden="1">
      <c r="A84" s="42" t="s">
        <v>114</v>
      </c>
      <c r="B84" s="46" t="s">
        <v>115</v>
      </c>
      <c r="C84" s="44"/>
      <c r="D84" s="44"/>
      <c r="E84" s="45" t="e">
        <f t="shared" si="2"/>
        <v>#DIV/0!</v>
      </c>
      <c r="F84" s="45"/>
    </row>
    <row r="85" spans="1:6" s="6" customFormat="1" ht="15.75" customHeight="1">
      <c r="A85" s="60">
        <v>1400</v>
      </c>
      <c r="B85" s="65" t="s">
        <v>124</v>
      </c>
      <c r="C85" s="55">
        <f>C86+C87+C88</f>
        <v>133.7</v>
      </c>
      <c r="D85" s="55">
        <f>SUM(D86:D88)</f>
        <v>0</v>
      </c>
      <c r="E85" s="41">
        <f t="shared" si="2"/>
        <v>0</v>
      </c>
      <c r="F85" s="41">
        <f t="shared" si="3"/>
        <v>-133.7</v>
      </c>
    </row>
    <row r="86" spans="1:6" ht="15.75" customHeight="1" hidden="1">
      <c r="A86" s="61">
        <v>1401</v>
      </c>
      <c r="B86" s="62" t="s">
        <v>125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customHeight="1" hidden="1">
      <c r="A87" s="61">
        <v>1402</v>
      </c>
      <c r="B87" s="62" t="s">
        <v>126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ht="15.75" customHeight="1">
      <c r="A88" s="61">
        <v>1403</v>
      </c>
      <c r="B88" s="62" t="s">
        <v>127</v>
      </c>
      <c r="C88" s="56">
        <v>133.7</v>
      </c>
      <c r="D88" s="44">
        <v>0</v>
      </c>
      <c r="E88" s="45">
        <f t="shared" si="2"/>
        <v>0</v>
      </c>
      <c r="F88" s="45">
        <f t="shared" si="3"/>
        <v>-133.7</v>
      </c>
    </row>
    <row r="89" spans="1:6" s="6" customFormat="1" ht="15.75" customHeight="1">
      <c r="A89" s="60"/>
      <c r="B89" s="66" t="s">
        <v>128</v>
      </c>
      <c r="C89" s="40">
        <f>C48+C56+C58+C63+C68+C72+C74+C79+C85</f>
        <v>6116.563999999999</v>
      </c>
      <c r="D89" s="40">
        <f>D48+D56+D58+D63+D68+D72+D74+D79+D85</f>
        <v>1657.64265</v>
      </c>
      <c r="E89" s="41">
        <f t="shared" si="2"/>
        <v>27.100879676890493</v>
      </c>
      <c r="F89" s="41">
        <f t="shared" si="3"/>
        <v>-4458.92135</v>
      </c>
    </row>
    <row r="90" spans="3:4" ht="15.75">
      <c r="C90" s="69"/>
      <c r="D90" s="70"/>
    </row>
    <row r="91" spans="1:4" s="74" customFormat="1" ht="12.75">
      <c r="A91" s="72" t="s">
        <v>129</v>
      </c>
      <c r="B91" s="72"/>
      <c r="C91" s="73"/>
      <c r="D91" s="73"/>
    </row>
    <row r="92" spans="1:3" s="74" customFormat="1" ht="12.75">
      <c r="A92" s="75" t="s">
        <v>130</v>
      </c>
      <c r="B92" s="75"/>
      <c r="C92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94"/>
  <sheetViews>
    <sheetView view="pageBreakPreview" zoomScale="60" zoomScalePageLayoutView="0" workbookViewId="0" topLeftCell="A36">
      <selection activeCell="D46" sqref="D45:D46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421875" style="71" customWidth="1"/>
    <col min="4" max="4" width="17.421875" style="71" customWidth="1"/>
    <col min="5" max="5" width="10.8515625" style="71" customWidth="1"/>
    <col min="6" max="6" width="10.28125" style="71" customWidth="1"/>
    <col min="7" max="7" width="15.421875" style="1" bestFit="1" customWidth="1"/>
    <col min="8" max="16384" width="9.140625" style="1" customWidth="1"/>
  </cols>
  <sheetData>
    <row r="1" spans="1:6" ht="15.75">
      <c r="A1" s="247" t="s">
        <v>304</v>
      </c>
      <c r="B1" s="247"/>
      <c r="C1" s="247"/>
      <c r="D1" s="247"/>
      <c r="E1" s="247"/>
      <c r="F1" s="247"/>
    </row>
    <row r="2" spans="1:6" ht="15.75">
      <c r="A2" s="247"/>
      <c r="B2" s="247"/>
      <c r="C2" s="247"/>
      <c r="D2" s="247"/>
      <c r="E2" s="247"/>
      <c r="F2" s="247"/>
    </row>
    <row r="3" spans="1:6" ht="63">
      <c r="A3" s="2" t="s">
        <v>1</v>
      </c>
      <c r="B3" s="2" t="s">
        <v>2</v>
      </c>
      <c r="C3" s="81" t="s">
        <v>145</v>
      </c>
      <c r="D3" s="82" t="s">
        <v>301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354.6</v>
      </c>
      <c r="D4" s="5">
        <f>D5+D7+D9+D12</f>
        <v>82.99265000000001</v>
      </c>
      <c r="E4" s="5">
        <f>SUM(D4/C4*100)</f>
        <v>23.404582628313594</v>
      </c>
      <c r="F4" s="5">
        <f>SUM(D4-C4)</f>
        <v>-271.60735</v>
      </c>
    </row>
    <row r="5" spans="1:6" s="6" customFormat="1" ht="15.75">
      <c r="A5" s="77">
        <v>1010000000</v>
      </c>
      <c r="B5" s="76" t="s">
        <v>6</v>
      </c>
      <c r="C5" s="5">
        <f>C6</f>
        <v>126</v>
      </c>
      <c r="D5" s="5">
        <f>D6</f>
        <v>42.99948</v>
      </c>
      <c r="E5" s="5">
        <f aca="true" t="shared" si="0" ref="E5:E45">SUM(D5/C5*100)</f>
        <v>34.12657142857143</v>
      </c>
      <c r="F5" s="5">
        <f aca="true" t="shared" si="1" ref="F5:F45">SUM(D5-C5)</f>
        <v>-83.00052</v>
      </c>
    </row>
    <row r="6" spans="1:6" ht="15.75">
      <c r="A6" s="7">
        <v>1010200001</v>
      </c>
      <c r="B6" s="8" t="s">
        <v>7</v>
      </c>
      <c r="C6" s="9">
        <v>126</v>
      </c>
      <c r="D6" s="10">
        <v>42.99948</v>
      </c>
      <c r="E6" s="9">
        <f>SUM(D6/C6*100)</f>
        <v>34.12657142857143</v>
      </c>
      <c r="F6" s="9">
        <f t="shared" si="1"/>
        <v>-83.00052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0.1846</v>
      </c>
      <c r="E7" s="5">
        <f t="shared" si="0"/>
        <v>6.153333333333332</v>
      </c>
      <c r="F7" s="5">
        <f t="shared" si="1"/>
        <v>-2.8154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0.1846</v>
      </c>
      <c r="E8" s="9">
        <f t="shared" si="0"/>
        <v>6.153333333333332</v>
      </c>
      <c r="F8" s="9">
        <f t="shared" si="1"/>
        <v>-2.8154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215.6</v>
      </c>
      <c r="D9" s="5">
        <f>D10+D11</f>
        <v>35.10857</v>
      </c>
      <c r="E9" s="5">
        <f t="shared" si="0"/>
        <v>16.284123376623377</v>
      </c>
      <c r="F9" s="5">
        <f t="shared" si="1"/>
        <v>-180.49142999999998</v>
      </c>
    </row>
    <row r="10" spans="1:6" s="6" customFormat="1" ht="15.75" customHeight="1">
      <c r="A10" s="7">
        <v>1060100000</v>
      </c>
      <c r="B10" s="11" t="s">
        <v>11</v>
      </c>
      <c r="C10" s="9">
        <v>86</v>
      </c>
      <c r="D10" s="10">
        <v>-0.12731</v>
      </c>
      <c r="E10" s="9">
        <f t="shared" si="0"/>
        <v>-0.14803488372093024</v>
      </c>
      <c r="F10" s="9">
        <f>SUM(D10-C10)</f>
        <v>-86.12731</v>
      </c>
    </row>
    <row r="11" spans="1:6" ht="15.75" customHeight="1">
      <c r="A11" s="7">
        <v>1060600000</v>
      </c>
      <c r="B11" s="11" t="s">
        <v>10</v>
      </c>
      <c r="C11" s="9">
        <v>129.6</v>
      </c>
      <c r="D11" s="10">
        <v>35.23588</v>
      </c>
      <c r="E11" s="9">
        <f t="shared" si="0"/>
        <v>27.18817901234568</v>
      </c>
      <c r="F11" s="9">
        <f t="shared" si="1"/>
        <v>-94.36411999999999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4.7</v>
      </c>
      <c r="E12" s="5">
        <f t="shared" si="0"/>
        <v>47</v>
      </c>
      <c r="F12" s="5">
        <f t="shared" si="1"/>
        <v>-5.3</v>
      </c>
    </row>
    <row r="13" spans="1:6" ht="15.75">
      <c r="A13" s="7">
        <v>1080400001</v>
      </c>
      <c r="B13" s="8" t="s">
        <v>14</v>
      </c>
      <c r="C13" s="9">
        <v>10</v>
      </c>
      <c r="D13" s="10">
        <v>4.7</v>
      </c>
      <c r="E13" s="9">
        <f t="shared" si="0"/>
        <v>47</v>
      </c>
      <c r="F13" s="9">
        <f t="shared" si="1"/>
        <v>-5.3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C21+C24+C26+C31</f>
        <v>153</v>
      </c>
      <c r="D20" s="5">
        <f>D21+D24+D26+D31+D29</f>
        <v>16.82291</v>
      </c>
      <c r="E20" s="5">
        <f t="shared" si="0"/>
        <v>10.995366013071896</v>
      </c>
      <c r="F20" s="5">
        <f t="shared" si="1"/>
        <v>-136.17709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103</v>
      </c>
      <c r="D21" s="5">
        <f>D22+D23</f>
        <v>7.97586</v>
      </c>
      <c r="E21" s="5">
        <f t="shared" si="0"/>
        <v>7.743553398058252</v>
      </c>
      <c r="F21" s="5">
        <f t="shared" si="1"/>
        <v>-95.02414</v>
      </c>
    </row>
    <row r="22" spans="1:6" ht="15.75">
      <c r="A22" s="17">
        <v>1110501101</v>
      </c>
      <c r="B22" s="18" t="s">
        <v>17</v>
      </c>
      <c r="C22" s="12">
        <v>103</v>
      </c>
      <c r="D22" s="10">
        <v>7.97586</v>
      </c>
      <c r="E22" s="9">
        <f t="shared" si="0"/>
        <v>7.743553398058252</v>
      </c>
      <c r="F22" s="9">
        <f t="shared" si="1"/>
        <v>-95.02414</v>
      </c>
    </row>
    <row r="23" spans="1:6" ht="15.75" hidden="1">
      <c r="A23" s="7">
        <v>1110503505</v>
      </c>
      <c r="B23" s="11" t="s">
        <v>18</v>
      </c>
      <c r="C23" s="12">
        <v>0</v>
      </c>
      <c r="D23" s="10"/>
      <c r="E23" s="9" t="e">
        <f t="shared" si="0"/>
        <v>#DIV/0!</v>
      </c>
      <c r="F23" s="9">
        <f t="shared" si="1"/>
        <v>0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50</v>
      </c>
      <c r="D26" s="5">
        <f>D27+D28</f>
        <v>0</v>
      </c>
      <c r="E26" s="5">
        <f t="shared" si="0"/>
        <v>0</v>
      </c>
      <c r="F26" s="5">
        <f t="shared" si="1"/>
        <v>-50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50</v>
      </c>
      <c r="D28" s="10">
        <v>0</v>
      </c>
      <c r="E28" s="9">
        <f t="shared" si="0"/>
        <v>0</v>
      </c>
      <c r="F28" s="9">
        <f t="shared" si="1"/>
        <v>-50</v>
      </c>
    </row>
    <row r="29" spans="1:6" ht="15" customHeight="1">
      <c r="A29" s="3">
        <v>1160000000</v>
      </c>
      <c r="B29" s="14" t="s">
        <v>293</v>
      </c>
      <c r="C29" s="5">
        <f>C30</f>
        <v>0</v>
      </c>
      <c r="D29" s="5">
        <f>D30</f>
        <v>8</v>
      </c>
      <c r="E29" s="5" t="e">
        <f t="shared" si="0"/>
        <v>#DIV/0!</v>
      </c>
      <c r="F29" s="5">
        <f t="shared" si="1"/>
        <v>8</v>
      </c>
    </row>
    <row r="30" spans="1:6" ht="29.25" customHeight="1">
      <c r="A30" s="7">
        <v>1163305010</v>
      </c>
      <c r="B30" s="8" t="s">
        <v>294</v>
      </c>
      <c r="C30" s="9">
        <v>0</v>
      </c>
      <c r="D30" s="10">
        <v>8</v>
      </c>
      <c r="E30" s="9" t="e">
        <f t="shared" si="0"/>
        <v>#DIV/0!</v>
      </c>
      <c r="F30" s="9">
        <f t="shared" si="1"/>
        <v>8</v>
      </c>
    </row>
    <row r="31" spans="1:6" ht="15" customHeight="1">
      <c r="A31" s="3">
        <v>1170000000</v>
      </c>
      <c r="B31" s="14" t="s">
        <v>144</v>
      </c>
      <c r="C31" s="5">
        <f>C32+C33</f>
        <v>0</v>
      </c>
      <c r="D31" s="5">
        <f>D32+D33</f>
        <v>0.84705</v>
      </c>
      <c r="E31" s="5" t="e">
        <f t="shared" si="0"/>
        <v>#DIV/0!</v>
      </c>
      <c r="F31" s="5">
        <f t="shared" si="1"/>
        <v>0.84705</v>
      </c>
    </row>
    <row r="32" spans="1:6" ht="15" customHeight="1">
      <c r="A32" s="7">
        <v>1170105005</v>
      </c>
      <c r="B32" s="8" t="s">
        <v>24</v>
      </c>
      <c r="C32" s="9">
        <f>C33</f>
        <v>0</v>
      </c>
      <c r="D32" s="9">
        <v>0.84705</v>
      </c>
      <c r="E32" s="9" t="e">
        <f t="shared" si="0"/>
        <v>#DIV/0!</v>
      </c>
      <c r="F32" s="9">
        <f t="shared" si="1"/>
        <v>0.84705</v>
      </c>
    </row>
    <row r="33" spans="1:6" ht="15" customHeight="1" hidden="1">
      <c r="A33" s="7">
        <v>1170505005</v>
      </c>
      <c r="B33" s="11" t="s">
        <v>25</v>
      </c>
      <c r="C33" s="9"/>
      <c r="D33" s="10"/>
      <c r="E33" s="9" t="e">
        <f t="shared" si="0"/>
        <v>#DIV/0!</v>
      </c>
      <c r="F33" s="9">
        <f t="shared" si="1"/>
        <v>0</v>
      </c>
    </row>
    <row r="34" spans="1:6" s="6" customFormat="1" ht="15" customHeight="1">
      <c r="A34" s="3">
        <v>1000000000</v>
      </c>
      <c r="B34" s="4" t="s">
        <v>26</v>
      </c>
      <c r="C34" s="20">
        <f>SUM(C4,C20)</f>
        <v>507.6</v>
      </c>
      <c r="D34" s="20">
        <f>D4+D20</f>
        <v>99.81556</v>
      </c>
      <c r="E34" s="5">
        <f t="shared" si="0"/>
        <v>19.664215918045706</v>
      </c>
      <c r="F34" s="5">
        <f t="shared" si="1"/>
        <v>-407.78444</v>
      </c>
    </row>
    <row r="35" spans="1:7" s="6" customFormat="1" ht="15.75">
      <c r="A35" s="3">
        <v>2000000000</v>
      </c>
      <c r="B35" s="4" t="s">
        <v>27</v>
      </c>
      <c r="C35" s="5">
        <f>C36+C38+C39+C40+C41+C43</f>
        <v>2429.296</v>
      </c>
      <c r="D35" s="5">
        <f>D36+D38+D39+D40+D41+D43+D42</f>
        <v>871.41449</v>
      </c>
      <c r="E35" s="5">
        <f t="shared" si="0"/>
        <v>35.871070878147414</v>
      </c>
      <c r="F35" s="5">
        <f t="shared" si="1"/>
        <v>-1557.8815099999997</v>
      </c>
      <c r="G35" s="21"/>
    </row>
    <row r="36" spans="1:6" ht="15" customHeight="1">
      <c r="A36" s="17">
        <v>2020100000</v>
      </c>
      <c r="B36" s="18" t="s">
        <v>28</v>
      </c>
      <c r="C36" s="13">
        <v>1985.1</v>
      </c>
      <c r="D36" s="22">
        <v>815.78</v>
      </c>
      <c r="E36" s="9">
        <f t="shared" si="0"/>
        <v>41.09515893405874</v>
      </c>
      <c r="F36" s="9">
        <f t="shared" si="1"/>
        <v>-1169.32</v>
      </c>
    </row>
    <row r="37" spans="1:6" ht="16.5" customHeight="1" hidden="1">
      <c r="A37" s="17">
        <v>2020100310</v>
      </c>
      <c r="B37" s="18" t="s">
        <v>269</v>
      </c>
      <c r="C37" s="13"/>
      <c r="D37" s="22"/>
      <c r="E37" s="9"/>
      <c r="F37" s="9"/>
    </row>
    <row r="38" spans="1:6" ht="15.75">
      <c r="A38" s="17">
        <v>2020200000</v>
      </c>
      <c r="B38" s="18" t="s">
        <v>29</v>
      </c>
      <c r="C38" s="12">
        <v>388.4</v>
      </c>
      <c r="D38" s="10">
        <v>0</v>
      </c>
      <c r="E38" s="9">
        <f t="shared" si="0"/>
        <v>0</v>
      </c>
      <c r="F38" s="9">
        <f t="shared" si="1"/>
        <v>-388.4</v>
      </c>
    </row>
    <row r="39" spans="1:6" ht="15" customHeight="1">
      <c r="A39" s="17">
        <v>2020300000</v>
      </c>
      <c r="B39" s="18" t="s">
        <v>30</v>
      </c>
      <c r="C39" s="12">
        <v>55.796</v>
      </c>
      <c r="D39" s="23">
        <v>55.691</v>
      </c>
      <c r="E39" s="9">
        <f t="shared" si="0"/>
        <v>99.81181446698687</v>
      </c>
      <c r="F39" s="9">
        <f t="shared" si="1"/>
        <v>-0.10499999999999687</v>
      </c>
    </row>
    <row r="40" spans="1:6" ht="15" customHeight="1" hidden="1">
      <c r="A40" s="17">
        <v>2020400000</v>
      </c>
      <c r="B40" s="18" t="s">
        <v>31</v>
      </c>
      <c r="C40" s="12"/>
      <c r="D40" s="24"/>
      <c r="E40" s="9" t="e">
        <f t="shared" si="0"/>
        <v>#DIV/0!</v>
      </c>
      <c r="F40" s="9">
        <f t="shared" si="1"/>
        <v>0</v>
      </c>
    </row>
    <row r="41" spans="1:6" ht="15" customHeight="1" hidden="1">
      <c r="A41" s="17">
        <v>2020900000</v>
      </c>
      <c r="B41" s="19" t="s">
        <v>32</v>
      </c>
      <c r="C41" s="12"/>
      <c r="D41" s="24"/>
      <c r="E41" s="9" t="e">
        <f t="shared" si="0"/>
        <v>#DIV/0!</v>
      </c>
      <c r="F41" s="9">
        <f t="shared" si="1"/>
        <v>0</v>
      </c>
    </row>
    <row r="42" spans="1:6" ht="30" customHeight="1">
      <c r="A42" s="17">
        <v>2080500010</v>
      </c>
      <c r="B42" s="19" t="s">
        <v>319</v>
      </c>
      <c r="C42" s="12"/>
      <c r="D42" s="24">
        <v>-0.05651</v>
      </c>
      <c r="E42" s="9"/>
      <c r="F42" s="9"/>
    </row>
    <row r="43" spans="1:6" ht="15" customHeight="1" hidden="1">
      <c r="A43" s="7">
        <v>2190500005</v>
      </c>
      <c r="B43" s="11" t="s">
        <v>33</v>
      </c>
      <c r="C43" s="15"/>
      <c r="D43" s="15"/>
      <c r="E43" s="5"/>
      <c r="F43" s="5">
        <f>SUM(D43-C43)</f>
        <v>0</v>
      </c>
    </row>
    <row r="44" spans="1:6" s="6" customFormat="1" ht="15" customHeight="1" hidden="1">
      <c r="A44" s="3">
        <v>3000000000</v>
      </c>
      <c r="B44" s="14" t="s">
        <v>34</v>
      </c>
      <c r="C44" s="25">
        <v>0</v>
      </c>
      <c r="D44" s="15">
        <v>0</v>
      </c>
      <c r="E44" s="5" t="e">
        <f t="shared" si="0"/>
        <v>#DIV/0!</v>
      </c>
      <c r="F44" s="5">
        <f t="shared" si="1"/>
        <v>0</v>
      </c>
    </row>
    <row r="45" spans="1:6" s="6" customFormat="1" ht="15" customHeight="1">
      <c r="A45" s="3"/>
      <c r="B45" s="4" t="s">
        <v>35</v>
      </c>
      <c r="C45" s="5">
        <f>SUM(C34,C35,C44)</f>
        <v>2936.8959999999997</v>
      </c>
      <c r="D45" s="26">
        <f>D34+D35</f>
        <v>971.23005</v>
      </c>
      <c r="E45" s="5">
        <f t="shared" si="0"/>
        <v>33.06995038298939</v>
      </c>
      <c r="F45" s="5">
        <f t="shared" si="1"/>
        <v>-1965.6659499999996</v>
      </c>
    </row>
    <row r="46" spans="1:6" s="6" customFormat="1" ht="15.75">
      <c r="A46" s="3"/>
      <c r="B46" s="27" t="s">
        <v>36</v>
      </c>
      <c r="C46" s="5">
        <f>C91-C45</f>
        <v>431.7950000000005</v>
      </c>
      <c r="D46" s="5">
        <f>D91-D45</f>
        <v>268.48131</v>
      </c>
      <c r="E46" s="28"/>
      <c r="F46" s="28"/>
    </row>
    <row r="47" spans="1:6" ht="15.75">
      <c r="A47" s="29"/>
      <c r="B47" s="30"/>
      <c r="C47" s="31"/>
      <c r="D47" s="31"/>
      <c r="E47" s="32"/>
      <c r="F47" s="33"/>
    </row>
    <row r="48" spans="1:6" ht="63">
      <c r="A48" s="34" t="s">
        <v>1</v>
      </c>
      <c r="B48" s="34" t="s">
        <v>37</v>
      </c>
      <c r="C48" s="81" t="s">
        <v>145</v>
      </c>
      <c r="D48" s="82" t="s">
        <v>301</v>
      </c>
      <c r="E48" s="81" t="s">
        <v>3</v>
      </c>
      <c r="F48" s="83" t="s">
        <v>4</v>
      </c>
    </row>
    <row r="49" spans="1:6" ht="15.75">
      <c r="A49" s="35">
        <v>1</v>
      </c>
      <c r="B49" s="34">
        <v>2</v>
      </c>
      <c r="C49" s="174">
        <v>3</v>
      </c>
      <c r="D49" s="174">
        <v>4</v>
      </c>
      <c r="E49" s="174">
        <v>5</v>
      </c>
      <c r="F49" s="174">
        <v>6</v>
      </c>
    </row>
    <row r="50" spans="1:6" s="6" customFormat="1" ht="15.75">
      <c r="A50" s="37" t="s">
        <v>38</v>
      </c>
      <c r="B50" s="38" t="s">
        <v>39</v>
      </c>
      <c r="C50" s="39">
        <f>C51+C52+C53+C54+C55+C57+C56</f>
        <v>802.125</v>
      </c>
      <c r="D50" s="40">
        <f>D51+D52+D53+D54+D55+D57+D56</f>
        <v>306.60099</v>
      </c>
      <c r="E50" s="41">
        <f>SUM(D50/C50*100)</f>
        <v>38.22359233286583</v>
      </c>
      <c r="F50" s="41">
        <f>SUM(D50-C50)</f>
        <v>-495.52401</v>
      </c>
    </row>
    <row r="51" spans="1:6" s="6" customFormat="1" ht="31.5" hidden="1">
      <c r="A51" s="42" t="s">
        <v>40</v>
      </c>
      <c r="B51" s="43" t="s">
        <v>41</v>
      </c>
      <c r="C51" s="44"/>
      <c r="D51" s="44"/>
      <c r="E51" s="45"/>
      <c r="F51" s="45"/>
    </row>
    <row r="52" spans="1:6" ht="15.75">
      <c r="A52" s="42" t="s">
        <v>42</v>
      </c>
      <c r="B52" s="46" t="s">
        <v>43</v>
      </c>
      <c r="C52" s="44">
        <v>792.125</v>
      </c>
      <c r="D52" s="44">
        <v>306.60099</v>
      </c>
      <c r="E52" s="45">
        <f aca="true" t="shared" si="2" ref="E52:E91">SUM(D52/C52*100)</f>
        <v>38.70613728893799</v>
      </c>
      <c r="F52" s="45">
        <f aca="true" t="shared" si="3" ref="F52:F91">SUM(D52-C52)</f>
        <v>-485.52401</v>
      </c>
    </row>
    <row r="53" spans="1:6" ht="5.25" customHeight="1" hidden="1">
      <c r="A53" s="42" t="s">
        <v>44</v>
      </c>
      <c r="B53" s="46" t="s">
        <v>45</v>
      </c>
      <c r="C53" s="44"/>
      <c r="D53" s="44"/>
      <c r="E53" s="45"/>
      <c r="F53" s="45">
        <f t="shared" si="3"/>
        <v>0</v>
      </c>
    </row>
    <row r="54" spans="1:6" ht="31.5" customHeight="1" hidden="1">
      <c r="A54" s="42" t="s">
        <v>46</v>
      </c>
      <c r="B54" s="46" t="s">
        <v>47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ht="16.5" customHeight="1" hidden="1">
      <c r="A55" s="42" t="s">
        <v>48</v>
      </c>
      <c r="B55" s="46" t="s">
        <v>49</v>
      </c>
      <c r="C55" s="44"/>
      <c r="D55" s="44"/>
      <c r="E55" s="45" t="e">
        <f t="shared" si="2"/>
        <v>#DIV/0!</v>
      </c>
      <c r="F55" s="45">
        <f t="shared" si="3"/>
        <v>0</v>
      </c>
    </row>
    <row r="56" spans="1:6" ht="15.75" customHeight="1">
      <c r="A56" s="42" t="s">
        <v>50</v>
      </c>
      <c r="B56" s="46" t="s">
        <v>51</v>
      </c>
      <c r="C56" s="47">
        <v>10</v>
      </c>
      <c r="D56" s="47">
        <v>0</v>
      </c>
      <c r="E56" s="45">
        <f t="shared" si="2"/>
        <v>0</v>
      </c>
      <c r="F56" s="45">
        <f t="shared" si="3"/>
        <v>-10</v>
      </c>
    </row>
    <row r="57" spans="1:6" ht="16.5" customHeight="1" hidden="1">
      <c r="A57" s="42" t="s">
        <v>52</v>
      </c>
      <c r="B57" s="46" t="s">
        <v>53</v>
      </c>
      <c r="C57" s="44"/>
      <c r="D57" s="44"/>
      <c r="E57" s="45" t="e">
        <f t="shared" si="2"/>
        <v>#DIV/0!</v>
      </c>
      <c r="F57" s="45">
        <f t="shared" si="3"/>
        <v>0</v>
      </c>
    </row>
    <row r="58" spans="1:6" s="6" customFormat="1" ht="15.75">
      <c r="A58" s="48" t="s">
        <v>54</v>
      </c>
      <c r="B58" s="49" t="s">
        <v>55</v>
      </c>
      <c r="C58" s="39">
        <f>C59</f>
        <v>55.656</v>
      </c>
      <c r="D58" s="39">
        <f>D59</f>
        <v>13.19844</v>
      </c>
      <c r="E58" s="41">
        <f t="shared" si="2"/>
        <v>23.71431651573954</v>
      </c>
      <c r="F58" s="41">
        <f t="shared" si="3"/>
        <v>-42.45756</v>
      </c>
    </row>
    <row r="59" spans="1:6" ht="15.75">
      <c r="A59" s="50" t="s">
        <v>56</v>
      </c>
      <c r="B59" s="51" t="s">
        <v>57</v>
      </c>
      <c r="C59" s="44">
        <v>55.656</v>
      </c>
      <c r="D59" s="44">
        <v>13.19844</v>
      </c>
      <c r="E59" s="45">
        <f t="shared" si="2"/>
        <v>23.71431651573954</v>
      </c>
      <c r="F59" s="45">
        <f t="shared" si="3"/>
        <v>-42.45756</v>
      </c>
    </row>
    <row r="60" spans="1:6" s="6" customFormat="1" ht="15.75">
      <c r="A60" s="37" t="s">
        <v>58</v>
      </c>
      <c r="B60" s="38" t="s">
        <v>59</v>
      </c>
      <c r="C60" s="39">
        <f>SUM(C61:C63)</f>
        <v>10</v>
      </c>
      <c r="D60" s="39">
        <f>SUM(D61:D63)</f>
        <v>0</v>
      </c>
      <c r="E60" s="41">
        <f t="shared" si="2"/>
        <v>0</v>
      </c>
      <c r="F60" s="41">
        <f t="shared" si="3"/>
        <v>-10</v>
      </c>
    </row>
    <row r="61" spans="1:6" ht="0.75" customHeight="1" hidden="1">
      <c r="A61" s="42" t="s">
        <v>60</v>
      </c>
      <c r="B61" s="46" t="s">
        <v>61</v>
      </c>
      <c r="C61" s="44"/>
      <c r="D61" s="44"/>
      <c r="E61" s="45" t="e">
        <f t="shared" si="2"/>
        <v>#DIV/0!</v>
      </c>
      <c r="F61" s="45">
        <f t="shared" si="3"/>
        <v>0</v>
      </c>
    </row>
    <row r="62" spans="1:6" ht="15.75" hidden="1">
      <c r="A62" s="52" t="s">
        <v>62</v>
      </c>
      <c r="B62" s="46" t="s">
        <v>63</v>
      </c>
      <c r="C62" s="44"/>
      <c r="D62" s="44"/>
      <c r="E62" s="45" t="e">
        <f t="shared" si="2"/>
        <v>#DIV/0!</v>
      </c>
      <c r="F62" s="45">
        <f t="shared" si="3"/>
        <v>0</v>
      </c>
    </row>
    <row r="63" spans="1:6" ht="15.75">
      <c r="A63" s="53" t="s">
        <v>64</v>
      </c>
      <c r="B63" s="54" t="s">
        <v>65</v>
      </c>
      <c r="C63" s="44">
        <v>10</v>
      </c>
      <c r="D63" s="44">
        <v>0</v>
      </c>
      <c r="E63" s="45">
        <f t="shared" si="2"/>
        <v>0</v>
      </c>
      <c r="F63" s="45">
        <f t="shared" si="3"/>
        <v>-10</v>
      </c>
    </row>
    <row r="64" spans="1:6" ht="15.75" hidden="1">
      <c r="A64" s="53" t="s">
        <v>256</v>
      </c>
      <c r="B64" s="54" t="s">
        <v>257</v>
      </c>
      <c r="C64" s="44"/>
      <c r="D64" s="44"/>
      <c r="E64" s="45"/>
      <c r="F64" s="45"/>
    </row>
    <row r="65" spans="1:6" s="6" customFormat="1" ht="15.75">
      <c r="A65" s="37" t="s">
        <v>66</v>
      </c>
      <c r="B65" s="38" t="s">
        <v>67</v>
      </c>
      <c r="C65" s="55">
        <f>SUM(C66:C69)</f>
        <v>817.1</v>
      </c>
      <c r="D65" s="55">
        <f>SUM(D66:D69)</f>
        <v>78.3398</v>
      </c>
      <c r="E65" s="41">
        <f t="shared" si="2"/>
        <v>9.587541304613879</v>
      </c>
      <c r="F65" s="41">
        <f t="shared" si="3"/>
        <v>-738.7602</v>
      </c>
    </row>
    <row r="66" spans="1:6" ht="0.75" customHeight="1" hidden="1">
      <c r="A66" s="42" t="s">
        <v>68</v>
      </c>
      <c r="B66" s="46" t="s">
        <v>69</v>
      </c>
      <c r="C66" s="56"/>
      <c r="D66" s="44"/>
      <c r="E66" s="45" t="e">
        <f t="shared" si="2"/>
        <v>#DIV/0!</v>
      </c>
      <c r="F66" s="45">
        <f t="shared" si="3"/>
        <v>0</v>
      </c>
    </row>
    <row r="67" spans="1:7" s="6" customFormat="1" ht="15.75">
      <c r="A67" s="42" t="s">
        <v>70</v>
      </c>
      <c r="B67" s="46" t="s">
        <v>71</v>
      </c>
      <c r="C67" s="56">
        <v>118.5</v>
      </c>
      <c r="D67" s="44">
        <v>0</v>
      </c>
      <c r="E67" s="45">
        <f t="shared" si="2"/>
        <v>0</v>
      </c>
      <c r="F67" s="45">
        <f t="shared" si="3"/>
        <v>-118.5</v>
      </c>
      <c r="G67" s="57"/>
    </row>
    <row r="68" spans="1:6" ht="15.75">
      <c r="A68" s="42" t="s">
        <v>72</v>
      </c>
      <c r="B68" s="46" t="s">
        <v>73</v>
      </c>
      <c r="C68" s="56">
        <v>648.6</v>
      </c>
      <c r="D68" s="44">
        <v>78.3398</v>
      </c>
      <c r="E68" s="45">
        <f t="shared" si="2"/>
        <v>12.078291705211223</v>
      </c>
      <c r="F68" s="45">
        <f t="shared" si="3"/>
        <v>-570.2602</v>
      </c>
    </row>
    <row r="69" spans="1:6" ht="15.75">
      <c r="A69" s="42" t="s">
        <v>74</v>
      </c>
      <c r="B69" s="46" t="s">
        <v>75</v>
      </c>
      <c r="C69" s="56">
        <v>50</v>
      </c>
      <c r="D69" s="44">
        <v>0</v>
      </c>
      <c r="E69" s="45">
        <f t="shared" si="2"/>
        <v>0</v>
      </c>
      <c r="F69" s="45">
        <f t="shared" si="3"/>
        <v>-50</v>
      </c>
    </row>
    <row r="70" spans="1:6" s="6" customFormat="1" ht="15.75">
      <c r="A70" s="37" t="s">
        <v>76</v>
      </c>
      <c r="B70" s="38" t="s">
        <v>77</v>
      </c>
      <c r="C70" s="39">
        <f>SUM(C71:C73)</f>
        <v>504.05</v>
      </c>
      <c r="D70" s="39">
        <f>SUM(D71:D73)</f>
        <v>262.46253</v>
      </c>
      <c r="E70" s="41">
        <f t="shared" si="2"/>
        <v>52.07073306219622</v>
      </c>
      <c r="F70" s="41">
        <f t="shared" si="3"/>
        <v>-241.58747</v>
      </c>
    </row>
    <row r="71" spans="1:6" ht="15.75" hidden="1">
      <c r="A71" s="42" t="s">
        <v>78</v>
      </c>
      <c r="B71" s="58" t="s">
        <v>79</v>
      </c>
      <c r="C71" s="44"/>
      <c r="D71" s="44"/>
      <c r="E71" s="45" t="e">
        <f t="shared" si="2"/>
        <v>#DIV/0!</v>
      </c>
      <c r="F71" s="45">
        <f t="shared" si="3"/>
        <v>0</v>
      </c>
    </row>
    <row r="72" spans="1:6" ht="15.75" hidden="1">
      <c r="A72" s="42" t="s">
        <v>80</v>
      </c>
      <c r="B72" s="58" t="s">
        <v>81</v>
      </c>
      <c r="C72" s="44"/>
      <c r="D72" s="44"/>
      <c r="E72" s="45" t="e">
        <f t="shared" si="2"/>
        <v>#DIV/0!</v>
      </c>
      <c r="F72" s="45">
        <f t="shared" si="3"/>
        <v>0</v>
      </c>
    </row>
    <row r="73" spans="1:6" ht="15.75">
      <c r="A73" s="42" t="s">
        <v>82</v>
      </c>
      <c r="B73" s="46" t="s">
        <v>83</v>
      </c>
      <c r="C73" s="44">
        <v>504.05</v>
      </c>
      <c r="D73" s="44">
        <v>262.46253</v>
      </c>
      <c r="E73" s="45">
        <f t="shared" si="2"/>
        <v>52.07073306219622</v>
      </c>
      <c r="F73" s="45">
        <f t="shared" si="3"/>
        <v>-241.58747</v>
      </c>
    </row>
    <row r="74" spans="1:6" s="6" customFormat="1" ht="15.75">
      <c r="A74" s="37" t="s">
        <v>94</v>
      </c>
      <c r="B74" s="38" t="s">
        <v>95</v>
      </c>
      <c r="C74" s="39">
        <f>C75</f>
        <v>1042.96</v>
      </c>
      <c r="D74" s="39">
        <f>SUM(D75)</f>
        <v>576.1096</v>
      </c>
      <c r="E74" s="41">
        <f t="shared" si="2"/>
        <v>55.23793817596072</v>
      </c>
      <c r="F74" s="41">
        <f t="shared" si="3"/>
        <v>-466.85040000000004</v>
      </c>
    </row>
    <row r="75" spans="1:6" ht="15.75">
      <c r="A75" s="42" t="s">
        <v>96</v>
      </c>
      <c r="B75" s="46" t="s">
        <v>97</v>
      </c>
      <c r="C75" s="44">
        <v>1042.96</v>
      </c>
      <c r="D75" s="44">
        <v>576.1096</v>
      </c>
      <c r="E75" s="45">
        <f t="shared" si="2"/>
        <v>55.23793817596072</v>
      </c>
      <c r="F75" s="45">
        <f t="shared" si="3"/>
        <v>-466.85040000000004</v>
      </c>
    </row>
    <row r="76" spans="1:6" s="6" customFormat="1" ht="15.75" hidden="1">
      <c r="A76" s="60">
        <v>1000</v>
      </c>
      <c r="B76" s="38" t="s">
        <v>98</v>
      </c>
      <c r="C76" s="39">
        <f>SUM(C77:C80)</f>
        <v>0</v>
      </c>
      <c r="D76" s="39">
        <f>SUM(D77:D80)</f>
        <v>0</v>
      </c>
      <c r="E76" s="41" t="e">
        <f t="shared" si="2"/>
        <v>#DIV/0!</v>
      </c>
      <c r="F76" s="41">
        <f t="shared" si="3"/>
        <v>0</v>
      </c>
    </row>
    <row r="77" spans="1:6" ht="15.75" hidden="1">
      <c r="A77" s="61">
        <v>1001</v>
      </c>
      <c r="B77" s="62" t="s">
        <v>99</v>
      </c>
      <c r="C77" s="44"/>
      <c r="D77" s="44"/>
      <c r="E77" s="45" t="e">
        <f t="shared" si="2"/>
        <v>#DIV/0!</v>
      </c>
      <c r="F77" s="45">
        <f t="shared" si="3"/>
        <v>0</v>
      </c>
    </row>
    <row r="78" spans="1:6" ht="15.75" hidden="1">
      <c r="A78" s="61">
        <v>1003</v>
      </c>
      <c r="B78" s="62" t="s">
        <v>100</v>
      </c>
      <c r="C78" s="44">
        <v>0</v>
      </c>
      <c r="D78" s="44"/>
      <c r="E78" s="45" t="e">
        <f t="shared" si="2"/>
        <v>#DIV/0!</v>
      </c>
      <c r="F78" s="45">
        <f t="shared" si="3"/>
        <v>0</v>
      </c>
    </row>
    <row r="79" spans="1:6" ht="1.5" customHeight="1" hidden="1">
      <c r="A79" s="61">
        <v>1004</v>
      </c>
      <c r="B79" s="62" t="s">
        <v>101</v>
      </c>
      <c r="C79" s="44"/>
      <c r="D79" s="63"/>
      <c r="E79" s="45" t="e">
        <f t="shared" si="2"/>
        <v>#DIV/0!</v>
      </c>
      <c r="F79" s="45">
        <f t="shared" si="3"/>
        <v>0</v>
      </c>
    </row>
    <row r="80" spans="1:6" ht="16.5" customHeight="1" hidden="1">
      <c r="A80" s="42" t="s">
        <v>102</v>
      </c>
      <c r="B80" s="46" t="s">
        <v>103</v>
      </c>
      <c r="C80" s="44">
        <v>0</v>
      </c>
      <c r="D80" s="44">
        <v>0</v>
      </c>
      <c r="E80" s="45"/>
      <c r="F80" s="45">
        <f t="shared" si="3"/>
        <v>0</v>
      </c>
    </row>
    <row r="81" spans="1:6" ht="15.75">
      <c r="A81" s="37" t="s">
        <v>104</v>
      </c>
      <c r="B81" s="38" t="s">
        <v>105</v>
      </c>
      <c r="C81" s="39">
        <f>C82+C83+C84+C85+C86</f>
        <v>9</v>
      </c>
      <c r="D81" s="39">
        <f>D82+D83+D84+D85+D86</f>
        <v>3</v>
      </c>
      <c r="E81" s="45">
        <f t="shared" si="2"/>
        <v>33.33333333333333</v>
      </c>
      <c r="F81" s="28">
        <f>F82+F83+F84+F85+F86</f>
        <v>-6</v>
      </c>
    </row>
    <row r="82" spans="1:6" ht="15.75" customHeight="1">
      <c r="A82" s="42" t="s">
        <v>106</v>
      </c>
      <c r="B82" s="46" t="s">
        <v>107</v>
      </c>
      <c r="C82" s="44">
        <v>9</v>
      </c>
      <c r="D82" s="44">
        <v>3</v>
      </c>
      <c r="E82" s="45">
        <f t="shared" si="2"/>
        <v>33.33333333333333</v>
      </c>
      <c r="F82" s="45">
        <f>SUM(D82-C82)</f>
        <v>-6</v>
      </c>
    </row>
    <row r="83" spans="1:6" ht="15.75" customHeight="1" hidden="1">
      <c r="A83" s="42" t="s">
        <v>108</v>
      </c>
      <c r="B83" s="46" t="s">
        <v>109</v>
      </c>
      <c r="C83" s="44"/>
      <c r="D83" s="44"/>
      <c r="E83" s="45" t="e">
        <f t="shared" si="2"/>
        <v>#DIV/0!</v>
      </c>
      <c r="F83" s="45">
        <f>SUM(D83-C83)</f>
        <v>0</v>
      </c>
    </row>
    <row r="84" spans="1:6" ht="15.75" customHeight="1" hidden="1">
      <c r="A84" s="42" t="s">
        <v>110</v>
      </c>
      <c r="B84" s="46" t="s">
        <v>111</v>
      </c>
      <c r="C84" s="44"/>
      <c r="D84" s="44"/>
      <c r="E84" s="45" t="e">
        <f t="shared" si="2"/>
        <v>#DIV/0!</v>
      </c>
      <c r="F84" s="45"/>
    </row>
    <row r="85" spans="1:6" ht="15.75" customHeight="1" hidden="1">
      <c r="A85" s="42" t="s">
        <v>112</v>
      </c>
      <c r="B85" s="46" t="s">
        <v>113</v>
      </c>
      <c r="C85" s="44"/>
      <c r="D85" s="44"/>
      <c r="E85" s="45" t="e">
        <f t="shared" si="2"/>
        <v>#DIV/0!</v>
      </c>
      <c r="F85" s="45"/>
    </row>
    <row r="86" spans="1:6" ht="15.75" customHeight="1" hidden="1">
      <c r="A86" s="42" t="s">
        <v>114</v>
      </c>
      <c r="B86" s="46" t="s">
        <v>115</v>
      </c>
      <c r="C86" s="44"/>
      <c r="D86" s="44"/>
      <c r="E86" s="45" t="e">
        <f t="shared" si="2"/>
        <v>#DIV/0!</v>
      </c>
      <c r="F86" s="45"/>
    </row>
    <row r="87" spans="1:6" s="6" customFormat="1" ht="15" customHeight="1">
      <c r="A87" s="60">
        <v>1400</v>
      </c>
      <c r="B87" s="65" t="s">
        <v>124</v>
      </c>
      <c r="C87" s="55">
        <f>C88+C89+C90</f>
        <v>127.8</v>
      </c>
      <c r="D87" s="55">
        <f>SUM(D88:D90)</f>
        <v>0</v>
      </c>
      <c r="E87" s="41">
        <f t="shared" si="2"/>
        <v>0</v>
      </c>
      <c r="F87" s="41">
        <f t="shared" si="3"/>
        <v>-127.8</v>
      </c>
    </row>
    <row r="88" spans="1:6" ht="0.75" customHeight="1" hidden="1">
      <c r="A88" s="61">
        <v>1401</v>
      </c>
      <c r="B88" s="62" t="s">
        <v>125</v>
      </c>
      <c r="C88" s="56"/>
      <c r="D88" s="44"/>
      <c r="E88" s="45" t="e">
        <f t="shared" si="2"/>
        <v>#DIV/0!</v>
      </c>
      <c r="F88" s="45">
        <f t="shared" si="3"/>
        <v>0</v>
      </c>
    </row>
    <row r="89" spans="1:6" ht="15.75" customHeight="1" hidden="1">
      <c r="A89" s="61">
        <v>1402</v>
      </c>
      <c r="B89" s="62" t="s">
        <v>126</v>
      </c>
      <c r="C89" s="56"/>
      <c r="D89" s="44"/>
      <c r="E89" s="45" t="e">
        <f t="shared" si="2"/>
        <v>#DIV/0!</v>
      </c>
      <c r="F89" s="45">
        <f t="shared" si="3"/>
        <v>0</v>
      </c>
    </row>
    <row r="90" spans="1:6" ht="15.75" customHeight="1">
      <c r="A90" s="61">
        <v>1403</v>
      </c>
      <c r="B90" s="62" t="s">
        <v>127</v>
      </c>
      <c r="C90" s="56">
        <v>127.8</v>
      </c>
      <c r="D90" s="44">
        <v>0</v>
      </c>
      <c r="E90" s="45">
        <f t="shared" si="2"/>
        <v>0</v>
      </c>
      <c r="F90" s="45">
        <f t="shared" si="3"/>
        <v>-127.8</v>
      </c>
    </row>
    <row r="91" spans="1:6" s="6" customFormat="1" ht="15.75" customHeight="1">
      <c r="A91" s="60"/>
      <c r="B91" s="66" t="s">
        <v>128</v>
      </c>
      <c r="C91" s="40">
        <f>C50+C58+C60+C65+C70+C74+C76+C81+C87</f>
        <v>3368.6910000000003</v>
      </c>
      <c r="D91" s="40">
        <f>D50+D58+D60+D65+D70+D74+D76+D81+D87</f>
        <v>1239.71136</v>
      </c>
      <c r="E91" s="41">
        <f t="shared" si="2"/>
        <v>36.80098174632223</v>
      </c>
      <c r="F91" s="41">
        <f t="shared" si="3"/>
        <v>-2128.9796400000005</v>
      </c>
    </row>
    <row r="92" spans="3:4" ht="15.75">
      <c r="C92" s="69"/>
      <c r="D92" s="70"/>
    </row>
    <row r="93" spans="1:4" s="74" customFormat="1" ht="12.75">
      <c r="A93" s="72" t="s">
        <v>129</v>
      </c>
      <c r="B93" s="72"/>
      <c r="C93" s="73"/>
      <c r="D93" s="73"/>
    </row>
    <row r="94" spans="1:3" s="74" customFormat="1" ht="12.75">
      <c r="A94" s="75" t="s">
        <v>130</v>
      </c>
      <c r="B94" s="75"/>
      <c r="C94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35"/>
  <sheetViews>
    <sheetView view="pageBreakPreview" zoomScale="60" zoomScalePageLayoutView="0" workbookViewId="0" topLeftCell="A1">
      <pane ySplit="1" topLeftCell="A2" activePane="bottomLeft" state="frozen"/>
      <selection pane="topLeft" activeCell="A1" sqref="A1"/>
      <selection pane="bottomLeft" activeCell="DS9" sqref="DS9:DU10"/>
    </sheetView>
  </sheetViews>
  <sheetFormatPr defaultColWidth="9.140625" defaultRowHeight="12.75"/>
  <cols>
    <col min="1" max="1" width="3.421875" style="84" customWidth="1"/>
    <col min="2" max="2" width="25.57421875" style="84" customWidth="1"/>
    <col min="3" max="3" width="7.7109375" style="84" customWidth="1"/>
    <col min="4" max="4" width="7.7109375" style="85" customWidth="1"/>
    <col min="5" max="28" width="7.7109375" style="84" customWidth="1"/>
    <col min="29" max="29" width="7.57421875" style="84" customWidth="1"/>
    <col min="30" max="30" width="0.13671875" style="84" hidden="1" customWidth="1"/>
    <col min="31" max="32" width="7.7109375" style="84" hidden="1" customWidth="1"/>
    <col min="33" max="35" width="7.7109375" style="84" customWidth="1"/>
    <col min="36" max="36" width="0.13671875" style="84" hidden="1" customWidth="1"/>
    <col min="37" max="38" width="7.7109375" style="84" hidden="1" customWidth="1"/>
    <col min="39" max="44" width="7.7109375" style="84" customWidth="1"/>
    <col min="45" max="50" width="7.7109375" style="84" hidden="1" customWidth="1"/>
    <col min="51" max="56" width="7.7109375" style="84" customWidth="1"/>
    <col min="57" max="62" width="7.7109375" style="84" hidden="1" customWidth="1"/>
    <col min="63" max="76" width="7.7109375" style="84" customWidth="1"/>
    <col min="77" max="77" width="7.57421875" style="84" customWidth="1"/>
    <col min="78" max="78" width="0.2890625" style="84" hidden="1" customWidth="1"/>
    <col min="79" max="86" width="7.7109375" style="84" hidden="1" customWidth="1"/>
    <col min="87" max="100" width="7.7109375" style="84" customWidth="1"/>
    <col min="101" max="101" width="7.57421875" style="84" customWidth="1"/>
    <col min="102" max="104" width="7.7109375" style="84" hidden="1" customWidth="1"/>
    <col min="105" max="131" width="7.7109375" style="84" customWidth="1"/>
    <col min="132" max="16384" width="9.140625" style="84" customWidth="1"/>
  </cols>
  <sheetData>
    <row r="1" spans="12:26" ht="18" customHeight="1">
      <c r="L1" s="241" t="s">
        <v>147</v>
      </c>
      <c r="M1" s="241"/>
      <c r="N1" s="241"/>
      <c r="O1" s="86"/>
      <c r="P1" s="86"/>
      <c r="Q1" s="86"/>
      <c r="R1" s="242"/>
      <c r="S1" s="242"/>
      <c r="T1" s="242"/>
      <c r="U1" s="87"/>
      <c r="V1" s="87"/>
      <c r="W1" s="87"/>
      <c r="X1" s="87"/>
      <c r="Y1" s="87"/>
      <c r="Z1" s="87"/>
    </row>
    <row r="2" spans="12:26" ht="19.5" customHeight="1">
      <c r="L2" s="87" t="s">
        <v>148</v>
      </c>
      <c r="M2" s="87"/>
      <c r="N2" s="87"/>
      <c r="O2" s="88"/>
      <c r="P2" s="88"/>
      <c r="Q2" s="88"/>
      <c r="R2" s="242"/>
      <c r="S2" s="242"/>
      <c r="T2" s="242"/>
      <c r="U2" s="87"/>
      <c r="V2" s="87"/>
      <c r="W2" s="87"/>
      <c r="X2" s="87"/>
      <c r="Y2" s="87"/>
      <c r="Z2" s="87"/>
    </row>
    <row r="3" spans="1:119" ht="30.75" customHeight="1">
      <c r="A3" s="89"/>
      <c r="B3" s="89"/>
      <c r="C3" s="89"/>
      <c r="D3" s="90"/>
      <c r="E3" s="89"/>
      <c r="F3" s="89"/>
      <c r="G3" s="89"/>
      <c r="H3" s="89"/>
      <c r="I3" s="89"/>
      <c r="L3" s="243" t="s">
        <v>149</v>
      </c>
      <c r="M3" s="243"/>
      <c r="N3" s="243"/>
      <c r="O3" s="89"/>
      <c r="P3" s="89"/>
      <c r="Q3" s="89"/>
      <c r="R3" s="243"/>
      <c r="S3" s="243"/>
      <c r="T3" s="243"/>
      <c r="U3" s="91"/>
      <c r="V3" s="91"/>
      <c r="W3" s="91"/>
      <c r="X3" s="91"/>
      <c r="Y3" s="91"/>
      <c r="Z3" s="91"/>
      <c r="AA3" s="89"/>
      <c r="AB3" s="89"/>
      <c r="AC3" s="89"/>
      <c r="AD3" s="89"/>
      <c r="AE3" s="89"/>
      <c r="AF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</row>
    <row r="4" spans="2:119" ht="24" customHeight="1">
      <c r="B4" s="244" t="s">
        <v>150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92"/>
      <c r="P4" s="92"/>
      <c r="Q4" s="92"/>
      <c r="R4" s="92"/>
      <c r="S4" s="92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</row>
    <row r="5" spans="2:119" ht="15" customHeight="1">
      <c r="B5" s="245" t="s">
        <v>300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93"/>
      <c r="P5" s="93"/>
      <c r="Q5" s="93"/>
      <c r="R5" s="93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</row>
    <row r="6" spans="1:131" ht="15" customHeight="1">
      <c r="A6" s="89"/>
      <c r="B6" s="89"/>
      <c r="C6" s="94"/>
      <c r="D6" s="95"/>
      <c r="E6" s="89"/>
      <c r="F6" s="89"/>
      <c r="I6" s="246"/>
      <c r="J6" s="246"/>
      <c r="K6" s="246"/>
      <c r="L6" s="246"/>
      <c r="M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Y6" s="89"/>
      <c r="DZ6" s="89"/>
      <c r="EA6" s="89"/>
    </row>
    <row r="7" spans="1:131" s="100" customFormat="1" ht="15" customHeight="1">
      <c r="A7" s="228" t="s">
        <v>151</v>
      </c>
      <c r="B7" s="228" t="s">
        <v>152</v>
      </c>
      <c r="C7" s="222" t="s">
        <v>153</v>
      </c>
      <c r="D7" s="223"/>
      <c r="E7" s="224"/>
      <c r="F7" s="97" t="s">
        <v>154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9"/>
      <c r="CI7" s="222" t="s">
        <v>155</v>
      </c>
      <c r="CJ7" s="223"/>
      <c r="CK7" s="224"/>
      <c r="CL7" s="222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4"/>
      <c r="DY7" s="222" t="s">
        <v>156</v>
      </c>
      <c r="DZ7" s="223"/>
      <c r="EA7" s="224"/>
    </row>
    <row r="8" spans="1:131" s="100" customFormat="1" ht="15" customHeight="1">
      <c r="A8" s="228"/>
      <c r="B8" s="228"/>
      <c r="C8" s="232"/>
      <c r="D8" s="213"/>
      <c r="E8" s="233"/>
      <c r="F8" s="232" t="s">
        <v>157</v>
      </c>
      <c r="G8" s="213"/>
      <c r="H8" s="233"/>
      <c r="I8" s="234" t="s">
        <v>158</v>
      </c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6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2"/>
      <c r="BE8" s="104"/>
      <c r="BF8" s="104"/>
      <c r="BG8" s="104"/>
      <c r="BH8" s="105"/>
      <c r="BI8" s="105"/>
      <c r="BJ8" s="105"/>
      <c r="BK8" s="228" t="s">
        <v>159</v>
      </c>
      <c r="BL8" s="228"/>
      <c r="BM8" s="228"/>
      <c r="BN8" s="225" t="s">
        <v>158</v>
      </c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101"/>
      <c r="CA8" s="101"/>
      <c r="CB8" s="101"/>
      <c r="CC8" s="232" t="s">
        <v>160</v>
      </c>
      <c r="CD8" s="213"/>
      <c r="CE8" s="233"/>
      <c r="CF8" s="237"/>
      <c r="CG8" s="238"/>
      <c r="CH8" s="239"/>
      <c r="CI8" s="232"/>
      <c r="CJ8" s="213"/>
      <c r="CK8" s="233"/>
      <c r="CL8" s="232" t="s">
        <v>158</v>
      </c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3"/>
      <c r="DE8" s="213"/>
      <c r="DF8" s="213"/>
      <c r="DG8" s="213"/>
      <c r="DH8" s="213"/>
      <c r="DI8" s="213"/>
      <c r="DJ8" s="213"/>
      <c r="DK8" s="213"/>
      <c r="DL8" s="213"/>
      <c r="DM8" s="213"/>
      <c r="DN8" s="213"/>
      <c r="DO8" s="213"/>
      <c r="DP8" s="213"/>
      <c r="DQ8" s="213"/>
      <c r="DR8" s="213"/>
      <c r="DS8" s="213"/>
      <c r="DT8" s="213"/>
      <c r="DU8" s="213"/>
      <c r="DV8" s="213"/>
      <c r="DW8" s="213"/>
      <c r="DX8" s="233"/>
      <c r="DY8" s="232"/>
      <c r="DZ8" s="213"/>
      <c r="EA8" s="233"/>
    </row>
    <row r="9" spans="1:131" s="100" customFormat="1" ht="15" customHeight="1">
      <c r="A9" s="228"/>
      <c r="B9" s="228"/>
      <c r="C9" s="232"/>
      <c r="D9" s="213"/>
      <c r="E9" s="233"/>
      <c r="F9" s="232"/>
      <c r="G9" s="213"/>
      <c r="H9" s="233"/>
      <c r="I9" s="222" t="s">
        <v>161</v>
      </c>
      <c r="J9" s="223"/>
      <c r="K9" s="224"/>
      <c r="L9" s="222" t="s">
        <v>162</v>
      </c>
      <c r="M9" s="223"/>
      <c r="N9" s="224"/>
      <c r="O9" s="222" t="s">
        <v>163</v>
      </c>
      <c r="P9" s="223"/>
      <c r="Q9" s="224"/>
      <c r="R9" s="222" t="s">
        <v>164</v>
      </c>
      <c r="S9" s="223"/>
      <c r="T9" s="224"/>
      <c r="U9" s="222" t="s">
        <v>165</v>
      </c>
      <c r="V9" s="223"/>
      <c r="W9" s="224"/>
      <c r="X9" s="222" t="s">
        <v>298</v>
      </c>
      <c r="Y9" s="223"/>
      <c r="Z9" s="224"/>
      <c r="AA9" s="222" t="s">
        <v>166</v>
      </c>
      <c r="AB9" s="223"/>
      <c r="AC9" s="224"/>
      <c r="AD9" s="222" t="s">
        <v>167</v>
      </c>
      <c r="AE9" s="223"/>
      <c r="AF9" s="224"/>
      <c r="AG9" s="222" t="s">
        <v>168</v>
      </c>
      <c r="AH9" s="223"/>
      <c r="AI9" s="224"/>
      <c r="AJ9" s="222" t="s">
        <v>169</v>
      </c>
      <c r="AK9" s="223"/>
      <c r="AL9" s="224"/>
      <c r="AM9" s="222" t="s">
        <v>320</v>
      </c>
      <c r="AN9" s="223"/>
      <c r="AO9" s="224"/>
      <c r="AP9" s="222" t="s">
        <v>170</v>
      </c>
      <c r="AQ9" s="223"/>
      <c r="AR9" s="224"/>
      <c r="AS9" s="222" t="s">
        <v>171</v>
      </c>
      <c r="AT9" s="223"/>
      <c r="AU9" s="224"/>
      <c r="AV9" s="222" t="s">
        <v>172</v>
      </c>
      <c r="AW9" s="223"/>
      <c r="AX9" s="224"/>
      <c r="AY9" s="222" t="s">
        <v>295</v>
      </c>
      <c r="AZ9" s="223"/>
      <c r="BA9" s="224"/>
      <c r="BB9" s="222" t="s">
        <v>173</v>
      </c>
      <c r="BC9" s="223"/>
      <c r="BD9" s="224"/>
      <c r="BE9" s="222" t="s">
        <v>174</v>
      </c>
      <c r="BF9" s="223"/>
      <c r="BG9" s="224"/>
      <c r="BH9" s="232" t="s">
        <v>175</v>
      </c>
      <c r="BI9" s="213"/>
      <c r="BJ9" s="213"/>
      <c r="BK9" s="228"/>
      <c r="BL9" s="228"/>
      <c r="BM9" s="228"/>
      <c r="BN9" s="222" t="s">
        <v>176</v>
      </c>
      <c r="BO9" s="223"/>
      <c r="BP9" s="224"/>
      <c r="BQ9" s="222" t="s">
        <v>177</v>
      </c>
      <c r="BR9" s="223"/>
      <c r="BS9" s="224"/>
      <c r="BT9" s="222" t="s">
        <v>178</v>
      </c>
      <c r="BU9" s="223"/>
      <c r="BV9" s="224"/>
      <c r="BW9" s="222" t="s">
        <v>179</v>
      </c>
      <c r="BX9" s="223"/>
      <c r="BY9" s="224"/>
      <c r="BZ9" s="222" t="s">
        <v>31</v>
      </c>
      <c r="CA9" s="223"/>
      <c r="CB9" s="224"/>
      <c r="CC9" s="232"/>
      <c r="CD9" s="213"/>
      <c r="CE9" s="233"/>
      <c r="CF9" s="228" t="s">
        <v>180</v>
      </c>
      <c r="CG9" s="228"/>
      <c r="CH9" s="228"/>
      <c r="CI9" s="232"/>
      <c r="CJ9" s="213"/>
      <c r="CK9" s="233"/>
      <c r="CL9" s="216" t="s">
        <v>181</v>
      </c>
      <c r="CM9" s="217"/>
      <c r="CN9" s="218"/>
      <c r="CO9" s="229" t="s">
        <v>154</v>
      </c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1"/>
      <c r="DA9" s="216" t="s">
        <v>182</v>
      </c>
      <c r="DB9" s="217"/>
      <c r="DC9" s="218"/>
      <c r="DD9" s="216" t="s">
        <v>183</v>
      </c>
      <c r="DE9" s="217"/>
      <c r="DF9" s="218"/>
      <c r="DG9" s="216" t="s">
        <v>184</v>
      </c>
      <c r="DH9" s="217"/>
      <c r="DI9" s="218"/>
      <c r="DJ9" s="216" t="s">
        <v>185</v>
      </c>
      <c r="DK9" s="217"/>
      <c r="DL9" s="218"/>
      <c r="DM9" s="222" t="s">
        <v>186</v>
      </c>
      <c r="DN9" s="223"/>
      <c r="DO9" s="224"/>
      <c r="DP9" s="222" t="s">
        <v>187</v>
      </c>
      <c r="DQ9" s="223"/>
      <c r="DR9" s="224"/>
      <c r="DS9" s="222" t="s">
        <v>188</v>
      </c>
      <c r="DT9" s="223"/>
      <c r="DU9" s="224"/>
      <c r="DV9" s="228" t="s">
        <v>189</v>
      </c>
      <c r="DW9" s="228"/>
      <c r="DX9" s="228"/>
      <c r="DY9" s="232"/>
      <c r="DZ9" s="213"/>
      <c r="EA9" s="233"/>
    </row>
    <row r="10" spans="1:136" s="100" customFormat="1" ht="100.5" customHeight="1">
      <c r="A10" s="228"/>
      <c r="B10" s="228"/>
      <c r="C10" s="225"/>
      <c r="D10" s="226"/>
      <c r="E10" s="240"/>
      <c r="F10" s="225"/>
      <c r="G10" s="226"/>
      <c r="H10" s="227"/>
      <c r="I10" s="225"/>
      <c r="J10" s="226"/>
      <c r="K10" s="227"/>
      <c r="L10" s="225"/>
      <c r="M10" s="226"/>
      <c r="N10" s="227"/>
      <c r="O10" s="225"/>
      <c r="P10" s="226"/>
      <c r="Q10" s="227"/>
      <c r="R10" s="225"/>
      <c r="S10" s="226"/>
      <c r="T10" s="227"/>
      <c r="U10" s="225"/>
      <c r="V10" s="226"/>
      <c r="W10" s="227"/>
      <c r="X10" s="225"/>
      <c r="Y10" s="226"/>
      <c r="Z10" s="227"/>
      <c r="AA10" s="225"/>
      <c r="AB10" s="226"/>
      <c r="AC10" s="227"/>
      <c r="AD10" s="225"/>
      <c r="AE10" s="226"/>
      <c r="AF10" s="227"/>
      <c r="AG10" s="225"/>
      <c r="AH10" s="226"/>
      <c r="AI10" s="227"/>
      <c r="AJ10" s="225"/>
      <c r="AK10" s="226"/>
      <c r="AL10" s="227"/>
      <c r="AM10" s="225"/>
      <c r="AN10" s="226"/>
      <c r="AO10" s="227"/>
      <c r="AP10" s="225"/>
      <c r="AQ10" s="226"/>
      <c r="AR10" s="227"/>
      <c r="AS10" s="225"/>
      <c r="AT10" s="226"/>
      <c r="AU10" s="227"/>
      <c r="AV10" s="225"/>
      <c r="AW10" s="226"/>
      <c r="AX10" s="227"/>
      <c r="AY10" s="225"/>
      <c r="AZ10" s="226"/>
      <c r="BA10" s="227"/>
      <c r="BB10" s="225"/>
      <c r="BC10" s="226"/>
      <c r="BD10" s="227"/>
      <c r="BE10" s="225"/>
      <c r="BF10" s="226"/>
      <c r="BG10" s="227"/>
      <c r="BH10" s="225"/>
      <c r="BI10" s="226"/>
      <c r="BJ10" s="226"/>
      <c r="BK10" s="228"/>
      <c r="BL10" s="228"/>
      <c r="BM10" s="228"/>
      <c r="BN10" s="225"/>
      <c r="BO10" s="226"/>
      <c r="BP10" s="227"/>
      <c r="BQ10" s="225"/>
      <c r="BR10" s="226"/>
      <c r="BS10" s="227"/>
      <c r="BT10" s="225"/>
      <c r="BU10" s="226"/>
      <c r="BV10" s="227"/>
      <c r="BW10" s="225"/>
      <c r="BX10" s="226"/>
      <c r="BY10" s="227"/>
      <c r="BZ10" s="225"/>
      <c r="CA10" s="226"/>
      <c r="CB10" s="227"/>
      <c r="CC10" s="225"/>
      <c r="CD10" s="226"/>
      <c r="CE10" s="227"/>
      <c r="CF10" s="228"/>
      <c r="CG10" s="228"/>
      <c r="CH10" s="228"/>
      <c r="CI10" s="225"/>
      <c r="CJ10" s="226"/>
      <c r="CK10" s="227"/>
      <c r="CL10" s="219"/>
      <c r="CM10" s="220"/>
      <c r="CN10" s="221"/>
      <c r="CO10" s="219" t="s">
        <v>190</v>
      </c>
      <c r="CP10" s="220"/>
      <c r="CQ10" s="221"/>
      <c r="CR10" s="229" t="s">
        <v>191</v>
      </c>
      <c r="CS10" s="230"/>
      <c r="CT10" s="231"/>
      <c r="CU10" s="219" t="s">
        <v>192</v>
      </c>
      <c r="CV10" s="220"/>
      <c r="CW10" s="221"/>
      <c r="CX10" s="219" t="s">
        <v>290</v>
      </c>
      <c r="CY10" s="220"/>
      <c r="CZ10" s="221"/>
      <c r="DA10" s="219"/>
      <c r="DB10" s="220"/>
      <c r="DC10" s="221"/>
      <c r="DD10" s="219"/>
      <c r="DE10" s="220"/>
      <c r="DF10" s="221"/>
      <c r="DG10" s="219"/>
      <c r="DH10" s="220"/>
      <c r="DI10" s="221"/>
      <c r="DJ10" s="219"/>
      <c r="DK10" s="220"/>
      <c r="DL10" s="221"/>
      <c r="DM10" s="225"/>
      <c r="DN10" s="226"/>
      <c r="DO10" s="227"/>
      <c r="DP10" s="225"/>
      <c r="DQ10" s="226"/>
      <c r="DR10" s="227"/>
      <c r="DS10" s="225"/>
      <c r="DT10" s="226"/>
      <c r="DU10" s="227"/>
      <c r="DV10" s="228"/>
      <c r="DW10" s="228"/>
      <c r="DX10" s="228"/>
      <c r="DY10" s="225"/>
      <c r="DZ10" s="226"/>
      <c r="EA10" s="227"/>
      <c r="ED10" s="213"/>
      <c r="EE10" s="213"/>
      <c r="EF10" s="213"/>
    </row>
    <row r="11" spans="1:136" s="100" customFormat="1" ht="33.75" customHeight="1">
      <c r="A11" s="228"/>
      <c r="B11" s="228"/>
      <c r="C11" s="106" t="s">
        <v>193</v>
      </c>
      <c r="D11" s="107" t="s">
        <v>194</v>
      </c>
      <c r="E11" s="106" t="s">
        <v>195</v>
      </c>
      <c r="F11" s="106" t="s">
        <v>193</v>
      </c>
      <c r="G11" s="106" t="s">
        <v>194</v>
      </c>
      <c r="H11" s="106" t="s">
        <v>195</v>
      </c>
      <c r="I11" s="106" t="s">
        <v>193</v>
      </c>
      <c r="J11" s="106" t="s">
        <v>194</v>
      </c>
      <c r="K11" s="106" t="s">
        <v>195</v>
      </c>
      <c r="L11" s="106" t="s">
        <v>193</v>
      </c>
      <c r="M11" s="106" t="s">
        <v>194</v>
      </c>
      <c r="N11" s="106" t="s">
        <v>195</v>
      </c>
      <c r="O11" s="106" t="s">
        <v>193</v>
      </c>
      <c r="P11" s="106" t="s">
        <v>194</v>
      </c>
      <c r="Q11" s="106" t="s">
        <v>195</v>
      </c>
      <c r="R11" s="106" t="s">
        <v>193</v>
      </c>
      <c r="S11" s="106" t="s">
        <v>194</v>
      </c>
      <c r="T11" s="106" t="s">
        <v>195</v>
      </c>
      <c r="U11" s="106" t="s">
        <v>193</v>
      </c>
      <c r="V11" s="106" t="s">
        <v>194</v>
      </c>
      <c r="W11" s="106" t="s">
        <v>195</v>
      </c>
      <c r="X11" s="106" t="s">
        <v>193</v>
      </c>
      <c r="Y11" s="106" t="s">
        <v>194</v>
      </c>
      <c r="Z11" s="106" t="s">
        <v>195</v>
      </c>
      <c r="AA11" s="106" t="s">
        <v>193</v>
      </c>
      <c r="AB11" s="106" t="s">
        <v>194</v>
      </c>
      <c r="AC11" s="106" t="s">
        <v>195</v>
      </c>
      <c r="AD11" s="106" t="s">
        <v>193</v>
      </c>
      <c r="AE11" s="106" t="s">
        <v>194</v>
      </c>
      <c r="AF11" s="106" t="s">
        <v>195</v>
      </c>
      <c r="AG11" s="106" t="s">
        <v>193</v>
      </c>
      <c r="AH11" s="106" t="s">
        <v>194</v>
      </c>
      <c r="AI11" s="106" t="s">
        <v>195</v>
      </c>
      <c r="AJ11" s="106" t="s">
        <v>193</v>
      </c>
      <c r="AK11" s="106" t="s">
        <v>194</v>
      </c>
      <c r="AL11" s="106" t="s">
        <v>195</v>
      </c>
      <c r="AM11" s="106" t="s">
        <v>193</v>
      </c>
      <c r="AN11" s="106" t="s">
        <v>194</v>
      </c>
      <c r="AO11" s="106" t="s">
        <v>195</v>
      </c>
      <c r="AP11" s="106" t="s">
        <v>196</v>
      </c>
      <c r="AQ11" s="106" t="s">
        <v>194</v>
      </c>
      <c r="AR11" s="106" t="s">
        <v>195</v>
      </c>
      <c r="AS11" s="106" t="s">
        <v>193</v>
      </c>
      <c r="AT11" s="106" t="s">
        <v>194</v>
      </c>
      <c r="AU11" s="106" t="s">
        <v>195</v>
      </c>
      <c r="AV11" s="106" t="s">
        <v>193</v>
      </c>
      <c r="AW11" s="106" t="s">
        <v>194</v>
      </c>
      <c r="AX11" s="106" t="s">
        <v>195</v>
      </c>
      <c r="AY11" s="106" t="s">
        <v>196</v>
      </c>
      <c r="AZ11" s="106" t="s">
        <v>194</v>
      </c>
      <c r="BA11" s="106" t="s">
        <v>195</v>
      </c>
      <c r="BB11" s="106" t="s">
        <v>196</v>
      </c>
      <c r="BC11" s="106" t="s">
        <v>194</v>
      </c>
      <c r="BD11" s="106" t="s">
        <v>195</v>
      </c>
      <c r="BE11" s="106" t="s">
        <v>196</v>
      </c>
      <c r="BF11" s="106" t="s">
        <v>194</v>
      </c>
      <c r="BG11" s="106" t="s">
        <v>195</v>
      </c>
      <c r="BH11" s="106" t="s">
        <v>196</v>
      </c>
      <c r="BI11" s="106" t="s">
        <v>194</v>
      </c>
      <c r="BJ11" s="106" t="s">
        <v>195</v>
      </c>
      <c r="BK11" s="106" t="s">
        <v>193</v>
      </c>
      <c r="BL11" s="106" t="s">
        <v>194</v>
      </c>
      <c r="BM11" s="106" t="s">
        <v>195</v>
      </c>
      <c r="BN11" s="106" t="s">
        <v>193</v>
      </c>
      <c r="BO11" s="106" t="s">
        <v>194</v>
      </c>
      <c r="BP11" s="106" t="s">
        <v>195</v>
      </c>
      <c r="BQ11" s="106" t="s">
        <v>193</v>
      </c>
      <c r="BR11" s="106" t="s">
        <v>194</v>
      </c>
      <c r="BS11" s="106" t="s">
        <v>195</v>
      </c>
      <c r="BT11" s="106" t="s">
        <v>193</v>
      </c>
      <c r="BU11" s="106" t="s">
        <v>194</v>
      </c>
      <c r="BV11" s="106" t="s">
        <v>195</v>
      </c>
      <c r="BW11" s="106" t="s">
        <v>193</v>
      </c>
      <c r="BX11" s="106" t="s">
        <v>194</v>
      </c>
      <c r="BY11" s="106" t="s">
        <v>195</v>
      </c>
      <c r="BZ11" s="106" t="s">
        <v>193</v>
      </c>
      <c r="CA11" s="106" t="s">
        <v>194</v>
      </c>
      <c r="CB11" s="106" t="s">
        <v>195</v>
      </c>
      <c r="CC11" s="106" t="s">
        <v>193</v>
      </c>
      <c r="CD11" s="106" t="s">
        <v>194</v>
      </c>
      <c r="CE11" s="106" t="s">
        <v>195</v>
      </c>
      <c r="CF11" s="106" t="s">
        <v>193</v>
      </c>
      <c r="CG11" s="106" t="s">
        <v>194</v>
      </c>
      <c r="CH11" s="106" t="s">
        <v>195</v>
      </c>
      <c r="CI11" s="106" t="s">
        <v>193</v>
      </c>
      <c r="CJ11" s="106" t="s">
        <v>194</v>
      </c>
      <c r="CK11" s="106" t="s">
        <v>195</v>
      </c>
      <c r="CL11" s="106" t="s">
        <v>193</v>
      </c>
      <c r="CM11" s="106" t="s">
        <v>194</v>
      </c>
      <c r="CN11" s="106" t="s">
        <v>195</v>
      </c>
      <c r="CO11" s="106" t="s">
        <v>193</v>
      </c>
      <c r="CP11" s="106" t="s">
        <v>194</v>
      </c>
      <c r="CQ11" s="106" t="s">
        <v>195</v>
      </c>
      <c r="CR11" s="106" t="s">
        <v>193</v>
      </c>
      <c r="CS11" s="106" t="s">
        <v>194</v>
      </c>
      <c r="CT11" s="106" t="s">
        <v>195</v>
      </c>
      <c r="CU11" s="106" t="s">
        <v>193</v>
      </c>
      <c r="CV11" s="106" t="s">
        <v>194</v>
      </c>
      <c r="CW11" s="106" t="s">
        <v>195</v>
      </c>
      <c r="CX11" s="106" t="s">
        <v>193</v>
      </c>
      <c r="CY11" s="106" t="s">
        <v>194</v>
      </c>
      <c r="CZ11" s="106" t="s">
        <v>195</v>
      </c>
      <c r="DA11" s="106" t="s">
        <v>193</v>
      </c>
      <c r="DB11" s="106" t="s">
        <v>194</v>
      </c>
      <c r="DC11" s="106" t="s">
        <v>195</v>
      </c>
      <c r="DD11" s="106" t="s">
        <v>193</v>
      </c>
      <c r="DE11" s="106" t="s">
        <v>194</v>
      </c>
      <c r="DF11" s="106" t="s">
        <v>195</v>
      </c>
      <c r="DG11" s="106" t="s">
        <v>193</v>
      </c>
      <c r="DH11" s="106" t="s">
        <v>194</v>
      </c>
      <c r="DI11" s="106" t="s">
        <v>195</v>
      </c>
      <c r="DJ11" s="106" t="s">
        <v>193</v>
      </c>
      <c r="DK11" s="106" t="s">
        <v>194</v>
      </c>
      <c r="DL11" s="106" t="s">
        <v>195</v>
      </c>
      <c r="DM11" s="106" t="s">
        <v>193</v>
      </c>
      <c r="DN11" s="106" t="s">
        <v>194</v>
      </c>
      <c r="DO11" s="106" t="s">
        <v>195</v>
      </c>
      <c r="DP11" s="106" t="s">
        <v>193</v>
      </c>
      <c r="DQ11" s="106" t="s">
        <v>194</v>
      </c>
      <c r="DR11" s="106" t="s">
        <v>195</v>
      </c>
      <c r="DS11" s="106" t="s">
        <v>193</v>
      </c>
      <c r="DT11" s="106" t="s">
        <v>194</v>
      </c>
      <c r="DU11" s="106" t="s">
        <v>195</v>
      </c>
      <c r="DV11" s="106" t="s">
        <v>193</v>
      </c>
      <c r="DW11" s="106" t="s">
        <v>194</v>
      </c>
      <c r="DX11" s="106" t="s">
        <v>195</v>
      </c>
      <c r="DY11" s="106" t="s">
        <v>193</v>
      </c>
      <c r="DZ11" s="106" t="s">
        <v>194</v>
      </c>
      <c r="EA11" s="106" t="s">
        <v>195</v>
      </c>
      <c r="ED11" s="213"/>
      <c r="EE11" s="213"/>
      <c r="EF11" s="213"/>
    </row>
    <row r="12" spans="1:131" s="100" customFormat="1" ht="11.25" customHeight="1">
      <c r="A12" s="96">
        <v>1</v>
      </c>
      <c r="B12" s="106">
        <v>2</v>
      </c>
      <c r="C12" s="96">
        <v>3</v>
      </c>
      <c r="D12" s="107">
        <v>4</v>
      </c>
      <c r="E12" s="96">
        <v>5</v>
      </c>
      <c r="F12" s="106">
        <v>6</v>
      </c>
      <c r="G12" s="96">
        <v>7</v>
      </c>
      <c r="H12" s="106">
        <v>8</v>
      </c>
      <c r="I12" s="96">
        <v>9</v>
      </c>
      <c r="J12" s="106">
        <v>10</v>
      </c>
      <c r="K12" s="96">
        <v>11</v>
      </c>
      <c r="L12" s="106">
        <v>12</v>
      </c>
      <c r="M12" s="96">
        <v>13</v>
      </c>
      <c r="N12" s="106">
        <v>14</v>
      </c>
      <c r="O12" s="96">
        <v>15</v>
      </c>
      <c r="P12" s="106">
        <v>16</v>
      </c>
      <c r="Q12" s="96">
        <v>17</v>
      </c>
      <c r="R12" s="106">
        <v>18</v>
      </c>
      <c r="S12" s="96">
        <v>19</v>
      </c>
      <c r="T12" s="106">
        <v>20</v>
      </c>
      <c r="U12" s="96">
        <v>21</v>
      </c>
      <c r="V12" s="106">
        <v>22</v>
      </c>
      <c r="W12" s="96">
        <v>23</v>
      </c>
      <c r="X12" s="96">
        <v>24</v>
      </c>
      <c r="Y12" s="96">
        <v>25</v>
      </c>
      <c r="Z12" s="96">
        <v>26</v>
      </c>
      <c r="AA12" s="106">
        <v>27</v>
      </c>
      <c r="AB12" s="96">
        <v>28</v>
      </c>
      <c r="AC12" s="106">
        <v>29</v>
      </c>
      <c r="AD12" s="96">
        <v>30</v>
      </c>
      <c r="AE12" s="106">
        <v>31</v>
      </c>
      <c r="AF12" s="96">
        <v>32</v>
      </c>
      <c r="AG12" s="96">
        <v>33</v>
      </c>
      <c r="AH12" s="106">
        <v>34</v>
      </c>
      <c r="AI12" s="96">
        <v>35</v>
      </c>
      <c r="AJ12" s="96">
        <v>36</v>
      </c>
      <c r="AK12" s="106">
        <v>37</v>
      </c>
      <c r="AL12" s="96">
        <v>38</v>
      </c>
      <c r="AM12" s="96">
        <v>39</v>
      </c>
      <c r="AN12" s="106">
        <v>40</v>
      </c>
      <c r="AO12" s="96">
        <v>41</v>
      </c>
      <c r="AP12" s="106">
        <v>42</v>
      </c>
      <c r="AQ12" s="96">
        <v>43</v>
      </c>
      <c r="AR12" s="106">
        <v>44</v>
      </c>
      <c r="AS12" s="96">
        <v>45</v>
      </c>
      <c r="AT12" s="204">
        <v>46</v>
      </c>
      <c r="AU12" s="205">
        <v>47</v>
      </c>
      <c r="AV12" s="96">
        <v>48</v>
      </c>
      <c r="AW12" s="96">
        <v>49</v>
      </c>
      <c r="AX12" s="96">
        <v>50</v>
      </c>
      <c r="AY12" s="96">
        <v>51</v>
      </c>
      <c r="AZ12" s="96">
        <v>52</v>
      </c>
      <c r="BA12" s="96">
        <v>53</v>
      </c>
      <c r="BB12" s="106">
        <v>54</v>
      </c>
      <c r="BC12" s="96">
        <v>55</v>
      </c>
      <c r="BD12" s="106">
        <v>56</v>
      </c>
      <c r="BE12" s="96">
        <v>57</v>
      </c>
      <c r="BF12" s="106">
        <v>58</v>
      </c>
      <c r="BG12" s="96">
        <v>59</v>
      </c>
      <c r="BH12" s="106">
        <v>60</v>
      </c>
      <c r="BI12" s="96">
        <v>61</v>
      </c>
      <c r="BJ12" s="106">
        <v>62</v>
      </c>
      <c r="BK12" s="96">
        <v>63</v>
      </c>
      <c r="BL12" s="106">
        <v>64</v>
      </c>
      <c r="BM12" s="96">
        <v>65</v>
      </c>
      <c r="BN12" s="106">
        <v>66</v>
      </c>
      <c r="BO12" s="96">
        <v>67</v>
      </c>
      <c r="BP12" s="106">
        <v>68</v>
      </c>
      <c r="BQ12" s="96">
        <v>69</v>
      </c>
      <c r="BR12" s="106">
        <v>70</v>
      </c>
      <c r="BS12" s="96">
        <v>71</v>
      </c>
      <c r="BT12" s="106">
        <v>72</v>
      </c>
      <c r="BU12" s="96">
        <v>73</v>
      </c>
      <c r="BV12" s="106">
        <v>74</v>
      </c>
      <c r="BW12" s="96">
        <v>75</v>
      </c>
      <c r="BX12" s="106">
        <v>76</v>
      </c>
      <c r="BY12" s="96">
        <v>77</v>
      </c>
      <c r="BZ12" s="96">
        <v>78</v>
      </c>
      <c r="CA12" s="96">
        <v>79</v>
      </c>
      <c r="CB12" s="96">
        <v>80</v>
      </c>
      <c r="CC12" s="106">
        <v>81</v>
      </c>
      <c r="CD12" s="96">
        <v>82</v>
      </c>
      <c r="CE12" s="106">
        <v>83</v>
      </c>
      <c r="CF12" s="106">
        <v>84</v>
      </c>
      <c r="CG12" s="106">
        <v>85</v>
      </c>
      <c r="CH12" s="106">
        <v>86</v>
      </c>
      <c r="CI12" s="96">
        <v>87</v>
      </c>
      <c r="CJ12" s="106">
        <v>88</v>
      </c>
      <c r="CK12" s="96">
        <v>89</v>
      </c>
      <c r="CL12" s="106">
        <v>90</v>
      </c>
      <c r="CM12" s="96">
        <v>91</v>
      </c>
      <c r="CN12" s="106">
        <v>92</v>
      </c>
      <c r="CO12" s="96">
        <v>93</v>
      </c>
      <c r="CP12" s="106">
        <v>94</v>
      </c>
      <c r="CQ12" s="96">
        <v>95</v>
      </c>
      <c r="CR12" s="106">
        <v>96</v>
      </c>
      <c r="CS12" s="96">
        <v>97</v>
      </c>
      <c r="CT12" s="106">
        <v>98</v>
      </c>
      <c r="CU12" s="96">
        <v>99</v>
      </c>
      <c r="CV12" s="106">
        <v>100</v>
      </c>
      <c r="CW12" s="96">
        <v>101</v>
      </c>
      <c r="CX12" s="106">
        <v>102</v>
      </c>
      <c r="CY12" s="106">
        <v>103</v>
      </c>
      <c r="CZ12" s="106">
        <v>104</v>
      </c>
      <c r="DA12" s="96">
        <v>105</v>
      </c>
      <c r="DB12" s="106">
        <v>106</v>
      </c>
      <c r="DC12" s="96">
        <v>107</v>
      </c>
      <c r="DD12" s="106">
        <v>108</v>
      </c>
      <c r="DE12" s="96">
        <v>109</v>
      </c>
      <c r="DF12" s="106">
        <v>110</v>
      </c>
      <c r="DG12" s="96">
        <v>111</v>
      </c>
      <c r="DH12" s="106">
        <v>112</v>
      </c>
      <c r="DI12" s="96">
        <v>113</v>
      </c>
      <c r="DJ12" s="106">
        <v>114</v>
      </c>
      <c r="DK12" s="96">
        <v>115</v>
      </c>
      <c r="DL12" s="106">
        <v>116</v>
      </c>
      <c r="DM12" s="96">
        <v>117</v>
      </c>
      <c r="DN12" s="106">
        <v>118</v>
      </c>
      <c r="DO12" s="96">
        <v>119</v>
      </c>
      <c r="DP12" s="106">
        <v>120</v>
      </c>
      <c r="DQ12" s="96">
        <v>121</v>
      </c>
      <c r="DR12" s="106">
        <v>122</v>
      </c>
      <c r="DS12" s="96">
        <v>123</v>
      </c>
      <c r="DT12" s="106">
        <v>124</v>
      </c>
      <c r="DU12" s="96">
        <v>125</v>
      </c>
      <c r="DV12" s="106">
        <v>126</v>
      </c>
      <c r="DW12" s="96">
        <v>127</v>
      </c>
      <c r="DX12" s="106">
        <v>128</v>
      </c>
      <c r="DY12" s="96">
        <v>129</v>
      </c>
      <c r="DZ12" s="106">
        <v>130</v>
      </c>
      <c r="EA12" s="96">
        <v>131</v>
      </c>
    </row>
    <row r="13" spans="1:131" s="100" customFormat="1" ht="15" customHeight="1">
      <c r="A13" s="108">
        <v>1</v>
      </c>
      <c r="B13" s="109" t="s">
        <v>197</v>
      </c>
      <c r="C13" s="110">
        <f aca="true" t="shared" si="0" ref="C13:C28">F13+BK13</f>
        <v>2870.848</v>
      </c>
      <c r="D13" s="111">
        <f aca="true" t="shared" si="1" ref="D13:D28">G13+BL13+CD13</f>
        <v>1340.8597</v>
      </c>
      <c r="E13" s="112">
        <f aca="true" t="shared" si="2" ref="E13:E28">D13/C13*100</f>
        <v>46.70604991974497</v>
      </c>
      <c r="F13" s="113">
        <f aca="true" t="shared" si="3" ref="F13:F28">I13+L13+O13+R13+U13+AA13+AG13+AP13+BB13+AY13+X13</f>
        <v>477.29999999999995</v>
      </c>
      <c r="G13" s="113">
        <f>J13+M13+P13+S13+V13+AB13+AH13+AQ13+Y13+BC13+AZ13+AN13</f>
        <v>126.04069999999997</v>
      </c>
      <c r="H13" s="112">
        <f>G13/F13*100</f>
        <v>26.407018646553524</v>
      </c>
      <c r="I13" s="114">
        <f>Але!C6</f>
        <v>138</v>
      </c>
      <c r="J13" s="114">
        <f>Але!D6</f>
        <v>73.50128</v>
      </c>
      <c r="K13" s="112">
        <f>J13/I13*100</f>
        <v>53.26179710144927</v>
      </c>
      <c r="L13" s="115">
        <f>Але!C8</f>
        <v>3</v>
      </c>
      <c r="M13" s="115">
        <f>Але!D8</f>
        <v>0.00455</v>
      </c>
      <c r="N13" s="112">
        <f>M13/L13*100</f>
        <v>0.15166666666666667</v>
      </c>
      <c r="O13" s="115">
        <f>Але!C10</f>
        <v>42</v>
      </c>
      <c r="P13" s="115">
        <f>Але!D10</f>
        <v>0.68457</v>
      </c>
      <c r="Q13" s="112">
        <f>P13/O13*100</f>
        <v>1.6299285714285714</v>
      </c>
      <c r="R13" s="115">
        <f>Але!C11</f>
        <v>208.4</v>
      </c>
      <c r="S13" s="115">
        <f>Але!D11</f>
        <v>36.48343</v>
      </c>
      <c r="T13" s="112">
        <f>S13/R13*100</f>
        <v>17.5064443378119</v>
      </c>
      <c r="U13" s="112">
        <f>Але!C13</f>
        <v>0</v>
      </c>
      <c r="V13" s="112">
        <f>Але!D13</f>
        <v>3.1</v>
      </c>
      <c r="W13" s="112" t="e">
        <f>V13/U13*100</f>
        <v>#DIV/0!</v>
      </c>
      <c r="X13" s="112"/>
      <c r="Y13" s="112"/>
      <c r="Z13" s="112" t="e">
        <f aca="true" t="shared" si="4" ref="Z13:Z22">Y13/X13*100</f>
        <v>#DIV/0!</v>
      </c>
      <c r="AA13" s="115">
        <f>Але!C22</f>
        <v>15</v>
      </c>
      <c r="AB13" s="115">
        <f>Але!D22</f>
        <v>0.10687</v>
      </c>
      <c r="AC13" s="112">
        <f>AB13/AA13*100</f>
        <v>0.7124666666666667</v>
      </c>
      <c r="AD13" s="115"/>
      <c r="AE13" s="115"/>
      <c r="AF13" s="112" t="e">
        <f>AE13/AD13*100</f>
        <v>#DIV/0!</v>
      </c>
      <c r="AG13" s="115">
        <f>Але!C23</f>
        <v>10.9</v>
      </c>
      <c r="AH13" s="115">
        <f>Але!D23</f>
        <v>0</v>
      </c>
      <c r="AI13" s="112">
        <f>AH13/AG13*100</f>
        <v>0</v>
      </c>
      <c r="AJ13" s="115"/>
      <c r="AK13" s="115"/>
      <c r="AL13" s="112" t="e">
        <f>AK13/AJ13*100</f>
        <v>#DIV/0!</v>
      </c>
      <c r="AM13" s="112"/>
      <c r="AN13" s="112"/>
      <c r="AO13" s="112" t="e">
        <f>AN13/AM13*100</f>
        <v>#DIV/0!</v>
      </c>
      <c r="AP13" s="112">
        <f>Але!C28</f>
        <v>60</v>
      </c>
      <c r="AQ13" s="112">
        <f>Але!D28</f>
        <v>0</v>
      </c>
      <c r="AR13" s="112">
        <f>AQ13/AP13*100</f>
        <v>0</v>
      </c>
      <c r="AS13" s="112"/>
      <c r="AT13" s="112"/>
      <c r="AU13" s="112" t="e">
        <f>AT13/AS13*100</f>
        <v>#DIV/0!</v>
      </c>
      <c r="AV13" s="112"/>
      <c r="AW13" s="112"/>
      <c r="AX13" s="112"/>
      <c r="AY13" s="112"/>
      <c r="AZ13" s="112"/>
      <c r="BA13" s="112" t="e">
        <f>AZ13/AY13*100</f>
        <v>#DIV/0!</v>
      </c>
      <c r="BB13" s="112">
        <f>Але!C29</f>
        <v>0</v>
      </c>
      <c r="BC13" s="112">
        <f>Але!D29</f>
        <v>12.16</v>
      </c>
      <c r="BD13" s="112" t="e">
        <f>BC13/BB13*100</f>
        <v>#DIV/0!</v>
      </c>
      <c r="BE13" s="112"/>
      <c r="BF13" s="112"/>
      <c r="BG13" s="116" t="e">
        <f>BE13/BF13*100</f>
        <v>#DIV/0!</v>
      </c>
      <c r="BH13" s="116"/>
      <c r="BI13" s="116"/>
      <c r="BJ13" s="116" t="e">
        <f>BH13/BI13*100</f>
        <v>#DIV/0!</v>
      </c>
      <c r="BK13" s="115">
        <f>BN13+BQ13+BT13+BW13</f>
        <v>2393.5480000000002</v>
      </c>
      <c r="BL13" s="115">
        <f>BO13+BR13+BU13+BX13</f>
        <v>1214.819</v>
      </c>
      <c r="BM13" s="112">
        <f>BL13/BK13*100</f>
        <v>50.753901739175475</v>
      </c>
      <c r="BN13" s="117">
        <f>Але!C34</f>
        <v>1170.9</v>
      </c>
      <c r="BO13" s="117">
        <f>Але!D34</f>
        <v>478.04</v>
      </c>
      <c r="BP13" s="112">
        <f>BO13/BN13*100</f>
        <v>40.826714493124946</v>
      </c>
      <c r="BQ13" s="112">
        <f>Але!C35</f>
        <v>457.9</v>
      </c>
      <c r="BR13" s="112">
        <f>Але!D35</f>
        <v>229</v>
      </c>
      <c r="BS13" s="112">
        <f>BR13/BQ13*100</f>
        <v>50.01091941471937</v>
      </c>
      <c r="BT13" s="112">
        <f>Але!C36</f>
        <v>709</v>
      </c>
      <c r="BU13" s="112">
        <f>Але!D36</f>
        <v>452.1</v>
      </c>
      <c r="BV13" s="112">
        <f aca="true" t="shared" si="5" ref="BV13:BV30">BU13/BT13*100</f>
        <v>63.76586741889986</v>
      </c>
      <c r="BW13" s="112">
        <f>Але!C37</f>
        <v>55.748</v>
      </c>
      <c r="BX13" s="112">
        <f>Але!D37</f>
        <v>55.679</v>
      </c>
      <c r="BY13" s="112">
        <f aca="true" t="shared" si="6" ref="BY13:BY30">BX13/BW13*100</f>
        <v>99.87622874363207</v>
      </c>
      <c r="BZ13" s="112"/>
      <c r="CA13" s="112"/>
      <c r="CB13" s="112" t="e">
        <f aca="true" t="shared" si="7" ref="CB13:CB30">CA13/BZ13*100</f>
        <v>#DIV/0!</v>
      </c>
      <c r="CC13" s="115"/>
      <c r="CD13" s="115"/>
      <c r="CE13" s="112" t="e">
        <f>CD13/CC13*100</f>
        <v>#DIV/0!</v>
      </c>
      <c r="CF13" s="112"/>
      <c r="CG13" s="112"/>
      <c r="CH13" s="112"/>
      <c r="CI13" s="115">
        <f>CL13+DA13+DD13+DG13+DJ13+DM13+DP13+DS13+DV13</f>
        <v>3040.498</v>
      </c>
      <c r="CJ13" s="115">
        <f>CM13+DB13+DE13+DH13+DK13+DN13+DQ13+DT13+DW13</f>
        <v>900.1186600000001</v>
      </c>
      <c r="CK13" s="112">
        <f>CJ13/CI13*100</f>
        <v>29.604316792841175</v>
      </c>
      <c r="CL13" s="115">
        <f>CO13+CR13+CU13+CX13</f>
        <v>652.342</v>
      </c>
      <c r="CM13" s="115">
        <f>CP13+CS13+CV13+CY13</f>
        <v>248.5088</v>
      </c>
      <c r="CN13" s="112">
        <f>CM13/CL13*100</f>
        <v>38.094864350294785</v>
      </c>
      <c r="CO13" s="187">
        <f>Але!C50</f>
        <v>647.342</v>
      </c>
      <c r="CP13" s="112">
        <f>Але!D50</f>
        <v>248.5088</v>
      </c>
      <c r="CQ13" s="112">
        <f>CP13/CO13*100</f>
        <v>38.38910498623603</v>
      </c>
      <c r="CR13" s="112">
        <f>Але!C52</f>
        <v>0</v>
      </c>
      <c r="CS13" s="112">
        <f>Але!D52</f>
        <v>0</v>
      </c>
      <c r="CT13" s="112" t="e">
        <f>CS13/CR13*100</f>
        <v>#DIV/0!</v>
      </c>
      <c r="CU13" s="112">
        <f>Але!C54</f>
        <v>5</v>
      </c>
      <c r="CV13" s="112">
        <f>Але!D54</f>
        <v>0</v>
      </c>
      <c r="CW13" s="112">
        <f>CV13/CU13*100</f>
        <v>0</v>
      </c>
      <c r="CX13" s="112">
        <f>Але!C55</f>
        <v>0</v>
      </c>
      <c r="CY13" s="112">
        <f>Але!D55</f>
        <v>0</v>
      </c>
      <c r="CZ13" s="112" t="e">
        <f>CX13/CY13*100</f>
        <v>#DIV/0!</v>
      </c>
      <c r="DA13" s="112">
        <f>Але!C57</f>
        <v>55.656</v>
      </c>
      <c r="DB13" s="112">
        <f>Але!D57</f>
        <v>10.95636</v>
      </c>
      <c r="DC13" s="112">
        <f>DB13/DA13*100</f>
        <v>19.685855972401896</v>
      </c>
      <c r="DD13" s="112">
        <f>Але!C58</f>
        <v>50</v>
      </c>
      <c r="DE13" s="112">
        <f>Але!D58</f>
        <v>15.922</v>
      </c>
      <c r="DF13" s="112">
        <f>DE13/DD13*100</f>
        <v>31.844</v>
      </c>
      <c r="DG13" s="115">
        <f>Але!C63</f>
        <v>531.1</v>
      </c>
      <c r="DH13" s="115">
        <f>Але!D63</f>
        <v>100.92557000000001</v>
      </c>
      <c r="DI13" s="112">
        <f>DH13/DG13*100</f>
        <v>19.003119939747695</v>
      </c>
      <c r="DJ13" s="115">
        <f>Але!C68</f>
        <v>246</v>
      </c>
      <c r="DK13" s="115">
        <f>Але!D68</f>
        <v>101.42793</v>
      </c>
      <c r="DL13" s="112">
        <f>DK13/DJ13*100</f>
        <v>41.230865853658536</v>
      </c>
      <c r="DM13" s="115">
        <f>Але!C72</f>
        <v>1047.3</v>
      </c>
      <c r="DN13" s="115">
        <f>Але!D72</f>
        <v>419.378</v>
      </c>
      <c r="DO13" s="112">
        <f aca="true" t="shared" si="8" ref="DO13:DO28">DN13/DM13*100</f>
        <v>40.04373150004774</v>
      </c>
      <c r="DP13" s="112">
        <f>Але!C74</f>
        <v>452.1</v>
      </c>
      <c r="DQ13" s="112">
        <f>Але!D74</f>
        <v>0</v>
      </c>
      <c r="DR13" s="112">
        <f aca="true" t="shared" si="9" ref="DR13:DR28">DQ13/DP13*100</f>
        <v>0</v>
      </c>
      <c r="DS13" s="113">
        <f>Але!C79</f>
        <v>6</v>
      </c>
      <c r="DT13" s="113">
        <f>Але!D79</f>
        <v>3</v>
      </c>
      <c r="DU13" s="112">
        <f>DT13/DS13*100</f>
        <v>50</v>
      </c>
      <c r="DV13" s="112">
        <f>Але!C85</f>
        <v>0</v>
      </c>
      <c r="DW13" s="112">
        <f>Але!D85</f>
        <v>0</v>
      </c>
      <c r="DX13" s="112" t="e">
        <f>DW13/DV13*100</f>
        <v>#DIV/0!</v>
      </c>
      <c r="DY13" s="118">
        <f aca="true" t="shared" si="10" ref="DY13:DY28">SUM(CI13-C13)</f>
        <v>169.6500000000001</v>
      </c>
      <c r="DZ13" s="118">
        <f aca="true" t="shared" si="11" ref="DZ13:DZ28">SUM(CJ13-D13)</f>
        <v>-440.7410399999999</v>
      </c>
      <c r="EA13" s="112">
        <f>DZ13/DY13*100</f>
        <v>-259.7943059239609</v>
      </c>
    </row>
    <row r="14" spans="1:131" s="127" customFormat="1" ht="15" customHeight="1">
      <c r="A14" s="119">
        <v>2</v>
      </c>
      <c r="B14" s="120" t="s">
        <v>198</v>
      </c>
      <c r="C14" s="121">
        <f t="shared" si="0"/>
        <v>6541.106</v>
      </c>
      <c r="D14" s="121">
        <f t="shared" si="1"/>
        <v>2238.5872600000002</v>
      </c>
      <c r="E14" s="122">
        <f t="shared" si="2"/>
        <v>34.22337537413398</v>
      </c>
      <c r="F14" s="113">
        <f t="shared" si="3"/>
        <v>2077</v>
      </c>
      <c r="G14" s="113">
        <f aca="true" t="shared" si="12" ref="G14:G27">J14+M14+P14+S14+V14+AB14+AH14+AQ14+Y14+BC14+AZ14+AN14</f>
        <v>711.53526</v>
      </c>
      <c r="H14" s="122">
        <f aca="true" t="shared" si="13" ref="H14:H28">G14/F14*100</f>
        <v>34.25783630235917</v>
      </c>
      <c r="I14" s="124">
        <f>Сун!C6</f>
        <v>1137.6</v>
      </c>
      <c r="J14" s="124">
        <f>Сун!D6</f>
        <v>443.39873</v>
      </c>
      <c r="K14" s="122">
        <f aca="true" t="shared" si="14" ref="K14:K28">J14/I14*100</f>
        <v>38.97668161040788</v>
      </c>
      <c r="L14" s="124">
        <f>Сун!C8</f>
        <v>29</v>
      </c>
      <c r="M14" s="124">
        <f>Сун!D8</f>
        <v>26.08663</v>
      </c>
      <c r="N14" s="122">
        <f aca="true" t="shared" si="15" ref="N14:N28">M14/L14*100</f>
        <v>89.95389655172413</v>
      </c>
      <c r="O14" s="124">
        <f>Сун!C10</f>
        <v>129</v>
      </c>
      <c r="P14" s="124">
        <f>Сун!D10</f>
        <v>8.46332</v>
      </c>
      <c r="Q14" s="122">
        <f aca="true" t="shared" si="16" ref="Q14:Q28">P14/O14*100</f>
        <v>6.560713178294574</v>
      </c>
      <c r="R14" s="124">
        <f>Сун!C11</f>
        <v>409.4</v>
      </c>
      <c r="S14" s="124">
        <f>Сун!D11</f>
        <v>129.5826</v>
      </c>
      <c r="T14" s="122">
        <f aca="true" t="shared" si="17" ref="T14:T28">S14/R14*100</f>
        <v>31.651831949193948</v>
      </c>
      <c r="U14" s="122">
        <f>Сун!C13</f>
        <v>10</v>
      </c>
      <c r="V14" s="122">
        <f>Сун!D13</f>
        <v>13.525</v>
      </c>
      <c r="W14" s="122">
        <f aca="true" t="shared" si="18" ref="W14:W30">V14/U14*100</f>
        <v>135.25</v>
      </c>
      <c r="X14" s="122"/>
      <c r="Y14" s="122"/>
      <c r="Z14" s="112" t="e">
        <f t="shared" si="4"/>
        <v>#DIV/0!</v>
      </c>
      <c r="AA14" s="124">
        <f>Сун!C22</f>
        <v>200</v>
      </c>
      <c r="AB14" s="124">
        <f>Сун!D22</f>
        <v>54.0087</v>
      </c>
      <c r="AC14" s="122">
        <f aca="true" t="shared" si="19" ref="AC14:AC28">AB14/AA14*100</f>
        <v>27.00435</v>
      </c>
      <c r="AD14" s="124"/>
      <c r="AE14" s="124"/>
      <c r="AF14" s="122" t="e">
        <f aca="true" t="shared" si="20" ref="AF14:AF28">AE14/AD14*100</f>
        <v>#DIV/0!</v>
      </c>
      <c r="AG14" s="124">
        <f>Сун!C23</f>
        <v>22</v>
      </c>
      <c r="AH14" s="124">
        <f>Сун!D23</f>
        <v>0</v>
      </c>
      <c r="AI14" s="122">
        <f aca="true" t="shared" si="21" ref="AI14:AI28">AH14/AG14*100</f>
        <v>0</v>
      </c>
      <c r="AJ14" s="124"/>
      <c r="AK14" s="115"/>
      <c r="AL14" s="122" t="e">
        <f aca="true" t="shared" si="22" ref="AL14:AL28">AK14/AJ14*100</f>
        <v>#DIV/0!</v>
      </c>
      <c r="AM14" s="122"/>
      <c r="AN14" s="122"/>
      <c r="AO14" s="112" t="e">
        <f aca="true" t="shared" si="23" ref="AO14:AO30">AN14/AM14*100</f>
        <v>#DIV/0!</v>
      </c>
      <c r="AP14" s="122">
        <f>Сун!C28</f>
        <v>140</v>
      </c>
      <c r="AQ14" s="122">
        <f>Сун!D28</f>
        <v>24.07028</v>
      </c>
      <c r="AR14" s="122">
        <f aca="true" t="shared" si="24" ref="AR14:AR30">AQ14/AP14*100</f>
        <v>17.193057142857143</v>
      </c>
      <c r="AS14" s="122"/>
      <c r="AT14" s="122"/>
      <c r="AU14" s="122" t="e">
        <f aca="true" t="shared" si="25" ref="AU14:AU28">AT14/AS14*100</f>
        <v>#DIV/0!</v>
      </c>
      <c r="AV14" s="122"/>
      <c r="AW14" s="122"/>
      <c r="AX14" s="122"/>
      <c r="AY14" s="122"/>
      <c r="AZ14" s="122"/>
      <c r="BA14" s="112" t="e">
        <f aca="true" t="shared" si="26" ref="BA14:BA28">AZ14/AY14*100</f>
        <v>#DIV/0!</v>
      </c>
      <c r="BB14" s="122">
        <f>Сун!C29</f>
        <v>0</v>
      </c>
      <c r="BC14" s="122">
        <f>Сун!D29</f>
        <v>12.4</v>
      </c>
      <c r="BD14" s="122" t="e">
        <f aca="true" t="shared" si="27" ref="BD14:BD28">BC14/BB14*100</f>
        <v>#DIV/0!</v>
      </c>
      <c r="BE14" s="122"/>
      <c r="BF14" s="122"/>
      <c r="BG14" s="125" t="e">
        <f aca="true" t="shared" si="28" ref="BG14:BG28">BE14/BF14*100</f>
        <v>#DIV/0!</v>
      </c>
      <c r="BH14" s="125"/>
      <c r="BI14" s="125"/>
      <c r="BJ14" s="125" t="e">
        <f aca="true" t="shared" si="29" ref="BJ14:BJ28">BH14/BI14*100</f>
        <v>#DIV/0!</v>
      </c>
      <c r="BK14" s="115">
        <f aca="true" t="shared" si="30" ref="BK14:BL28">BN14+BQ14+BT14+BW14</f>
        <v>4464.106</v>
      </c>
      <c r="BL14" s="115">
        <f t="shared" si="30"/>
        <v>1527.0520000000001</v>
      </c>
      <c r="BM14" s="122">
        <f>BL14/BK14*100</f>
        <v>34.20734185075355</v>
      </c>
      <c r="BN14" s="122">
        <f>Сун!C34</f>
        <v>3481.7</v>
      </c>
      <c r="BO14" s="122">
        <f>Сун!D34</f>
        <v>1411.18</v>
      </c>
      <c r="BP14" s="122">
        <f aca="true" t="shared" si="31" ref="BP14:BP28">BO14/BN14*100</f>
        <v>40.53134962805526</v>
      </c>
      <c r="BQ14" s="112">
        <f>Сун!C35</f>
        <v>0</v>
      </c>
      <c r="BR14" s="112">
        <f>Сун!D35</f>
        <v>0</v>
      </c>
      <c r="BS14" s="122" t="e">
        <f aca="true" t="shared" si="32" ref="BS14:BS28">BR14/BQ14*100</f>
        <v>#DIV/0!</v>
      </c>
      <c r="BT14" s="192">
        <f>Сун!C36</f>
        <v>866.3</v>
      </c>
      <c r="BU14" s="122">
        <f>Сун!D36</f>
        <v>0</v>
      </c>
      <c r="BV14" s="122">
        <f t="shared" si="5"/>
        <v>0</v>
      </c>
      <c r="BW14" s="122">
        <f>Сун!C37</f>
        <v>116.106</v>
      </c>
      <c r="BX14" s="122">
        <f>Сун!D37</f>
        <v>115.872</v>
      </c>
      <c r="BY14" s="122">
        <f t="shared" si="6"/>
        <v>99.79846002790555</v>
      </c>
      <c r="BZ14" s="122"/>
      <c r="CA14" s="122"/>
      <c r="CB14" s="122" t="e">
        <f t="shared" si="7"/>
        <v>#DIV/0!</v>
      </c>
      <c r="CC14" s="124"/>
      <c r="CD14" s="124"/>
      <c r="CE14" s="122" t="e">
        <f aca="true" t="shared" si="33" ref="CE14:CE28">CD14/CC14*100</f>
        <v>#DIV/0!</v>
      </c>
      <c r="CF14" s="122"/>
      <c r="CG14" s="122"/>
      <c r="CH14" s="122"/>
      <c r="CI14" s="115">
        <f aca="true" t="shared" si="34" ref="CI14:CJ28">CL14+DA14+DD14+DG14+DJ14+DM14+DP14+DS14+DV14</f>
        <v>6881.706</v>
      </c>
      <c r="CJ14" s="115">
        <f t="shared" si="34"/>
        <v>2130.85972</v>
      </c>
      <c r="CK14" s="122">
        <f aca="true" t="shared" si="35" ref="CK14:CK28">CJ14/CI14*100</f>
        <v>30.964120234139614</v>
      </c>
      <c r="CL14" s="115">
        <f aca="true" t="shared" si="36" ref="CL14:CM28">CO14+CR14+CU14+CX14</f>
        <v>1025.192</v>
      </c>
      <c r="CM14" s="115">
        <f t="shared" si="36"/>
        <v>392.33936</v>
      </c>
      <c r="CN14" s="122">
        <f aca="true" t="shared" si="37" ref="CN14:CN28">CM14/CL14*100</f>
        <v>38.269842136887526</v>
      </c>
      <c r="CO14" s="188">
        <f>Сун!C50</f>
        <v>1010.192</v>
      </c>
      <c r="CP14" s="122">
        <f>Сун!D50</f>
        <v>392.33936</v>
      </c>
      <c r="CQ14" s="122">
        <f aca="true" t="shared" si="38" ref="CQ14:CQ28">CP14/CO14*100</f>
        <v>38.83809810412278</v>
      </c>
      <c r="CR14" s="122">
        <f>Сун!C53</f>
        <v>0</v>
      </c>
      <c r="CS14" s="122">
        <f>Сун!D53</f>
        <v>0</v>
      </c>
      <c r="CT14" s="122" t="e">
        <f aca="true" t="shared" si="39" ref="CT14:CT28">CS14/CR14*100</f>
        <v>#DIV/0!</v>
      </c>
      <c r="CU14" s="122">
        <f>Сун!C54</f>
        <v>15</v>
      </c>
      <c r="CV14" s="122">
        <f>Сун!D54</f>
        <v>0</v>
      </c>
      <c r="CW14" s="122">
        <f aca="true" t="shared" si="40" ref="CW14:CW28">CV14/CU14*100</f>
        <v>0</v>
      </c>
      <c r="CX14" s="122">
        <f>Сун!C55</f>
        <v>0</v>
      </c>
      <c r="CY14" s="122">
        <f>Сун!D55</f>
        <v>0</v>
      </c>
      <c r="CZ14" s="112" t="e">
        <f aca="true" t="shared" si="41" ref="CZ14:CZ30">CX14/CY14*100</f>
        <v>#DIV/0!</v>
      </c>
      <c r="DA14" s="122">
        <f>Сун!C57</f>
        <v>115.794</v>
      </c>
      <c r="DB14" s="122">
        <f>Сун!D57</f>
        <v>34.4416</v>
      </c>
      <c r="DC14" s="122">
        <f aca="true" t="shared" si="42" ref="DC14:DC30">DB14/DA14*100</f>
        <v>29.743855467468094</v>
      </c>
      <c r="DD14" s="122">
        <f>Сун!C58</f>
        <v>198.6</v>
      </c>
      <c r="DE14" s="122">
        <f>Сун!D58</f>
        <v>29.54248</v>
      </c>
      <c r="DF14" s="122">
        <f aca="true" t="shared" si="43" ref="DF14:DF30">DE14/DD14*100</f>
        <v>14.875367573011077</v>
      </c>
      <c r="DG14" s="124">
        <f>Сун!C63</f>
        <v>1762.52</v>
      </c>
      <c r="DH14" s="124">
        <f>Сун!D63</f>
        <v>447.67505</v>
      </c>
      <c r="DI14" s="122">
        <f aca="true" t="shared" si="44" ref="DI14:DI28">DH14/DG14*100</f>
        <v>25.39971461316751</v>
      </c>
      <c r="DJ14" s="124">
        <f>Сун!C68</f>
        <v>1010</v>
      </c>
      <c r="DK14" s="124">
        <f>Сун!D68</f>
        <v>296.24507</v>
      </c>
      <c r="DL14" s="122">
        <f aca="true" t="shared" si="45" ref="DL14:DL28">DK14/DJ14*100</f>
        <v>29.33119504950495</v>
      </c>
      <c r="DM14" s="124">
        <f>Сун!C72</f>
        <v>2465.5</v>
      </c>
      <c r="DN14" s="124">
        <f>Сун!D72</f>
        <v>911.61616</v>
      </c>
      <c r="DO14" s="122">
        <f t="shared" si="8"/>
        <v>36.97490002027987</v>
      </c>
      <c r="DP14" s="122">
        <f>Сун!C74</f>
        <v>0</v>
      </c>
      <c r="DQ14" s="122">
        <f>Сун!D74</f>
        <v>0</v>
      </c>
      <c r="DR14" s="122" t="e">
        <f t="shared" si="9"/>
        <v>#DIV/0!</v>
      </c>
      <c r="DS14" s="123">
        <f>Сун!C79</f>
        <v>19</v>
      </c>
      <c r="DT14" s="123">
        <f>Сун!D79</f>
        <v>19</v>
      </c>
      <c r="DU14" s="122">
        <f aca="true" t="shared" si="46" ref="DU14:DU28">DT14/DS14*100</f>
        <v>100</v>
      </c>
      <c r="DV14" s="122">
        <f>Сун!C85</f>
        <v>285.1</v>
      </c>
      <c r="DW14" s="122">
        <f>Сун!D85</f>
        <v>0</v>
      </c>
      <c r="DX14" s="112">
        <f>DW14/DV14*100</f>
        <v>0</v>
      </c>
      <c r="DY14" s="126">
        <f t="shared" si="10"/>
        <v>340.60000000000036</v>
      </c>
      <c r="DZ14" s="126">
        <f t="shared" si="11"/>
        <v>-107.72754000000032</v>
      </c>
      <c r="EA14" s="112">
        <f aca="true" t="shared" si="47" ref="EA14:EA28">DZ14/DY14*100</f>
        <v>-31.62875513799184</v>
      </c>
    </row>
    <row r="15" spans="1:131" s="100" customFormat="1" ht="15" customHeight="1">
      <c r="A15" s="108">
        <v>3</v>
      </c>
      <c r="B15" s="109" t="s">
        <v>199</v>
      </c>
      <c r="C15" s="110">
        <f t="shared" si="0"/>
        <v>6759.282</v>
      </c>
      <c r="D15" s="128">
        <f t="shared" si="1"/>
        <v>1931.3889499999998</v>
      </c>
      <c r="E15" s="112">
        <f t="shared" si="2"/>
        <v>28.573877373365985</v>
      </c>
      <c r="F15" s="113">
        <f t="shared" si="3"/>
        <v>745</v>
      </c>
      <c r="G15" s="113">
        <f t="shared" si="12"/>
        <v>173.94795</v>
      </c>
      <c r="H15" s="112">
        <f t="shared" si="13"/>
        <v>23.348718120805366</v>
      </c>
      <c r="I15" s="114">
        <f>Иль!C6</f>
        <v>187.2</v>
      </c>
      <c r="J15" s="114">
        <f>Иль!D6</f>
        <v>53.09251</v>
      </c>
      <c r="K15" s="112">
        <f t="shared" si="14"/>
        <v>28.361383547008543</v>
      </c>
      <c r="L15" s="115">
        <f>Иль!C8</f>
        <v>3</v>
      </c>
      <c r="M15" s="115">
        <f>Иль!D8</f>
        <v>1.61438</v>
      </c>
      <c r="N15" s="112">
        <f t="shared" si="15"/>
        <v>53.812666666666665</v>
      </c>
      <c r="O15" s="115">
        <f>Иль!C10</f>
        <v>106</v>
      </c>
      <c r="P15" s="115">
        <f>Иль!D10</f>
        <v>3.69172</v>
      </c>
      <c r="Q15" s="112">
        <f t="shared" si="16"/>
        <v>3.4827547169811326</v>
      </c>
      <c r="R15" s="115">
        <f>Иль!C11</f>
        <v>166.8</v>
      </c>
      <c r="S15" s="115">
        <f>Иль!D11</f>
        <v>24.2818</v>
      </c>
      <c r="T15" s="112">
        <f t="shared" si="17"/>
        <v>14.557434052757792</v>
      </c>
      <c r="U15" s="112">
        <f>Иль!C13</f>
        <v>10</v>
      </c>
      <c r="V15" s="112">
        <f>Иль!D13</f>
        <v>7.2</v>
      </c>
      <c r="W15" s="112">
        <f t="shared" si="18"/>
        <v>72</v>
      </c>
      <c r="X15" s="112"/>
      <c r="Y15" s="112"/>
      <c r="Z15" s="112" t="e">
        <f t="shared" si="4"/>
        <v>#DIV/0!</v>
      </c>
      <c r="AA15" s="115">
        <f>Иль!C22</f>
        <v>125</v>
      </c>
      <c r="AB15" s="115">
        <f>Иль!D22</f>
        <v>58.03399</v>
      </c>
      <c r="AC15" s="112">
        <f t="shared" si="19"/>
        <v>46.427192</v>
      </c>
      <c r="AD15" s="115"/>
      <c r="AE15" s="115"/>
      <c r="AF15" s="112" t="e">
        <f t="shared" si="20"/>
        <v>#DIV/0!</v>
      </c>
      <c r="AG15" s="115">
        <f>Иль!C23</f>
        <v>17</v>
      </c>
      <c r="AH15" s="115">
        <f>Иль!D23</f>
        <v>9.46665</v>
      </c>
      <c r="AI15" s="112">
        <f t="shared" si="21"/>
        <v>55.68617647058824</v>
      </c>
      <c r="AJ15" s="115"/>
      <c r="AK15" s="115"/>
      <c r="AL15" s="112" t="e">
        <f t="shared" si="22"/>
        <v>#DIV/0!</v>
      </c>
      <c r="AM15" s="112"/>
      <c r="AN15" s="112"/>
      <c r="AO15" s="112" t="e">
        <f t="shared" si="23"/>
        <v>#DIV/0!</v>
      </c>
      <c r="AP15" s="112">
        <f>Иль!C28</f>
        <v>130</v>
      </c>
      <c r="AQ15" s="112">
        <f>Иль!D28</f>
        <v>4.1669</v>
      </c>
      <c r="AR15" s="112">
        <f t="shared" si="24"/>
        <v>3.205307692307692</v>
      </c>
      <c r="AS15" s="112"/>
      <c r="AT15" s="112"/>
      <c r="AU15" s="112" t="e">
        <f t="shared" si="25"/>
        <v>#DIV/0!</v>
      </c>
      <c r="AV15" s="112"/>
      <c r="AW15" s="112"/>
      <c r="AX15" s="112"/>
      <c r="AY15" s="112"/>
      <c r="AZ15" s="112"/>
      <c r="BA15" s="112" t="e">
        <f t="shared" si="26"/>
        <v>#DIV/0!</v>
      </c>
      <c r="BB15" s="112">
        <f>Иль!C29</f>
        <v>0</v>
      </c>
      <c r="BC15" s="112">
        <f>Иль!D29</f>
        <v>12.4</v>
      </c>
      <c r="BD15" s="112" t="e">
        <f t="shared" si="27"/>
        <v>#DIV/0!</v>
      </c>
      <c r="BE15" s="112"/>
      <c r="BF15" s="112"/>
      <c r="BG15" s="116" t="e">
        <f t="shared" si="28"/>
        <v>#DIV/0!</v>
      </c>
      <c r="BH15" s="116"/>
      <c r="BI15" s="116"/>
      <c r="BJ15" s="116" t="e">
        <f t="shared" si="29"/>
        <v>#DIV/0!</v>
      </c>
      <c r="BK15" s="115">
        <f t="shared" si="30"/>
        <v>6014.282</v>
      </c>
      <c r="BL15" s="115">
        <f t="shared" si="30"/>
        <v>1757.4409999999998</v>
      </c>
      <c r="BM15" s="112">
        <f>BL15/BK15*100</f>
        <v>29.221127309959854</v>
      </c>
      <c r="BN15" s="117">
        <f>Иль!C34</f>
        <v>2600.3</v>
      </c>
      <c r="BO15" s="117">
        <f>Иль!D34</f>
        <v>1067</v>
      </c>
      <c r="BP15" s="112">
        <f t="shared" si="31"/>
        <v>41.03372687766796</v>
      </c>
      <c r="BQ15" s="112">
        <f>Иль!C35</f>
        <v>374.1</v>
      </c>
      <c r="BR15" s="112">
        <f>Иль!D35</f>
        <v>187</v>
      </c>
      <c r="BS15" s="112">
        <f t="shared" si="32"/>
        <v>49.9866345896819</v>
      </c>
      <c r="BT15" s="112">
        <f>Иль!C36</f>
        <v>2923.9</v>
      </c>
      <c r="BU15" s="112">
        <f>Иль!D36</f>
        <v>387.6</v>
      </c>
      <c r="BV15" s="112">
        <f t="shared" si="5"/>
        <v>13.256267314203631</v>
      </c>
      <c r="BW15" s="112">
        <f>Иль!C37</f>
        <v>115.982</v>
      </c>
      <c r="BX15" s="112">
        <f>Иль!D37</f>
        <v>115.841</v>
      </c>
      <c r="BY15" s="112">
        <f t="shared" si="6"/>
        <v>99.87842941146039</v>
      </c>
      <c r="BZ15" s="112"/>
      <c r="CA15" s="112"/>
      <c r="CB15" s="112" t="e">
        <f t="shared" si="7"/>
        <v>#DIV/0!</v>
      </c>
      <c r="CC15" s="115"/>
      <c r="CD15" s="115"/>
      <c r="CE15" s="112" t="e">
        <f t="shared" si="33"/>
        <v>#DIV/0!</v>
      </c>
      <c r="CF15" s="112"/>
      <c r="CG15" s="112"/>
      <c r="CH15" s="112">
        <v>0</v>
      </c>
      <c r="CI15" s="115">
        <f t="shared" si="34"/>
        <v>7039.782</v>
      </c>
      <c r="CJ15" s="115">
        <f t="shared" si="34"/>
        <v>1947.5380700000003</v>
      </c>
      <c r="CK15" s="112">
        <f t="shared" si="35"/>
        <v>27.664749703897083</v>
      </c>
      <c r="CL15" s="115">
        <f t="shared" si="36"/>
        <v>877.088</v>
      </c>
      <c r="CM15" s="115">
        <f t="shared" si="36"/>
        <v>280.21036</v>
      </c>
      <c r="CN15" s="112">
        <f t="shared" si="37"/>
        <v>31.947804553248933</v>
      </c>
      <c r="CO15" s="187">
        <f>Иль!C50</f>
        <v>867.088</v>
      </c>
      <c r="CP15" s="112">
        <f>Иль!D50</f>
        <v>280.21036</v>
      </c>
      <c r="CQ15" s="112">
        <f t="shared" si="38"/>
        <v>32.31625394423634</v>
      </c>
      <c r="CR15" s="112">
        <f>Иль!C53</f>
        <v>0</v>
      </c>
      <c r="CS15" s="112">
        <f>Иль!D53</f>
        <v>0</v>
      </c>
      <c r="CT15" s="112" t="e">
        <f t="shared" si="39"/>
        <v>#DIV/0!</v>
      </c>
      <c r="CU15" s="112">
        <f>Иль!C54</f>
        <v>10</v>
      </c>
      <c r="CV15" s="112">
        <f>Иль!D54</f>
        <v>0</v>
      </c>
      <c r="CW15" s="112">
        <f t="shared" si="40"/>
        <v>0</v>
      </c>
      <c r="CX15" s="112">
        <f>Иль!C55</f>
        <v>0</v>
      </c>
      <c r="CY15" s="112">
        <f>Иль!D55</f>
        <v>0</v>
      </c>
      <c r="CZ15" s="112" t="e">
        <f t="shared" si="41"/>
        <v>#DIV/0!</v>
      </c>
      <c r="DA15" s="112">
        <f>Иль!C57</f>
        <v>115.794</v>
      </c>
      <c r="DB15" s="112">
        <f>Иль!D57</f>
        <v>32.3893</v>
      </c>
      <c r="DC15" s="112">
        <f t="shared" si="42"/>
        <v>27.971483841995266</v>
      </c>
      <c r="DD15" s="112">
        <f>Иль!C58</f>
        <v>10</v>
      </c>
      <c r="DE15" s="112">
        <f>Иль!D58</f>
        <v>0</v>
      </c>
      <c r="DF15" s="112">
        <f t="shared" si="43"/>
        <v>0</v>
      </c>
      <c r="DG15" s="115">
        <f>Иль!C63</f>
        <v>959.7</v>
      </c>
      <c r="DH15" s="115">
        <f>Иль!D63</f>
        <v>106.35</v>
      </c>
      <c r="DI15" s="112">
        <f t="shared" si="44"/>
        <v>11.081587996248826</v>
      </c>
      <c r="DJ15" s="115">
        <f>Иль!C68</f>
        <v>2344.8</v>
      </c>
      <c r="DK15" s="115">
        <f>Иль!D68</f>
        <v>52.13776</v>
      </c>
      <c r="DL15" s="112">
        <f t="shared" si="45"/>
        <v>2.2235482770385535</v>
      </c>
      <c r="DM15" s="115">
        <f>Иль!C72</f>
        <v>2332.8</v>
      </c>
      <c r="DN15" s="115">
        <f>Иль!D72</f>
        <v>1084.15065</v>
      </c>
      <c r="DO15" s="112">
        <f t="shared" si="8"/>
        <v>46.474221965020575</v>
      </c>
      <c r="DP15" s="112">
        <f>Иль!C74</f>
        <v>387.6</v>
      </c>
      <c r="DQ15" s="112">
        <f>Иль!D74</f>
        <v>387.6</v>
      </c>
      <c r="DR15" s="112">
        <f t="shared" si="9"/>
        <v>100</v>
      </c>
      <c r="DS15" s="113">
        <f>Иль!C79</f>
        <v>12</v>
      </c>
      <c r="DT15" s="113">
        <f>Иль!D79</f>
        <v>4.7</v>
      </c>
      <c r="DU15" s="112">
        <f t="shared" si="46"/>
        <v>39.166666666666664</v>
      </c>
      <c r="DV15" s="112">
        <f>Иль!C85</f>
        <v>0</v>
      </c>
      <c r="DW15" s="112">
        <f>Иль!D85</f>
        <v>0</v>
      </c>
      <c r="DX15" s="112" t="e">
        <f aca="true" t="shared" si="48" ref="DX15:DX28">DW15/DV15*100</f>
        <v>#DIV/0!</v>
      </c>
      <c r="DY15" s="118">
        <f t="shared" si="10"/>
        <v>280.5</v>
      </c>
      <c r="DZ15" s="118">
        <f t="shared" si="11"/>
        <v>16.149120000000494</v>
      </c>
      <c r="EA15" s="112">
        <f t="shared" si="47"/>
        <v>5.7572620320857375</v>
      </c>
    </row>
    <row r="16" spans="1:131" s="100" customFormat="1" ht="15" customHeight="1">
      <c r="A16" s="108">
        <v>4</v>
      </c>
      <c r="B16" s="109" t="s">
        <v>200</v>
      </c>
      <c r="C16" s="110">
        <f t="shared" si="0"/>
        <v>6434.731000000001</v>
      </c>
      <c r="D16" s="128">
        <f t="shared" si="1"/>
        <v>2113.74232</v>
      </c>
      <c r="E16" s="112">
        <f t="shared" si="2"/>
        <v>32.84896167376693</v>
      </c>
      <c r="F16" s="113">
        <f t="shared" si="3"/>
        <v>2023.5000000000002</v>
      </c>
      <c r="G16" s="113">
        <f t="shared" si="12"/>
        <v>831.80432</v>
      </c>
      <c r="H16" s="112">
        <f t="shared" si="13"/>
        <v>41.10720632567333</v>
      </c>
      <c r="I16" s="191">
        <f>Кад!C6</f>
        <v>986.4</v>
      </c>
      <c r="J16" s="191">
        <f>Кад!D6</f>
        <v>376.78918</v>
      </c>
      <c r="K16" s="112">
        <f t="shared" si="14"/>
        <v>38.19841646390916</v>
      </c>
      <c r="L16" s="115">
        <f>Кад!C8</f>
        <v>28</v>
      </c>
      <c r="M16" s="115">
        <f>Кад!D8</f>
        <v>11.75567</v>
      </c>
      <c r="N16" s="112">
        <f t="shared" si="15"/>
        <v>41.98453571428571</v>
      </c>
      <c r="O16" s="115">
        <f>Кад!C10</f>
        <v>135</v>
      </c>
      <c r="P16" s="115">
        <f>Кад!D10</f>
        <v>5.86083</v>
      </c>
      <c r="Q16" s="112">
        <f t="shared" si="16"/>
        <v>4.341355555555555</v>
      </c>
      <c r="R16" s="115">
        <f>Кад!C11</f>
        <v>447.9</v>
      </c>
      <c r="S16" s="115">
        <f>Кад!D11</f>
        <v>173.14615</v>
      </c>
      <c r="T16" s="112">
        <f t="shared" si="17"/>
        <v>38.65732306318375</v>
      </c>
      <c r="U16" s="112">
        <f>Кад!C13</f>
        <v>10</v>
      </c>
      <c r="V16" s="112">
        <f>Кад!D13</f>
        <v>6.3</v>
      </c>
      <c r="W16" s="112">
        <f t="shared" si="18"/>
        <v>63</v>
      </c>
      <c r="X16" s="112"/>
      <c r="Y16" s="112"/>
      <c r="Z16" s="112" t="e">
        <f t="shared" si="4"/>
        <v>#DIV/0!</v>
      </c>
      <c r="AA16" s="115">
        <f>Кад!C22</f>
        <v>310</v>
      </c>
      <c r="AB16" s="115">
        <f>Кад!D22</f>
        <v>210.36189</v>
      </c>
      <c r="AC16" s="112">
        <f t="shared" si="19"/>
        <v>67.85867419354838</v>
      </c>
      <c r="AD16" s="115"/>
      <c r="AE16" s="115"/>
      <c r="AF16" s="112" t="e">
        <f t="shared" si="20"/>
        <v>#DIV/0!</v>
      </c>
      <c r="AG16" s="115">
        <f>Кад!C23</f>
        <v>16.2</v>
      </c>
      <c r="AH16" s="115">
        <f>Кад!D23</f>
        <v>0</v>
      </c>
      <c r="AI16" s="112">
        <f t="shared" si="21"/>
        <v>0</v>
      </c>
      <c r="AJ16" s="115"/>
      <c r="AK16" s="115"/>
      <c r="AL16" s="112" t="e">
        <f t="shared" si="22"/>
        <v>#DIV/0!</v>
      </c>
      <c r="AM16" s="112"/>
      <c r="AN16" s="112"/>
      <c r="AO16" s="112" t="e">
        <f t="shared" si="23"/>
        <v>#DIV/0!</v>
      </c>
      <c r="AP16" s="112">
        <f>Кад!C28</f>
        <v>90</v>
      </c>
      <c r="AQ16" s="112">
        <f>Кад!D28</f>
        <v>26.64244</v>
      </c>
      <c r="AR16" s="112">
        <f t="shared" si="24"/>
        <v>29.602711111111113</v>
      </c>
      <c r="AS16" s="122"/>
      <c r="AT16" s="122"/>
      <c r="AU16" s="112" t="e">
        <f t="shared" si="25"/>
        <v>#DIV/0!</v>
      </c>
      <c r="AV16" s="112"/>
      <c r="AW16" s="112"/>
      <c r="AX16" s="112"/>
      <c r="AY16" s="112"/>
      <c r="AZ16" s="112"/>
      <c r="BA16" s="112" t="e">
        <f t="shared" si="26"/>
        <v>#DIV/0!</v>
      </c>
      <c r="BB16" s="112">
        <f>Кад!C29</f>
        <v>0</v>
      </c>
      <c r="BC16" s="112">
        <f>Кад!D29</f>
        <v>20.94816</v>
      </c>
      <c r="BD16" s="112" t="e">
        <f t="shared" si="27"/>
        <v>#DIV/0!</v>
      </c>
      <c r="BE16" s="112"/>
      <c r="BF16" s="112"/>
      <c r="BG16" s="116" t="e">
        <f t="shared" si="28"/>
        <v>#DIV/0!</v>
      </c>
      <c r="BH16" s="116"/>
      <c r="BI16" s="116"/>
      <c r="BJ16" s="116" t="e">
        <f t="shared" si="29"/>
        <v>#DIV/0!</v>
      </c>
      <c r="BK16" s="115">
        <f t="shared" si="30"/>
        <v>4411.231000000001</v>
      </c>
      <c r="BL16" s="115">
        <f t="shared" si="30"/>
        <v>1281.9379999999999</v>
      </c>
      <c r="BM16" s="112">
        <f>BL16/BK16*100</f>
        <v>29.060776912385673</v>
      </c>
      <c r="BN16" s="117">
        <f>Кад!C34</f>
        <v>2561.6</v>
      </c>
      <c r="BO16" s="117">
        <f>Кад!D34</f>
        <v>1030.3</v>
      </c>
      <c r="BP16" s="112">
        <f t="shared" si="31"/>
        <v>40.22095565271705</v>
      </c>
      <c r="BQ16" s="112">
        <f>Кад!C35</f>
        <v>0</v>
      </c>
      <c r="BR16" s="112">
        <f>Кад!D35</f>
        <v>0</v>
      </c>
      <c r="BS16" s="112" t="e">
        <f t="shared" si="32"/>
        <v>#DIV/0!</v>
      </c>
      <c r="BT16" s="112">
        <f>Кад!C36</f>
        <v>1733.58</v>
      </c>
      <c r="BU16" s="112">
        <f>Кад!D36</f>
        <v>135.78</v>
      </c>
      <c r="BV16" s="112">
        <f t="shared" si="5"/>
        <v>7.832346935243831</v>
      </c>
      <c r="BW16" s="112">
        <f>Кад!C37</f>
        <v>116.051</v>
      </c>
      <c r="BX16" s="112">
        <f>Кад!D37</f>
        <v>115.858</v>
      </c>
      <c r="BY16" s="112">
        <f t="shared" si="6"/>
        <v>99.83369380703311</v>
      </c>
      <c r="BZ16" s="112" t="e">
        <f>Кад!#REF!</f>
        <v>#REF!</v>
      </c>
      <c r="CA16" s="112" t="e">
        <f>Кад!#REF!</f>
        <v>#REF!</v>
      </c>
      <c r="CB16" s="112" t="e">
        <f t="shared" si="7"/>
        <v>#REF!</v>
      </c>
      <c r="CC16" s="115"/>
      <c r="CD16" s="115"/>
      <c r="CE16" s="112" t="e">
        <f t="shared" si="33"/>
        <v>#DIV/0!</v>
      </c>
      <c r="CF16" s="112"/>
      <c r="CG16" s="112"/>
      <c r="CH16" s="112"/>
      <c r="CI16" s="115">
        <f t="shared" si="34"/>
        <v>7517.9310000000005</v>
      </c>
      <c r="CJ16" s="115">
        <f t="shared" si="34"/>
        <v>2149.65862</v>
      </c>
      <c r="CK16" s="112">
        <f t="shared" si="35"/>
        <v>28.593752988687974</v>
      </c>
      <c r="CL16" s="115">
        <f t="shared" si="36"/>
        <v>788.557</v>
      </c>
      <c r="CM16" s="115">
        <f t="shared" si="36"/>
        <v>239.86794</v>
      </c>
      <c r="CN16" s="112">
        <f t="shared" si="37"/>
        <v>30.418592441637067</v>
      </c>
      <c r="CO16" s="187">
        <f>Кад!C50</f>
        <v>768.557</v>
      </c>
      <c r="CP16" s="112">
        <f>Кад!D50</f>
        <v>239.86794</v>
      </c>
      <c r="CQ16" s="112">
        <f t="shared" si="38"/>
        <v>31.210169187191063</v>
      </c>
      <c r="CR16" s="112">
        <f>Кад!C53</f>
        <v>10</v>
      </c>
      <c r="CS16" s="112">
        <f>Кад!D53</f>
        <v>0</v>
      </c>
      <c r="CT16" s="112">
        <f t="shared" si="39"/>
        <v>0</v>
      </c>
      <c r="CU16" s="112">
        <f>Кад!C54</f>
        <v>10</v>
      </c>
      <c r="CV16" s="112">
        <f>Кад!D54</f>
        <v>0</v>
      </c>
      <c r="CW16" s="112">
        <f t="shared" si="40"/>
        <v>0</v>
      </c>
      <c r="CX16" s="112">
        <f>Кад!C55</f>
        <v>0</v>
      </c>
      <c r="CY16" s="112">
        <f>Кад!D55</f>
        <v>0</v>
      </c>
      <c r="CZ16" s="112" t="e">
        <f t="shared" si="41"/>
        <v>#DIV/0!</v>
      </c>
      <c r="DA16" s="112">
        <f>Кад!C57</f>
        <v>115.794</v>
      </c>
      <c r="DB16" s="112">
        <f>Кад!D57</f>
        <v>33.3446</v>
      </c>
      <c r="DC16" s="112">
        <f t="shared" si="42"/>
        <v>28.796483410193968</v>
      </c>
      <c r="DD16" s="112">
        <f>Кад!C58</f>
        <v>24.9</v>
      </c>
      <c r="DE16" s="112">
        <f>Кад!D58</f>
        <v>0</v>
      </c>
      <c r="DF16" s="112">
        <f t="shared" si="43"/>
        <v>0</v>
      </c>
      <c r="DG16" s="115">
        <f>Кад!C63</f>
        <v>1141.5</v>
      </c>
      <c r="DH16" s="115">
        <f>Кад!D63</f>
        <v>140.4222</v>
      </c>
      <c r="DI16" s="112">
        <f t="shared" si="44"/>
        <v>12.301550591327201</v>
      </c>
      <c r="DJ16" s="115">
        <f>Кад!C68</f>
        <v>654.1</v>
      </c>
      <c r="DK16" s="115">
        <f>Кад!D68</f>
        <v>286.54256</v>
      </c>
      <c r="DL16" s="112">
        <f t="shared" si="45"/>
        <v>43.80714875401314</v>
      </c>
      <c r="DM16" s="124">
        <f>Кад!C72</f>
        <v>4266.4</v>
      </c>
      <c r="DN16" s="124">
        <f>Кад!D72</f>
        <v>1313.70132</v>
      </c>
      <c r="DO16" s="112">
        <f t="shared" si="8"/>
        <v>30.791799174948437</v>
      </c>
      <c r="DP16" s="112">
        <f>Кад!C74</f>
        <v>135.78</v>
      </c>
      <c r="DQ16" s="112">
        <f>Кад!D74</f>
        <v>135.78</v>
      </c>
      <c r="DR16" s="112">
        <f t="shared" si="9"/>
        <v>100</v>
      </c>
      <c r="DS16" s="113">
        <f>Кад!C79</f>
        <v>15.6</v>
      </c>
      <c r="DT16" s="113">
        <f>Кад!D79</f>
        <v>0</v>
      </c>
      <c r="DU16" s="112">
        <f t="shared" si="46"/>
        <v>0</v>
      </c>
      <c r="DV16" s="112">
        <f>Кад!C85</f>
        <v>375.3</v>
      </c>
      <c r="DW16" s="112">
        <f>Кад!D85</f>
        <v>0</v>
      </c>
      <c r="DX16" s="112">
        <f t="shared" si="48"/>
        <v>0</v>
      </c>
      <c r="DY16" s="118">
        <f t="shared" si="10"/>
        <v>1083.1999999999998</v>
      </c>
      <c r="DZ16" s="118">
        <f t="shared" si="11"/>
        <v>35.91630000000032</v>
      </c>
      <c r="EA16" s="112">
        <f t="shared" si="47"/>
        <v>3.315758862629277</v>
      </c>
    </row>
    <row r="17" spans="1:131" s="100" customFormat="1" ht="15" customHeight="1">
      <c r="A17" s="108">
        <v>5</v>
      </c>
      <c r="B17" s="109" t="s">
        <v>201</v>
      </c>
      <c r="C17" s="110">
        <f t="shared" si="0"/>
        <v>14159.801</v>
      </c>
      <c r="D17" s="128">
        <f t="shared" si="1"/>
        <v>3290.3137700000007</v>
      </c>
      <c r="E17" s="112">
        <f t="shared" si="2"/>
        <v>23.237005731930843</v>
      </c>
      <c r="F17" s="113">
        <f t="shared" si="3"/>
        <v>5846.8</v>
      </c>
      <c r="G17" s="113">
        <f t="shared" si="12"/>
        <v>2291.1537700000003</v>
      </c>
      <c r="H17" s="112">
        <f t="shared" si="13"/>
        <v>39.18645703632757</v>
      </c>
      <c r="I17" s="114">
        <f>Мор!C6</f>
        <v>4584</v>
      </c>
      <c r="J17" s="114">
        <f>Мор!D6</f>
        <v>1753.58395</v>
      </c>
      <c r="K17" s="112">
        <f t="shared" si="14"/>
        <v>38.25444917102967</v>
      </c>
      <c r="L17" s="115">
        <f>Мор!C8</f>
        <v>35</v>
      </c>
      <c r="M17" s="115">
        <f>Мор!D8</f>
        <v>3.32844</v>
      </c>
      <c r="N17" s="112">
        <f t="shared" si="15"/>
        <v>9.509828571428573</v>
      </c>
      <c r="O17" s="115">
        <f>Мор!C10</f>
        <v>148</v>
      </c>
      <c r="P17" s="115">
        <f>Мор!D10</f>
        <v>5.5688</v>
      </c>
      <c r="Q17" s="112">
        <f t="shared" si="16"/>
        <v>3.7627027027027027</v>
      </c>
      <c r="R17" s="115">
        <f>Мор!C11</f>
        <v>759.8</v>
      </c>
      <c r="S17" s="115">
        <f>Мор!D11</f>
        <v>316.10246</v>
      </c>
      <c r="T17" s="112">
        <f t="shared" si="17"/>
        <v>41.60337720452751</v>
      </c>
      <c r="U17" s="112">
        <f>Мор!C13</f>
        <v>10</v>
      </c>
      <c r="V17" s="112">
        <f>Мор!D13</f>
        <v>0</v>
      </c>
      <c r="W17" s="112">
        <f t="shared" si="18"/>
        <v>0</v>
      </c>
      <c r="X17" s="112"/>
      <c r="Y17" s="112"/>
      <c r="Z17" s="112" t="e">
        <f t="shared" si="4"/>
        <v>#DIV/0!</v>
      </c>
      <c r="AA17" s="115">
        <f>Мор!C22</f>
        <v>250</v>
      </c>
      <c r="AB17" s="115">
        <f>Мор!D22</f>
        <v>41.4229</v>
      </c>
      <c r="AC17" s="112">
        <f t="shared" si="19"/>
        <v>16.56916</v>
      </c>
      <c r="AD17" s="115"/>
      <c r="AE17" s="115"/>
      <c r="AF17" s="112" t="e">
        <f t="shared" si="20"/>
        <v>#DIV/0!</v>
      </c>
      <c r="AG17" s="115">
        <f>Мор!C23</f>
        <v>0</v>
      </c>
      <c r="AH17" s="115">
        <f>Мор!D23</f>
        <v>0</v>
      </c>
      <c r="AI17" s="112" t="e">
        <f t="shared" si="21"/>
        <v>#DIV/0!</v>
      </c>
      <c r="AJ17" s="115"/>
      <c r="AK17" s="115"/>
      <c r="AL17" s="112" t="e">
        <f t="shared" si="22"/>
        <v>#DIV/0!</v>
      </c>
      <c r="AM17" s="112"/>
      <c r="AN17" s="112"/>
      <c r="AO17" s="112" t="e">
        <f t="shared" si="23"/>
        <v>#DIV/0!</v>
      </c>
      <c r="AP17" s="112">
        <f>Мор!C28</f>
        <v>60</v>
      </c>
      <c r="AQ17" s="112">
        <f>Мор!D28</f>
        <v>122.40212</v>
      </c>
      <c r="AR17" s="112">
        <f t="shared" si="24"/>
        <v>204.00353333333334</v>
      </c>
      <c r="AS17" s="112"/>
      <c r="AT17" s="112"/>
      <c r="AU17" s="112" t="e">
        <f t="shared" si="25"/>
        <v>#DIV/0!</v>
      </c>
      <c r="AV17" s="112"/>
      <c r="AW17" s="112"/>
      <c r="AX17" s="112"/>
      <c r="AY17" s="112"/>
      <c r="AZ17" s="112"/>
      <c r="BA17" s="112" t="e">
        <f t="shared" si="26"/>
        <v>#DIV/0!</v>
      </c>
      <c r="BB17" s="112">
        <f>Мор!C29</f>
        <v>0</v>
      </c>
      <c r="BC17" s="112">
        <f>Мор!D29</f>
        <v>48.7451</v>
      </c>
      <c r="BD17" s="112" t="e">
        <f t="shared" si="27"/>
        <v>#DIV/0!</v>
      </c>
      <c r="BE17" s="112"/>
      <c r="BF17" s="112"/>
      <c r="BG17" s="116" t="e">
        <f t="shared" si="28"/>
        <v>#DIV/0!</v>
      </c>
      <c r="BH17" s="116"/>
      <c r="BI17" s="116"/>
      <c r="BJ17" s="116" t="e">
        <f t="shared" si="29"/>
        <v>#DIV/0!</v>
      </c>
      <c r="BK17" s="115">
        <f t="shared" si="30"/>
        <v>8313.001</v>
      </c>
      <c r="BL17" s="115">
        <f t="shared" si="30"/>
        <v>999.1600000000001</v>
      </c>
      <c r="BM17" s="112">
        <f aca="true" t="shared" si="49" ref="BM17:BM30">BL17/BK17*100</f>
        <v>12.019245516751411</v>
      </c>
      <c r="BN17" s="117">
        <f>Мор!C34</f>
        <v>1296.3</v>
      </c>
      <c r="BO17" s="117">
        <f>Мор!D34</f>
        <v>442.86</v>
      </c>
      <c r="BP17" s="112">
        <f t="shared" si="31"/>
        <v>34.16338810460542</v>
      </c>
      <c r="BQ17" s="112">
        <f>Мор!C35</f>
        <v>0</v>
      </c>
      <c r="BR17" s="112">
        <f>Мор!D35</f>
        <v>0</v>
      </c>
      <c r="BS17" s="112" t="e">
        <f t="shared" si="32"/>
        <v>#DIV/0!</v>
      </c>
      <c r="BT17" s="112">
        <f>Мор!C36</f>
        <v>7016.3</v>
      </c>
      <c r="BU17" s="112">
        <f>Мор!D36</f>
        <v>556.2</v>
      </c>
      <c r="BV17" s="112">
        <f t="shared" si="5"/>
        <v>7.927255105967533</v>
      </c>
      <c r="BW17" s="112">
        <f>Мор!C37</f>
        <v>0.401</v>
      </c>
      <c r="BX17" s="112">
        <f>Мор!D37</f>
        <v>0.1</v>
      </c>
      <c r="BY17" s="112">
        <f t="shared" si="6"/>
        <v>24.93765586034913</v>
      </c>
      <c r="BZ17" s="112"/>
      <c r="CA17" s="112"/>
      <c r="CB17" s="112" t="e">
        <f t="shared" si="7"/>
        <v>#DIV/0!</v>
      </c>
      <c r="CC17" s="115"/>
      <c r="CD17" s="115"/>
      <c r="CE17" s="112" t="e">
        <f t="shared" si="33"/>
        <v>#DIV/0!</v>
      </c>
      <c r="CF17" s="112"/>
      <c r="CG17" s="112"/>
      <c r="CH17" s="112"/>
      <c r="CI17" s="115">
        <f t="shared" si="34"/>
        <v>14559.801</v>
      </c>
      <c r="CJ17" s="115">
        <f t="shared" si="34"/>
        <v>1275.02791</v>
      </c>
      <c r="CK17" s="112">
        <f t="shared" si="35"/>
        <v>8.757179510901283</v>
      </c>
      <c r="CL17" s="115">
        <f t="shared" si="36"/>
        <v>885.401</v>
      </c>
      <c r="CM17" s="115">
        <f t="shared" si="36"/>
        <v>298.09565</v>
      </c>
      <c r="CN17" s="112">
        <f t="shared" si="37"/>
        <v>33.66786913500211</v>
      </c>
      <c r="CO17" s="187">
        <f>Мор!C50</f>
        <v>875.401</v>
      </c>
      <c r="CP17" s="112">
        <f>Мор!D50</f>
        <v>298.09565</v>
      </c>
      <c r="CQ17" s="112">
        <f t="shared" si="38"/>
        <v>34.052468525852724</v>
      </c>
      <c r="CR17" s="112">
        <f>Мор!C53</f>
        <v>0</v>
      </c>
      <c r="CS17" s="112">
        <f>Мор!D53</f>
        <v>0</v>
      </c>
      <c r="CT17" s="112" t="e">
        <f t="shared" si="39"/>
        <v>#DIV/0!</v>
      </c>
      <c r="CU17" s="112">
        <f>Мор!C54</f>
        <v>10</v>
      </c>
      <c r="CV17" s="112">
        <f>Мор!D54</f>
        <v>0</v>
      </c>
      <c r="CW17" s="112">
        <f t="shared" si="40"/>
        <v>0</v>
      </c>
      <c r="CX17" s="112">
        <f>Мор!C55</f>
        <v>0</v>
      </c>
      <c r="CY17" s="112">
        <f>Мор!D55</f>
        <v>0</v>
      </c>
      <c r="CZ17" s="112" t="e">
        <f t="shared" si="41"/>
        <v>#DIV/0!</v>
      </c>
      <c r="DA17" s="112">
        <f>Мор!C56</f>
        <v>0</v>
      </c>
      <c r="DB17" s="112">
        <f>Мор!D56</f>
        <v>0</v>
      </c>
      <c r="DC17" s="112" t="e">
        <f t="shared" si="42"/>
        <v>#DIV/0!</v>
      </c>
      <c r="DD17" s="112">
        <f>Мор!C58</f>
        <v>0</v>
      </c>
      <c r="DE17" s="112">
        <f>Мор!D58</f>
        <v>0</v>
      </c>
      <c r="DF17" s="112" t="e">
        <f t="shared" si="43"/>
        <v>#DIV/0!</v>
      </c>
      <c r="DG17" s="115">
        <f>Мор!C63</f>
        <v>3179.1897000000004</v>
      </c>
      <c r="DH17" s="115">
        <f>Мор!D63</f>
        <v>184.22</v>
      </c>
      <c r="DI17" s="112">
        <f t="shared" si="44"/>
        <v>5.79455828005482</v>
      </c>
      <c r="DJ17" s="115">
        <f>Мор!C68</f>
        <v>2159.8103</v>
      </c>
      <c r="DK17" s="115">
        <f>Мор!D68</f>
        <v>431.41226</v>
      </c>
      <c r="DL17" s="112">
        <f t="shared" si="45"/>
        <v>19.97454406065199</v>
      </c>
      <c r="DM17" s="115">
        <f>Мор!C72</f>
        <v>0</v>
      </c>
      <c r="DN17" s="115">
        <f>Мор!D72</f>
        <v>0</v>
      </c>
      <c r="DO17" s="112" t="e">
        <f t="shared" si="8"/>
        <v>#DIV/0!</v>
      </c>
      <c r="DP17" s="112">
        <f>Мор!C74</f>
        <v>5703.1</v>
      </c>
      <c r="DQ17" s="112">
        <f>Мор!D74</f>
        <v>356.2</v>
      </c>
      <c r="DR17" s="112">
        <f t="shared" si="9"/>
        <v>6.245726008661955</v>
      </c>
      <c r="DS17" s="113">
        <f>Мор!C79</f>
        <v>21.5</v>
      </c>
      <c r="DT17" s="113">
        <f>Мор!D79</f>
        <v>5.1</v>
      </c>
      <c r="DU17" s="112">
        <f t="shared" si="46"/>
        <v>23.72093023255814</v>
      </c>
      <c r="DV17" s="112">
        <f>Мор!C85</f>
        <v>2610.8</v>
      </c>
      <c r="DW17" s="112">
        <f>Мор!D85</f>
        <v>0</v>
      </c>
      <c r="DX17" s="112">
        <f t="shared" si="48"/>
        <v>0</v>
      </c>
      <c r="DY17" s="118">
        <f t="shared" si="10"/>
        <v>400</v>
      </c>
      <c r="DZ17" s="118">
        <f t="shared" si="11"/>
        <v>-2015.2858600000006</v>
      </c>
      <c r="EA17" s="112">
        <f t="shared" si="47"/>
        <v>-503.82146500000016</v>
      </c>
    </row>
    <row r="18" spans="1:131" s="100" customFormat="1" ht="15" customHeight="1">
      <c r="A18" s="108">
        <v>6</v>
      </c>
      <c r="B18" s="109" t="s">
        <v>202</v>
      </c>
      <c r="C18" s="110">
        <f t="shared" si="0"/>
        <v>14817.508</v>
      </c>
      <c r="D18" s="128">
        <f t="shared" si="1"/>
        <v>3576.6711500000006</v>
      </c>
      <c r="E18" s="112">
        <f t="shared" si="2"/>
        <v>24.138142189631353</v>
      </c>
      <c r="F18" s="113">
        <f t="shared" si="3"/>
        <v>4662.4</v>
      </c>
      <c r="G18" s="113">
        <f t="shared" si="12"/>
        <v>3460.8231500000006</v>
      </c>
      <c r="H18" s="112">
        <f t="shared" si="13"/>
        <v>74.22836200240222</v>
      </c>
      <c r="I18" s="191">
        <f>Мос!C6</f>
        <v>2098</v>
      </c>
      <c r="J18" s="191">
        <f>Мос!D6</f>
        <v>1253.19524</v>
      </c>
      <c r="K18" s="112">
        <f t="shared" si="14"/>
        <v>59.732852240228794</v>
      </c>
      <c r="L18" s="115">
        <f>Мос!C8</f>
        <v>3</v>
      </c>
      <c r="M18" s="115">
        <f>Мос!D8</f>
        <v>24.15</v>
      </c>
      <c r="N18" s="112">
        <f t="shared" si="15"/>
        <v>804.9999999999999</v>
      </c>
      <c r="O18" s="115">
        <f>Мос!C10</f>
        <v>92</v>
      </c>
      <c r="P18" s="115">
        <f>Мос!D10</f>
        <v>0.73995</v>
      </c>
      <c r="Q18" s="112">
        <f t="shared" si="16"/>
        <v>0.8042934782608696</v>
      </c>
      <c r="R18" s="191">
        <f>Мос!C11</f>
        <v>507.5</v>
      </c>
      <c r="S18" s="191">
        <f>Мос!D11</f>
        <v>130.62518</v>
      </c>
      <c r="T18" s="112">
        <f t="shared" si="17"/>
        <v>25.73895172413793</v>
      </c>
      <c r="U18" s="112">
        <f>Мос!C13</f>
        <v>10</v>
      </c>
      <c r="V18" s="112">
        <f>Мос!D13</f>
        <v>6.15</v>
      </c>
      <c r="W18" s="112">
        <f t="shared" si="18"/>
        <v>61.5</v>
      </c>
      <c r="X18" s="112"/>
      <c r="Y18" s="112"/>
      <c r="Z18" s="112" t="e">
        <f t="shared" si="4"/>
        <v>#DIV/0!</v>
      </c>
      <c r="AA18" s="115">
        <f>Мос!C22</f>
        <v>990</v>
      </c>
      <c r="AB18" s="115">
        <f>Мос!D22</f>
        <v>191.05089</v>
      </c>
      <c r="AC18" s="112">
        <f t="shared" si="19"/>
        <v>19.298069696969698</v>
      </c>
      <c r="AD18" s="115"/>
      <c r="AE18" s="115"/>
      <c r="AF18" s="112" t="e">
        <f t="shared" si="20"/>
        <v>#DIV/0!</v>
      </c>
      <c r="AG18" s="115">
        <f>Мос!C23</f>
        <v>0</v>
      </c>
      <c r="AH18" s="115">
        <f>Мос!D23</f>
        <v>0</v>
      </c>
      <c r="AI18" s="112" t="e">
        <f t="shared" si="21"/>
        <v>#DIV/0!</v>
      </c>
      <c r="AJ18" s="115"/>
      <c r="AK18" s="115"/>
      <c r="AL18" s="112" t="e">
        <f t="shared" si="22"/>
        <v>#DIV/0!</v>
      </c>
      <c r="AM18" s="112"/>
      <c r="AN18" s="112"/>
      <c r="AO18" s="112" t="e">
        <f t="shared" si="23"/>
        <v>#DIV/0!</v>
      </c>
      <c r="AP18" s="112">
        <f>Мос!C28</f>
        <v>961.9</v>
      </c>
      <c r="AQ18" s="112">
        <f>Мос!D28</f>
        <v>1853.74789</v>
      </c>
      <c r="AR18" s="112">
        <f t="shared" si="24"/>
        <v>192.7173188481131</v>
      </c>
      <c r="AS18" s="122"/>
      <c r="AT18" s="122"/>
      <c r="AU18" s="112" t="e">
        <f t="shared" si="25"/>
        <v>#DIV/0!</v>
      </c>
      <c r="AV18" s="112"/>
      <c r="AW18" s="112"/>
      <c r="AX18" s="112"/>
      <c r="AY18" s="112"/>
      <c r="AZ18" s="112"/>
      <c r="BA18" s="112" t="e">
        <f t="shared" si="26"/>
        <v>#DIV/0!</v>
      </c>
      <c r="BB18" s="112">
        <f>Мос!C29</f>
        <v>0</v>
      </c>
      <c r="BC18" s="112">
        <f>Мос!D29</f>
        <v>1.164</v>
      </c>
      <c r="BD18" s="112" t="e">
        <f t="shared" si="27"/>
        <v>#DIV/0!</v>
      </c>
      <c r="BE18" s="112"/>
      <c r="BF18" s="112"/>
      <c r="BG18" s="116" t="e">
        <f t="shared" si="28"/>
        <v>#DIV/0!</v>
      </c>
      <c r="BH18" s="116"/>
      <c r="BI18" s="116"/>
      <c r="BJ18" s="116" t="e">
        <f t="shared" si="29"/>
        <v>#DIV/0!</v>
      </c>
      <c r="BK18" s="115">
        <f t="shared" si="30"/>
        <v>10155.108</v>
      </c>
      <c r="BL18" s="115">
        <f t="shared" si="30"/>
        <v>115.848</v>
      </c>
      <c r="BM18" s="112">
        <f t="shared" si="49"/>
        <v>1.1407855042014323</v>
      </c>
      <c r="BN18" s="117">
        <f>Мос!C34</f>
        <v>0</v>
      </c>
      <c r="BO18" s="117">
        <f>Мос!D34</f>
        <v>0</v>
      </c>
      <c r="BP18" s="112" t="e">
        <f t="shared" si="31"/>
        <v>#DIV/0!</v>
      </c>
      <c r="BQ18" s="112">
        <f>Мос!C35</f>
        <v>0</v>
      </c>
      <c r="BR18" s="112">
        <f>Мос!D35</f>
        <v>0</v>
      </c>
      <c r="BS18" s="112" t="e">
        <f t="shared" si="32"/>
        <v>#DIV/0!</v>
      </c>
      <c r="BT18" s="192">
        <f>Мос!C36</f>
        <v>9270.2</v>
      </c>
      <c r="BU18" s="112">
        <f>Мос!D36</f>
        <v>0</v>
      </c>
      <c r="BV18" s="112">
        <f t="shared" si="5"/>
        <v>0</v>
      </c>
      <c r="BW18" s="112">
        <f>Мос!C37</f>
        <v>884.908</v>
      </c>
      <c r="BX18" s="112">
        <f>Мос!D37</f>
        <v>115.848</v>
      </c>
      <c r="BY18" s="112">
        <f t="shared" si="6"/>
        <v>13.091530418981408</v>
      </c>
      <c r="BZ18" s="112"/>
      <c r="CA18" s="112"/>
      <c r="CB18" s="112" t="e">
        <f t="shared" si="7"/>
        <v>#DIV/0!</v>
      </c>
      <c r="CC18" s="115"/>
      <c r="CD18" s="115"/>
      <c r="CE18" s="112" t="e">
        <f t="shared" si="33"/>
        <v>#DIV/0!</v>
      </c>
      <c r="CF18" s="112"/>
      <c r="CG18" s="112"/>
      <c r="CH18" s="112"/>
      <c r="CI18" s="115">
        <f t="shared" si="34"/>
        <v>14817.508</v>
      </c>
      <c r="CJ18" s="115">
        <f t="shared" si="34"/>
        <v>1107.49043</v>
      </c>
      <c r="CK18" s="112">
        <f t="shared" si="35"/>
        <v>7.474201667378888</v>
      </c>
      <c r="CL18" s="115">
        <f t="shared" si="36"/>
        <v>882.014</v>
      </c>
      <c r="CM18" s="115">
        <f t="shared" si="36"/>
        <v>269.60969</v>
      </c>
      <c r="CN18" s="112">
        <f t="shared" si="37"/>
        <v>30.567506864970394</v>
      </c>
      <c r="CO18" s="187">
        <f>Мос!C50</f>
        <v>862.014</v>
      </c>
      <c r="CP18" s="112">
        <f>Мос!D50</f>
        <v>269.60969</v>
      </c>
      <c r="CQ18" s="112">
        <f t="shared" si="38"/>
        <v>31.27671824355521</v>
      </c>
      <c r="CR18" s="112">
        <f>Мос!C53</f>
        <v>0</v>
      </c>
      <c r="CS18" s="112">
        <f>Мос!D53</f>
        <v>0</v>
      </c>
      <c r="CT18" s="112" t="e">
        <f t="shared" si="39"/>
        <v>#DIV/0!</v>
      </c>
      <c r="CU18" s="112">
        <f>Мос!C54</f>
        <v>20</v>
      </c>
      <c r="CV18" s="112">
        <f>Мос!D54</f>
        <v>0</v>
      </c>
      <c r="CW18" s="112">
        <f t="shared" si="40"/>
        <v>0</v>
      </c>
      <c r="CX18" s="112">
        <f>Мос!C55</f>
        <v>0</v>
      </c>
      <c r="CY18" s="112">
        <f>Мос!D55</f>
        <v>0</v>
      </c>
      <c r="CZ18" s="112" t="e">
        <f t="shared" si="41"/>
        <v>#DIV/0!</v>
      </c>
      <c r="DA18" s="112">
        <f>Мос!C57</f>
        <v>115.794</v>
      </c>
      <c r="DB18" s="112">
        <f>Мос!D57</f>
        <v>32.8934</v>
      </c>
      <c r="DC18" s="112">
        <f t="shared" si="42"/>
        <v>28.40682591498696</v>
      </c>
      <c r="DD18" s="112">
        <f>Мос!C58</f>
        <v>93.9</v>
      </c>
      <c r="DE18" s="112">
        <f>Мос!D58</f>
        <v>0</v>
      </c>
      <c r="DF18" s="112">
        <f t="shared" si="43"/>
        <v>0</v>
      </c>
      <c r="DG18" s="115">
        <f>Мос!C63</f>
        <v>1964.4</v>
      </c>
      <c r="DH18" s="115">
        <f>Мос!D63</f>
        <v>125.68941000000001</v>
      </c>
      <c r="DI18" s="112">
        <f t="shared" si="44"/>
        <v>6.398361331704337</v>
      </c>
      <c r="DJ18" s="115">
        <f>Мос!C68</f>
        <v>9578.5</v>
      </c>
      <c r="DK18" s="115">
        <f>Мос!D68</f>
        <v>160.17539</v>
      </c>
      <c r="DL18" s="112">
        <f t="shared" si="45"/>
        <v>1.6722387638983138</v>
      </c>
      <c r="DM18" s="124">
        <f>Мос!C72</f>
        <v>1184.3</v>
      </c>
      <c r="DN18" s="124">
        <f>Мос!D72</f>
        <v>506.12254</v>
      </c>
      <c r="DO18" s="112">
        <f t="shared" si="8"/>
        <v>42.73600776830195</v>
      </c>
      <c r="DP18" s="112">
        <f>Мос!C74</f>
        <v>768.9</v>
      </c>
      <c r="DQ18" s="112">
        <f>Мос!D74</f>
        <v>0</v>
      </c>
      <c r="DR18" s="112">
        <f t="shared" si="9"/>
        <v>0</v>
      </c>
      <c r="DS18" s="113">
        <f>Мос!C79</f>
        <v>34</v>
      </c>
      <c r="DT18" s="113">
        <f>Мос!D79</f>
        <v>13</v>
      </c>
      <c r="DU18" s="112">
        <f t="shared" si="46"/>
        <v>38.23529411764706</v>
      </c>
      <c r="DV18" s="112">
        <f>Мос!C85</f>
        <v>195.7</v>
      </c>
      <c r="DW18" s="112">
        <f>Мос!D85</f>
        <v>0</v>
      </c>
      <c r="DX18" s="112">
        <f t="shared" si="48"/>
        <v>0</v>
      </c>
      <c r="DY18" s="118">
        <f t="shared" si="10"/>
        <v>0</v>
      </c>
      <c r="DZ18" s="118">
        <f t="shared" si="11"/>
        <v>-2469.1807200000003</v>
      </c>
      <c r="EA18" s="112" t="e">
        <f t="shared" si="47"/>
        <v>#DIV/0!</v>
      </c>
    </row>
    <row r="19" spans="1:147" s="100" customFormat="1" ht="14.25" customHeight="1">
      <c r="A19" s="108">
        <v>7</v>
      </c>
      <c r="B19" s="109" t="s">
        <v>203</v>
      </c>
      <c r="C19" s="110">
        <f t="shared" si="0"/>
        <v>4369.801</v>
      </c>
      <c r="D19" s="128">
        <f t="shared" si="1"/>
        <v>1587.6306100000002</v>
      </c>
      <c r="E19" s="112">
        <f t="shared" si="2"/>
        <v>36.33187438054959</v>
      </c>
      <c r="F19" s="113">
        <f t="shared" si="3"/>
        <v>1337.9</v>
      </c>
      <c r="G19" s="113">
        <f t="shared" si="12"/>
        <v>575.29461</v>
      </c>
      <c r="H19" s="112">
        <f t="shared" si="13"/>
        <v>42.999821361835714</v>
      </c>
      <c r="I19" s="114">
        <f>Ори!C6</f>
        <v>602.4</v>
      </c>
      <c r="J19" s="114">
        <f>Ори!D6</f>
        <v>208.77156</v>
      </c>
      <c r="K19" s="112">
        <f t="shared" si="14"/>
        <v>34.65663346613545</v>
      </c>
      <c r="L19" s="115">
        <f>Ори!C8</f>
        <v>23</v>
      </c>
      <c r="M19" s="115">
        <f>Ори!D8</f>
        <v>22.1354</v>
      </c>
      <c r="N19" s="112">
        <f t="shared" si="15"/>
        <v>96.2408695652174</v>
      </c>
      <c r="O19" s="115">
        <f>Ори!C10</f>
        <v>112</v>
      </c>
      <c r="P19" s="115">
        <f>Ори!D10</f>
        <v>1.24484</v>
      </c>
      <c r="Q19" s="112">
        <f t="shared" si="16"/>
        <v>1.1114642857142856</v>
      </c>
      <c r="R19" s="115">
        <f>Ори!C11</f>
        <v>295.5</v>
      </c>
      <c r="S19" s="115">
        <f>Ори!D11</f>
        <v>97.02856</v>
      </c>
      <c r="T19" s="112">
        <f t="shared" si="17"/>
        <v>32.83538409475465</v>
      </c>
      <c r="U19" s="112">
        <f>Ори!C13</f>
        <v>10</v>
      </c>
      <c r="V19" s="112">
        <f>Ори!D13</f>
        <v>6.77</v>
      </c>
      <c r="W19" s="112">
        <f t="shared" si="18"/>
        <v>67.69999999999999</v>
      </c>
      <c r="X19" s="112"/>
      <c r="Y19" s="112"/>
      <c r="Z19" s="112" t="e">
        <f t="shared" si="4"/>
        <v>#DIV/0!</v>
      </c>
      <c r="AA19" s="115">
        <f>Ори!C22</f>
        <v>195</v>
      </c>
      <c r="AB19" s="115">
        <f>Ори!D22</f>
        <v>51.72665</v>
      </c>
      <c r="AC19" s="112">
        <f t="shared" si="19"/>
        <v>26.52648717948718</v>
      </c>
      <c r="AD19" s="115"/>
      <c r="AE19" s="115"/>
      <c r="AF19" s="112" t="e">
        <f t="shared" si="20"/>
        <v>#DIV/0!</v>
      </c>
      <c r="AG19" s="115">
        <f>Ори!C23</f>
        <v>0</v>
      </c>
      <c r="AH19" s="115">
        <f>Ори!D23</f>
        <v>0</v>
      </c>
      <c r="AI19" s="112" t="e">
        <f t="shared" si="21"/>
        <v>#DIV/0!</v>
      </c>
      <c r="AJ19" s="115"/>
      <c r="AK19" s="115"/>
      <c r="AL19" s="112" t="e">
        <f t="shared" si="22"/>
        <v>#DIV/0!</v>
      </c>
      <c r="AM19" s="112"/>
      <c r="AN19" s="112">
        <f>Ори!D25</f>
        <v>102.0275</v>
      </c>
      <c r="AO19" s="112" t="e">
        <f t="shared" si="23"/>
        <v>#DIV/0!</v>
      </c>
      <c r="AP19" s="112">
        <f>Ори!C28</f>
        <v>100</v>
      </c>
      <c r="AQ19" s="112">
        <f>Ори!D28</f>
        <v>55.7865</v>
      </c>
      <c r="AR19" s="112">
        <f t="shared" si="24"/>
        <v>55.7865</v>
      </c>
      <c r="AS19" s="112"/>
      <c r="AT19" s="112"/>
      <c r="AU19" s="112" t="e">
        <f t="shared" si="25"/>
        <v>#DIV/0!</v>
      </c>
      <c r="AV19" s="112"/>
      <c r="AW19" s="112"/>
      <c r="AX19" s="112"/>
      <c r="AY19" s="112"/>
      <c r="AZ19" s="112"/>
      <c r="BA19" s="112" t="e">
        <f t="shared" si="26"/>
        <v>#DIV/0!</v>
      </c>
      <c r="BB19" s="112">
        <f>Ори!C29</f>
        <v>0</v>
      </c>
      <c r="BC19" s="112">
        <f>Ори!D29</f>
        <v>29.8036</v>
      </c>
      <c r="BD19" s="112" t="e">
        <f t="shared" si="27"/>
        <v>#DIV/0!</v>
      </c>
      <c r="BE19" s="112"/>
      <c r="BF19" s="112"/>
      <c r="BG19" s="116" t="e">
        <f t="shared" si="28"/>
        <v>#DIV/0!</v>
      </c>
      <c r="BH19" s="116"/>
      <c r="BI19" s="116"/>
      <c r="BJ19" s="116" t="e">
        <f t="shared" si="29"/>
        <v>#DIV/0!</v>
      </c>
      <c r="BK19" s="115">
        <f t="shared" si="30"/>
        <v>3031.9010000000003</v>
      </c>
      <c r="BL19" s="115">
        <f t="shared" si="30"/>
        <v>1012.336</v>
      </c>
      <c r="BM19" s="112">
        <f t="shared" si="49"/>
        <v>33.38948072512922</v>
      </c>
      <c r="BN19" s="117">
        <f>Ори!C34</f>
        <v>2342.3</v>
      </c>
      <c r="BO19" s="117">
        <f>Ори!D34</f>
        <v>896.49</v>
      </c>
      <c r="BP19" s="112">
        <f t="shared" si="31"/>
        <v>38.27391879776288</v>
      </c>
      <c r="BQ19" s="112">
        <f>Ори!C35</f>
        <v>0</v>
      </c>
      <c r="BR19" s="112">
        <f>Ори!D35</f>
        <v>0</v>
      </c>
      <c r="BS19" s="112" t="e">
        <f t="shared" si="32"/>
        <v>#DIV/0!</v>
      </c>
      <c r="BT19" s="112">
        <f>Ори!C36</f>
        <v>573.6</v>
      </c>
      <c r="BU19" s="112">
        <f>Ори!D36</f>
        <v>0</v>
      </c>
      <c r="BV19" s="112">
        <f t="shared" si="5"/>
        <v>0</v>
      </c>
      <c r="BW19" s="112">
        <f>Ори!C37</f>
        <v>116.001</v>
      </c>
      <c r="BX19" s="112">
        <f>Ори!D37</f>
        <v>115.846</v>
      </c>
      <c r="BY19" s="112">
        <f t="shared" si="6"/>
        <v>99.86638046223739</v>
      </c>
      <c r="BZ19" s="112"/>
      <c r="CA19" s="112"/>
      <c r="CB19" s="112" t="e">
        <f t="shared" si="7"/>
        <v>#DIV/0!</v>
      </c>
      <c r="CC19" s="115"/>
      <c r="CD19" s="115"/>
      <c r="CE19" s="112" t="e">
        <f t="shared" si="33"/>
        <v>#DIV/0!</v>
      </c>
      <c r="CF19" s="112"/>
      <c r="CG19" s="112"/>
      <c r="CH19" s="112"/>
      <c r="CI19" s="115">
        <f t="shared" si="34"/>
        <v>4536.0109999999995</v>
      </c>
      <c r="CJ19" s="115">
        <f t="shared" si="34"/>
        <v>1407.78381</v>
      </c>
      <c r="CK19" s="112">
        <f t="shared" si="35"/>
        <v>31.035723017426548</v>
      </c>
      <c r="CL19" s="115">
        <f t="shared" si="36"/>
        <v>721.117</v>
      </c>
      <c r="CM19" s="115">
        <f t="shared" si="36"/>
        <v>287.06322</v>
      </c>
      <c r="CN19" s="112">
        <f t="shared" si="37"/>
        <v>39.808133770248105</v>
      </c>
      <c r="CO19" s="187">
        <f>Ори!C50</f>
        <v>706.117</v>
      </c>
      <c r="CP19" s="112">
        <f>Ори!D50</f>
        <v>287.06322</v>
      </c>
      <c r="CQ19" s="112">
        <f t="shared" si="38"/>
        <v>40.6537755074584</v>
      </c>
      <c r="CR19" s="112">
        <f>Ори!C53</f>
        <v>0</v>
      </c>
      <c r="CS19" s="112">
        <f>Ори!D53</f>
        <v>0</v>
      </c>
      <c r="CT19" s="112" t="e">
        <f t="shared" si="39"/>
        <v>#DIV/0!</v>
      </c>
      <c r="CU19" s="112">
        <f>Ори!C54</f>
        <v>15</v>
      </c>
      <c r="CV19" s="112">
        <f>Ори!D54</f>
        <v>0</v>
      </c>
      <c r="CW19" s="112">
        <f t="shared" si="40"/>
        <v>0</v>
      </c>
      <c r="CX19" s="112">
        <f>Ори!C55</f>
        <v>0</v>
      </c>
      <c r="CY19" s="112">
        <f>Ори!D55</f>
        <v>0</v>
      </c>
      <c r="CZ19" s="112" t="e">
        <f t="shared" si="41"/>
        <v>#DIV/0!</v>
      </c>
      <c r="DA19" s="112">
        <f>Ори!C57</f>
        <v>115.794</v>
      </c>
      <c r="DB19" s="112">
        <f>Ори!D57</f>
        <v>31.3944</v>
      </c>
      <c r="DC19" s="112">
        <f t="shared" si="42"/>
        <v>27.1122856106534</v>
      </c>
      <c r="DD19" s="112">
        <f>Ори!C58</f>
        <v>90</v>
      </c>
      <c r="DE19" s="112">
        <f>Ори!D58</f>
        <v>0</v>
      </c>
      <c r="DF19" s="112">
        <f t="shared" si="43"/>
        <v>0</v>
      </c>
      <c r="DG19" s="115">
        <f>Ори!C63</f>
        <v>1035.7</v>
      </c>
      <c r="DH19" s="115">
        <f>Ори!D63</f>
        <v>58.960939999999994</v>
      </c>
      <c r="DI19" s="112">
        <f t="shared" si="44"/>
        <v>5.692858935985323</v>
      </c>
      <c r="DJ19" s="115">
        <f>Ори!C68</f>
        <v>444.5</v>
      </c>
      <c r="DK19" s="115">
        <f>Ори!D68</f>
        <v>159.79152</v>
      </c>
      <c r="DL19" s="112">
        <f t="shared" si="45"/>
        <v>35.94859842519685</v>
      </c>
      <c r="DM19" s="115">
        <f>Ори!C72</f>
        <v>1927.2</v>
      </c>
      <c r="DN19" s="115">
        <f>Ори!D72</f>
        <v>870.57373</v>
      </c>
      <c r="DO19" s="112">
        <f t="shared" si="8"/>
        <v>45.17298308426733</v>
      </c>
      <c r="DP19" s="112">
        <f>Ори!C74</f>
        <v>0</v>
      </c>
      <c r="DQ19" s="112">
        <f>Ори!D74</f>
        <v>0</v>
      </c>
      <c r="DR19" s="112" t="e">
        <f t="shared" si="9"/>
        <v>#DIV/0!</v>
      </c>
      <c r="DS19" s="113">
        <f>Ори!C79</f>
        <v>13</v>
      </c>
      <c r="DT19" s="113">
        <f>Ори!D79</f>
        <v>0</v>
      </c>
      <c r="DU19" s="112">
        <f t="shared" si="46"/>
        <v>0</v>
      </c>
      <c r="DV19" s="112">
        <f>Ори!C85</f>
        <v>188.7</v>
      </c>
      <c r="DW19" s="112">
        <f>Ори!D85</f>
        <v>0</v>
      </c>
      <c r="DX19" s="112">
        <f t="shared" si="48"/>
        <v>0</v>
      </c>
      <c r="DY19" s="118">
        <f t="shared" si="10"/>
        <v>166.20999999999913</v>
      </c>
      <c r="DZ19" s="118">
        <f t="shared" si="11"/>
        <v>-179.84680000000026</v>
      </c>
      <c r="EA19" s="112">
        <f t="shared" si="47"/>
        <v>-108.20456049575911</v>
      </c>
      <c r="EI19" s="129"/>
      <c r="EJ19" s="129"/>
      <c r="EK19" s="129"/>
      <c r="EL19" s="129"/>
      <c r="EM19" s="129"/>
      <c r="EN19" s="129"/>
      <c r="EO19" s="129"/>
      <c r="EP19" s="129"/>
      <c r="EQ19" s="129"/>
    </row>
    <row r="20" spans="1:147" s="100" customFormat="1" ht="15" customHeight="1">
      <c r="A20" s="108">
        <v>8</v>
      </c>
      <c r="B20" s="109" t="s">
        <v>204</v>
      </c>
      <c r="C20" s="110">
        <f t="shared" si="0"/>
        <v>6201.324999999999</v>
      </c>
      <c r="D20" s="128">
        <f t="shared" si="1"/>
        <v>2815.89979</v>
      </c>
      <c r="E20" s="112">
        <f t="shared" si="2"/>
        <v>45.40803441200067</v>
      </c>
      <c r="F20" s="113">
        <f t="shared" si="3"/>
        <v>1177.6</v>
      </c>
      <c r="G20" s="113">
        <f t="shared" si="12"/>
        <v>298.23579</v>
      </c>
      <c r="H20" s="112">
        <f t="shared" si="13"/>
        <v>25.325729449728264</v>
      </c>
      <c r="I20" s="115">
        <f>Сят!C6</f>
        <v>487.2</v>
      </c>
      <c r="J20" s="115">
        <f>Сят!D6</f>
        <v>191.9265</v>
      </c>
      <c r="K20" s="112">
        <f t="shared" si="14"/>
        <v>39.39378078817734</v>
      </c>
      <c r="L20" s="115">
        <f>Сят!C8</f>
        <v>28</v>
      </c>
      <c r="M20" s="115">
        <f>Сят!D8</f>
        <v>9.23904</v>
      </c>
      <c r="N20" s="112">
        <f t="shared" si="15"/>
        <v>32.99657142857143</v>
      </c>
      <c r="O20" s="115">
        <f>Сят!C10</f>
        <v>92</v>
      </c>
      <c r="P20" s="115">
        <f>Сят!D10</f>
        <v>-0.35994</v>
      </c>
      <c r="Q20" s="112">
        <f t="shared" si="16"/>
        <v>-0.3912391304347826</v>
      </c>
      <c r="R20" s="115">
        <f>Сят!C11</f>
        <v>398.4</v>
      </c>
      <c r="S20" s="115">
        <f>Сят!D11</f>
        <v>88.06377</v>
      </c>
      <c r="T20" s="112">
        <f t="shared" si="17"/>
        <v>22.10435993975904</v>
      </c>
      <c r="U20" s="112">
        <f>Сят!C13</f>
        <v>10</v>
      </c>
      <c r="V20" s="112">
        <f>Сят!D13</f>
        <v>5.7</v>
      </c>
      <c r="W20" s="112">
        <f t="shared" si="18"/>
        <v>57.00000000000001</v>
      </c>
      <c r="X20" s="112"/>
      <c r="Y20" s="112">
        <f>Сят!D19</f>
        <v>0.19315</v>
      </c>
      <c r="Z20" s="112" t="e">
        <f t="shared" si="4"/>
        <v>#DIV/0!</v>
      </c>
      <c r="AA20" s="115">
        <f>Сят!C22</f>
        <v>57</v>
      </c>
      <c r="AB20" s="115">
        <f>Сят!D22</f>
        <v>1.04705</v>
      </c>
      <c r="AC20" s="112">
        <f t="shared" si="19"/>
        <v>1.8369298245614036</v>
      </c>
      <c r="AD20" s="115"/>
      <c r="AE20" s="115"/>
      <c r="AF20" s="112" t="e">
        <f t="shared" si="20"/>
        <v>#DIV/0!</v>
      </c>
      <c r="AG20" s="115">
        <f>Сят!C23</f>
        <v>15</v>
      </c>
      <c r="AH20" s="115">
        <f>Сят!D23</f>
        <v>2.25792</v>
      </c>
      <c r="AI20" s="112">
        <f t="shared" si="21"/>
        <v>15.0528</v>
      </c>
      <c r="AJ20" s="115"/>
      <c r="AK20" s="115"/>
      <c r="AL20" s="112" t="e">
        <f t="shared" si="22"/>
        <v>#DIV/0!</v>
      </c>
      <c r="AM20" s="112"/>
      <c r="AN20" s="112"/>
      <c r="AO20" s="112" t="e">
        <f t="shared" si="23"/>
        <v>#DIV/0!</v>
      </c>
      <c r="AP20" s="112">
        <f>Сят!C28</f>
        <v>90</v>
      </c>
      <c r="AQ20" s="112">
        <f>Сят!D28</f>
        <v>0</v>
      </c>
      <c r="AR20" s="112">
        <f t="shared" si="24"/>
        <v>0</v>
      </c>
      <c r="AS20" s="122"/>
      <c r="AT20" s="122"/>
      <c r="AU20" s="112" t="e">
        <f t="shared" si="25"/>
        <v>#DIV/0!</v>
      </c>
      <c r="AV20" s="112"/>
      <c r="AW20" s="112"/>
      <c r="AX20" s="112"/>
      <c r="AY20" s="112"/>
      <c r="AZ20" s="112"/>
      <c r="BA20" s="112" t="e">
        <f t="shared" si="26"/>
        <v>#DIV/0!</v>
      </c>
      <c r="BB20" s="112">
        <f>Сят!C29</f>
        <v>0</v>
      </c>
      <c r="BC20" s="112">
        <f>Сят!D29</f>
        <v>0.1683</v>
      </c>
      <c r="BD20" s="112" t="e">
        <f t="shared" si="27"/>
        <v>#DIV/0!</v>
      </c>
      <c r="BE20" s="112"/>
      <c r="BF20" s="112"/>
      <c r="BG20" s="116" t="e">
        <f t="shared" si="28"/>
        <v>#DIV/0!</v>
      </c>
      <c r="BH20" s="116"/>
      <c r="BI20" s="116"/>
      <c r="BJ20" s="116" t="e">
        <f t="shared" si="29"/>
        <v>#DIV/0!</v>
      </c>
      <c r="BK20" s="115">
        <f t="shared" si="30"/>
        <v>5023.724999999999</v>
      </c>
      <c r="BL20" s="115">
        <f t="shared" si="30"/>
        <v>2517.6639999999998</v>
      </c>
      <c r="BM20" s="112">
        <f t="shared" si="49"/>
        <v>50.11548203773096</v>
      </c>
      <c r="BN20" s="117">
        <f>Сят!C34</f>
        <v>3108.5</v>
      </c>
      <c r="BO20" s="117">
        <f>Сят!D34</f>
        <v>1270.62</v>
      </c>
      <c r="BP20" s="112">
        <f t="shared" si="31"/>
        <v>40.8756635032974</v>
      </c>
      <c r="BQ20" s="112">
        <f>Сят!C35</f>
        <v>0</v>
      </c>
      <c r="BR20" s="112">
        <f>Сят!D35</f>
        <v>0</v>
      </c>
      <c r="BS20" s="112" t="e">
        <f t="shared" si="32"/>
        <v>#DIV/0!</v>
      </c>
      <c r="BT20" s="112">
        <f>Сят!C36</f>
        <v>1799.2</v>
      </c>
      <c r="BU20" s="112">
        <f>Сят!D36</f>
        <v>1131.2</v>
      </c>
      <c r="BV20" s="112">
        <f t="shared" si="5"/>
        <v>62.87238772787905</v>
      </c>
      <c r="BW20" s="112">
        <f>Сят!C37</f>
        <v>116.025</v>
      </c>
      <c r="BX20" s="112">
        <f>Сят!D37</f>
        <v>115.844</v>
      </c>
      <c r="BY20" s="112">
        <f t="shared" si="6"/>
        <v>99.84399913811679</v>
      </c>
      <c r="BZ20" s="112"/>
      <c r="CA20" s="112"/>
      <c r="CB20" s="112" t="e">
        <f t="shared" si="7"/>
        <v>#DIV/0!</v>
      </c>
      <c r="CC20" s="115"/>
      <c r="CD20" s="115"/>
      <c r="CE20" s="112" t="e">
        <f t="shared" si="33"/>
        <v>#DIV/0!</v>
      </c>
      <c r="CF20" s="112"/>
      <c r="CG20" s="112"/>
      <c r="CH20" s="112"/>
      <c r="CI20" s="115">
        <f t="shared" si="34"/>
        <v>6525.725</v>
      </c>
      <c r="CJ20" s="115">
        <f t="shared" si="34"/>
        <v>2061.74294</v>
      </c>
      <c r="CK20" s="112">
        <f t="shared" si="35"/>
        <v>31.59408249658084</v>
      </c>
      <c r="CL20" s="115">
        <f t="shared" si="36"/>
        <v>784.541</v>
      </c>
      <c r="CM20" s="115">
        <f t="shared" si="36"/>
        <v>204.60885</v>
      </c>
      <c r="CN20" s="112">
        <f t="shared" si="37"/>
        <v>26.080071022419478</v>
      </c>
      <c r="CO20" s="187">
        <f>Сят!C50</f>
        <v>764.541</v>
      </c>
      <c r="CP20" s="112">
        <f>Сят!D50</f>
        <v>204.60885</v>
      </c>
      <c r="CQ20" s="112">
        <f t="shared" si="38"/>
        <v>26.762312289334382</v>
      </c>
      <c r="CR20" s="112">
        <f>Сят!C53</f>
        <v>0</v>
      </c>
      <c r="CS20" s="112">
        <f>Сят!D53</f>
        <v>0</v>
      </c>
      <c r="CT20" s="112" t="e">
        <f t="shared" si="39"/>
        <v>#DIV/0!</v>
      </c>
      <c r="CU20" s="112">
        <f>Сят!C54</f>
        <v>20</v>
      </c>
      <c r="CV20" s="112">
        <f>Сят!D54</f>
        <v>0</v>
      </c>
      <c r="CW20" s="112">
        <f t="shared" si="40"/>
        <v>0</v>
      </c>
      <c r="CX20" s="112">
        <f>Сят!C55</f>
        <v>0</v>
      </c>
      <c r="CY20" s="112">
        <f>Сят!D55</f>
        <v>0</v>
      </c>
      <c r="CZ20" s="112" t="e">
        <f t="shared" si="41"/>
        <v>#DIV/0!</v>
      </c>
      <c r="DA20" s="112">
        <f>Сят!C57</f>
        <v>115.784</v>
      </c>
      <c r="DB20" s="112">
        <f>Сят!D57</f>
        <v>32.88393</v>
      </c>
      <c r="DC20" s="112">
        <f t="shared" si="42"/>
        <v>28.40110032474262</v>
      </c>
      <c r="DD20" s="112">
        <f>Сят!C58</f>
        <v>83.4</v>
      </c>
      <c r="DE20" s="112">
        <f>Сят!D58</f>
        <v>0</v>
      </c>
      <c r="DF20" s="112">
        <f t="shared" si="43"/>
        <v>0</v>
      </c>
      <c r="DG20" s="115">
        <f>Сят!C63</f>
        <v>1408.9</v>
      </c>
      <c r="DH20" s="115">
        <f>Сят!D63</f>
        <v>69.92335</v>
      </c>
      <c r="DI20" s="112">
        <f t="shared" si="44"/>
        <v>4.962974661083114</v>
      </c>
      <c r="DJ20" s="115">
        <f>Сят!C68</f>
        <v>748.5</v>
      </c>
      <c r="DK20" s="115">
        <f>Сят!D68</f>
        <v>45.13704</v>
      </c>
      <c r="DL20" s="112">
        <f t="shared" si="45"/>
        <v>6.030332665330661</v>
      </c>
      <c r="DM20" s="124">
        <f>Сят!C72</f>
        <v>1756.1</v>
      </c>
      <c r="DN20" s="124">
        <f>Сят!D72</f>
        <v>572.03977</v>
      </c>
      <c r="DO20" s="112">
        <f t="shared" si="8"/>
        <v>32.57444166049769</v>
      </c>
      <c r="DP20" s="112">
        <f>Сят!C74</f>
        <v>1131.2</v>
      </c>
      <c r="DQ20" s="112">
        <f>Сят!D74</f>
        <v>1131.2</v>
      </c>
      <c r="DR20" s="112">
        <f t="shared" si="9"/>
        <v>100</v>
      </c>
      <c r="DS20" s="113">
        <f>Сят!C79</f>
        <v>15</v>
      </c>
      <c r="DT20" s="113">
        <f>Сят!D79</f>
        <v>5.95</v>
      </c>
      <c r="DU20" s="112">
        <f t="shared" si="46"/>
        <v>39.666666666666664</v>
      </c>
      <c r="DV20" s="112">
        <f>Сят!C85</f>
        <v>482.3</v>
      </c>
      <c r="DW20" s="112">
        <f>Сят!D85</f>
        <v>0</v>
      </c>
      <c r="DX20" s="112">
        <f t="shared" si="48"/>
        <v>0</v>
      </c>
      <c r="DY20" s="118">
        <f t="shared" si="10"/>
        <v>324.40000000000146</v>
      </c>
      <c r="DZ20" s="118">
        <f t="shared" si="11"/>
        <v>-754.1568499999998</v>
      </c>
      <c r="EA20" s="112">
        <f t="shared" si="47"/>
        <v>-232.47745067817402</v>
      </c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</row>
    <row r="21" spans="1:147" s="100" customFormat="1" ht="15" customHeight="1">
      <c r="A21" s="108">
        <v>9</v>
      </c>
      <c r="B21" s="109" t="s">
        <v>205</v>
      </c>
      <c r="C21" s="110">
        <f t="shared" si="0"/>
        <v>4534.353999999999</v>
      </c>
      <c r="D21" s="128">
        <f t="shared" si="1"/>
        <v>1962.14611</v>
      </c>
      <c r="E21" s="112">
        <f t="shared" si="2"/>
        <v>43.272892015047795</v>
      </c>
      <c r="F21" s="113">
        <f t="shared" si="3"/>
        <v>819.5</v>
      </c>
      <c r="G21" s="113">
        <f t="shared" si="12"/>
        <v>257.06010999999995</v>
      </c>
      <c r="H21" s="112">
        <f t="shared" si="13"/>
        <v>31.3679206833435</v>
      </c>
      <c r="I21" s="115">
        <f>Тор!C6</f>
        <v>304.8</v>
      </c>
      <c r="J21" s="115">
        <f>Тор!D6</f>
        <v>130.17674</v>
      </c>
      <c r="K21" s="112">
        <f t="shared" si="14"/>
        <v>42.708904199475064</v>
      </c>
      <c r="L21" s="115">
        <f>Тор!C8</f>
        <v>3</v>
      </c>
      <c r="M21" s="115">
        <f>Тор!D8</f>
        <v>0.40936</v>
      </c>
      <c r="N21" s="112">
        <f t="shared" si="15"/>
        <v>13.645333333333335</v>
      </c>
      <c r="O21" s="115">
        <f>Тор!C10</f>
        <v>88</v>
      </c>
      <c r="P21" s="115">
        <f>Тор!D10</f>
        <v>0.34184</v>
      </c>
      <c r="Q21" s="112">
        <f t="shared" si="16"/>
        <v>0.38845454545454544</v>
      </c>
      <c r="R21" s="115">
        <f>Тор!C11</f>
        <v>272.9</v>
      </c>
      <c r="S21" s="115">
        <f>Тор!D11</f>
        <v>95.59839</v>
      </c>
      <c r="T21" s="112">
        <f t="shared" si="17"/>
        <v>35.03055698057897</v>
      </c>
      <c r="U21" s="112">
        <f>Тор!C13</f>
        <v>10</v>
      </c>
      <c r="V21" s="112">
        <f>Тор!D13</f>
        <v>2.4</v>
      </c>
      <c r="W21" s="112">
        <f t="shared" si="18"/>
        <v>24</v>
      </c>
      <c r="X21" s="112"/>
      <c r="Y21" s="112"/>
      <c r="Z21" s="112" t="e">
        <f t="shared" si="4"/>
        <v>#DIV/0!</v>
      </c>
      <c r="AA21" s="115">
        <f>Тор!C22</f>
        <v>80</v>
      </c>
      <c r="AB21" s="115">
        <f>Тор!D22</f>
        <v>19.62658</v>
      </c>
      <c r="AC21" s="112">
        <f t="shared" si="19"/>
        <v>24.533225</v>
      </c>
      <c r="AD21" s="115"/>
      <c r="AE21" s="115"/>
      <c r="AF21" s="112" t="e">
        <f t="shared" si="20"/>
        <v>#DIV/0!</v>
      </c>
      <c r="AG21" s="115">
        <f>Тор!C23</f>
        <v>10.8</v>
      </c>
      <c r="AH21" s="115">
        <f>Тор!D23</f>
        <v>2.1734</v>
      </c>
      <c r="AI21" s="112">
        <f t="shared" si="21"/>
        <v>20.124074074074073</v>
      </c>
      <c r="AJ21" s="115"/>
      <c r="AK21" s="115"/>
      <c r="AL21" s="112" t="e">
        <f t="shared" si="22"/>
        <v>#DIV/0!</v>
      </c>
      <c r="AM21" s="112"/>
      <c r="AN21" s="112"/>
      <c r="AO21" s="112" t="e">
        <f t="shared" si="23"/>
        <v>#DIV/0!</v>
      </c>
      <c r="AP21" s="112">
        <f>Тор!C28</f>
        <v>50</v>
      </c>
      <c r="AQ21" s="112">
        <f>Тор!D28</f>
        <v>4.8598</v>
      </c>
      <c r="AR21" s="112">
        <f t="shared" si="24"/>
        <v>9.7196</v>
      </c>
      <c r="AS21" s="112"/>
      <c r="AT21" s="112"/>
      <c r="AU21" s="112" t="e">
        <f t="shared" si="25"/>
        <v>#DIV/0!</v>
      </c>
      <c r="AV21" s="112"/>
      <c r="AW21" s="112"/>
      <c r="AX21" s="112"/>
      <c r="AY21" s="112"/>
      <c r="AZ21" s="112"/>
      <c r="BA21" s="112" t="e">
        <f t="shared" si="26"/>
        <v>#DIV/0!</v>
      </c>
      <c r="BB21" s="112">
        <f>Тор!C29</f>
        <v>0</v>
      </c>
      <c r="BC21" s="112">
        <f>Тор!D29</f>
        <v>1.474</v>
      </c>
      <c r="BD21" s="112" t="e">
        <f t="shared" si="27"/>
        <v>#DIV/0!</v>
      </c>
      <c r="BE21" s="112"/>
      <c r="BF21" s="112"/>
      <c r="BG21" s="116" t="e">
        <f t="shared" si="28"/>
        <v>#DIV/0!</v>
      </c>
      <c r="BH21" s="116"/>
      <c r="BI21" s="116"/>
      <c r="BJ21" s="116" t="e">
        <f t="shared" si="29"/>
        <v>#DIV/0!</v>
      </c>
      <c r="BK21" s="115">
        <f t="shared" si="30"/>
        <v>3714.854</v>
      </c>
      <c r="BL21" s="115">
        <f t="shared" si="30"/>
        <v>1705.086</v>
      </c>
      <c r="BM21" s="112">
        <f t="shared" si="49"/>
        <v>45.8991389701991</v>
      </c>
      <c r="BN21" s="117">
        <f>Тор!C34</f>
        <v>2207.2</v>
      </c>
      <c r="BO21" s="117">
        <f>Тор!D34</f>
        <v>902.56</v>
      </c>
      <c r="BP21" s="112">
        <f t="shared" si="31"/>
        <v>40.891627401232334</v>
      </c>
      <c r="BQ21" s="112">
        <f>Тор!C35</f>
        <v>466.5</v>
      </c>
      <c r="BR21" s="112">
        <f>Тор!D35</f>
        <v>233.2</v>
      </c>
      <c r="BS21" s="112">
        <f t="shared" si="32"/>
        <v>49.98928188638799</v>
      </c>
      <c r="BT21" s="112">
        <f>Тор!C36</f>
        <v>925.2</v>
      </c>
      <c r="BU21" s="112">
        <f>Тор!D36</f>
        <v>453.5</v>
      </c>
      <c r="BV21" s="112">
        <f t="shared" si="5"/>
        <v>49.01642888024211</v>
      </c>
      <c r="BW21" s="112">
        <f>Тор!C37</f>
        <v>115.954</v>
      </c>
      <c r="BX21" s="112">
        <f>Тор!D37</f>
        <v>115.826</v>
      </c>
      <c r="BY21" s="112">
        <f t="shared" si="6"/>
        <v>99.88961139762318</v>
      </c>
      <c r="BZ21" s="112"/>
      <c r="CA21" s="112"/>
      <c r="CB21" s="112" t="e">
        <f t="shared" si="7"/>
        <v>#DIV/0!</v>
      </c>
      <c r="CC21" s="115"/>
      <c r="CD21" s="115"/>
      <c r="CE21" s="112" t="e">
        <f t="shared" si="33"/>
        <v>#DIV/0!</v>
      </c>
      <c r="CF21" s="112"/>
      <c r="CG21" s="112"/>
      <c r="CH21" s="112"/>
      <c r="CI21" s="115">
        <f t="shared" si="34"/>
        <v>4691.353999999999</v>
      </c>
      <c r="CJ21" s="115">
        <f t="shared" si="34"/>
        <v>1687.3886400000001</v>
      </c>
      <c r="CK21" s="112">
        <f t="shared" si="35"/>
        <v>35.96805186732872</v>
      </c>
      <c r="CL21" s="115">
        <f t="shared" si="36"/>
        <v>724.57</v>
      </c>
      <c r="CM21" s="115">
        <f t="shared" si="36"/>
        <v>191.67472</v>
      </c>
      <c r="CN21" s="112">
        <f t="shared" si="37"/>
        <v>26.453582124570435</v>
      </c>
      <c r="CO21" s="187">
        <f>Тор!C50</f>
        <v>719.57</v>
      </c>
      <c r="CP21" s="112">
        <f>Тор!D50</f>
        <v>191.67472</v>
      </c>
      <c r="CQ21" s="112">
        <f t="shared" si="38"/>
        <v>26.637397334519225</v>
      </c>
      <c r="CR21" s="112">
        <f>Тор!C53</f>
        <v>0</v>
      </c>
      <c r="CS21" s="112">
        <f>Тор!D53</f>
        <v>0</v>
      </c>
      <c r="CT21" s="112" t="e">
        <f t="shared" si="39"/>
        <v>#DIV/0!</v>
      </c>
      <c r="CU21" s="112">
        <f>Тор!C54</f>
        <v>5</v>
      </c>
      <c r="CV21" s="112">
        <f>Тор!D54</f>
        <v>0</v>
      </c>
      <c r="CW21" s="112">
        <f t="shared" si="40"/>
        <v>0</v>
      </c>
      <c r="CX21" s="112">
        <f>Тор!C55</f>
        <v>0</v>
      </c>
      <c r="CY21" s="112">
        <f>Тор!D55</f>
        <v>0</v>
      </c>
      <c r="CZ21" s="112" t="e">
        <f t="shared" si="41"/>
        <v>#DIV/0!</v>
      </c>
      <c r="DA21" s="112">
        <f>Тор!C57</f>
        <v>115.784</v>
      </c>
      <c r="DB21" s="112">
        <f>Тор!D57</f>
        <v>32.3846</v>
      </c>
      <c r="DC21" s="112">
        <f t="shared" si="42"/>
        <v>27.969840392454913</v>
      </c>
      <c r="DD21" s="112">
        <f>Тор!C58</f>
        <v>50</v>
      </c>
      <c r="DE21" s="112">
        <f>Тор!D58</f>
        <v>0</v>
      </c>
      <c r="DF21" s="112">
        <f t="shared" si="43"/>
        <v>0</v>
      </c>
      <c r="DG21" s="115">
        <f>Тор!C63</f>
        <v>932.5999999999999</v>
      </c>
      <c r="DH21" s="115">
        <f>Тор!D63</f>
        <v>35.68445</v>
      </c>
      <c r="DI21" s="112">
        <f t="shared" si="44"/>
        <v>3.8263403388376585</v>
      </c>
      <c r="DJ21" s="115">
        <f>Тор!C68</f>
        <v>270.2</v>
      </c>
      <c r="DK21" s="115">
        <f>Тор!D68</f>
        <v>110.51987</v>
      </c>
      <c r="DL21" s="112">
        <f t="shared" si="45"/>
        <v>40.9029866765359</v>
      </c>
      <c r="DM21" s="115">
        <f>Тор!C72</f>
        <v>2132.7</v>
      </c>
      <c r="DN21" s="115">
        <f>Тор!D72</f>
        <v>863.625</v>
      </c>
      <c r="DO21" s="112">
        <f t="shared" si="8"/>
        <v>40.49444366296244</v>
      </c>
      <c r="DP21" s="112">
        <f>Тор!C74</f>
        <v>453.5</v>
      </c>
      <c r="DQ21" s="112">
        <f>Тор!D74</f>
        <v>453.5</v>
      </c>
      <c r="DR21" s="112">
        <f t="shared" si="9"/>
        <v>100</v>
      </c>
      <c r="DS21" s="113">
        <f>Тор!C79</f>
        <v>12</v>
      </c>
      <c r="DT21" s="113">
        <f>Тор!D79</f>
        <v>0</v>
      </c>
      <c r="DU21" s="112">
        <f t="shared" si="46"/>
        <v>0</v>
      </c>
      <c r="DV21" s="112">
        <f>Тор!C85</f>
        <v>0</v>
      </c>
      <c r="DW21" s="112">
        <f>Тор!D85</f>
        <v>0</v>
      </c>
      <c r="DX21" s="112" t="e">
        <f t="shared" si="48"/>
        <v>#DIV/0!</v>
      </c>
      <c r="DY21" s="118">
        <f t="shared" si="10"/>
        <v>157</v>
      </c>
      <c r="DZ21" s="118">
        <f t="shared" si="11"/>
        <v>-274.7574699999998</v>
      </c>
      <c r="EA21" s="112">
        <f t="shared" si="47"/>
        <v>-175.0047579617833</v>
      </c>
      <c r="EI21" s="129"/>
      <c r="EJ21" s="129"/>
      <c r="EK21" s="129"/>
      <c r="EL21" s="129"/>
      <c r="EM21" s="129"/>
      <c r="EN21" s="129"/>
      <c r="EO21" s="129"/>
      <c r="EP21" s="129"/>
      <c r="EQ21" s="129"/>
    </row>
    <row r="22" spans="1:131" s="100" customFormat="1" ht="15" customHeight="1">
      <c r="A22" s="108">
        <v>10</v>
      </c>
      <c r="B22" s="109" t="s">
        <v>206</v>
      </c>
      <c r="C22" s="110">
        <f t="shared" si="0"/>
        <v>2912.5679999999998</v>
      </c>
      <c r="D22" s="128">
        <f t="shared" si="1"/>
        <v>1341.63157</v>
      </c>
      <c r="E22" s="112">
        <f t="shared" si="2"/>
        <v>46.0635277871624</v>
      </c>
      <c r="F22" s="113">
        <f t="shared" si="3"/>
        <v>515.5999999999999</v>
      </c>
      <c r="G22" s="113">
        <f t="shared" si="12"/>
        <v>125.38757000000001</v>
      </c>
      <c r="H22" s="112">
        <f t="shared" si="13"/>
        <v>24.31876842513577</v>
      </c>
      <c r="I22" s="115">
        <f>Хор!C6</f>
        <v>182.4</v>
      </c>
      <c r="J22" s="115">
        <f>Хор!D6</f>
        <v>81.16713</v>
      </c>
      <c r="K22" s="112">
        <f t="shared" si="14"/>
        <v>44.49952302631579</v>
      </c>
      <c r="L22" s="115">
        <f>Хор!C8</f>
        <v>45</v>
      </c>
      <c r="M22" s="115">
        <f>Хор!D8</f>
        <v>2.08361</v>
      </c>
      <c r="N22" s="112">
        <f t="shared" si="15"/>
        <v>4.630244444444445</v>
      </c>
      <c r="O22" s="115">
        <f>Хор!C10</f>
        <v>49</v>
      </c>
      <c r="P22" s="115">
        <f>Хор!D10</f>
        <v>0.63947</v>
      </c>
      <c r="Q22" s="112">
        <f t="shared" si="16"/>
        <v>1.3050408163265306</v>
      </c>
      <c r="R22" s="191">
        <f>Хор!C11</f>
        <v>134.2</v>
      </c>
      <c r="S22" s="191">
        <f>Хор!D11</f>
        <v>11.88766</v>
      </c>
      <c r="T22" s="112">
        <f t="shared" si="17"/>
        <v>8.858166915052163</v>
      </c>
      <c r="U22" s="112">
        <f>Хор!C13</f>
        <v>10</v>
      </c>
      <c r="V22" s="112">
        <f>Хор!D13</f>
        <v>2.35</v>
      </c>
      <c r="W22" s="112">
        <f t="shared" si="18"/>
        <v>23.5</v>
      </c>
      <c r="X22" s="112"/>
      <c r="Y22" s="112"/>
      <c r="Z22" s="112" t="e">
        <f t="shared" si="4"/>
        <v>#DIV/0!</v>
      </c>
      <c r="AA22" s="115">
        <f>Хор!C22</f>
        <v>35</v>
      </c>
      <c r="AB22" s="115">
        <f>Хор!D22</f>
        <v>1.4137</v>
      </c>
      <c r="AC22" s="112">
        <f t="shared" si="19"/>
        <v>4.039142857142857</v>
      </c>
      <c r="AD22" s="115"/>
      <c r="AE22" s="115"/>
      <c r="AF22" s="112" t="e">
        <f t="shared" si="20"/>
        <v>#DIV/0!</v>
      </c>
      <c r="AG22" s="115">
        <f>Хор!C23</f>
        <v>20</v>
      </c>
      <c r="AH22" s="115">
        <f>Хор!D23</f>
        <v>25.846</v>
      </c>
      <c r="AI22" s="112">
        <f t="shared" si="21"/>
        <v>129.23</v>
      </c>
      <c r="AJ22" s="115"/>
      <c r="AK22" s="115"/>
      <c r="AL22" s="112" t="e">
        <f t="shared" si="22"/>
        <v>#DIV/0!</v>
      </c>
      <c r="AM22" s="112"/>
      <c r="AN22" s="112"/>
      <c r="AO22" s="112" t="e">
        <f t="shared" si="23"/>
        <v>#DIV/0!</v>
      </c>
      <c r="AP22" s="112">
        <f>Хор!C28</f>
        <v>40</v>
      </c>
      <c r="AQ22" s="112">
        <f>Хор!D28</f>
        <v>0</v>
      </c>
      <c r="AR22" s="112">
        <f t="shared" si="24"/>
        <v>0</v>
      </c>
      <c r="AS22" s="122"/>
      <c r="AT22" s="122"/>
      <c r="AU22" s="112" t="e">
        <f t="shared" si="25"/>
        <v>#DIV/0!</v>
      </c>
      <c r="AV22" s="112"/>
      <c r="AW22" s="112"/>
      <c r="AX22" s="112"/>
      <c r="AY22" s="112"/>
      <c r="AZ22" s="112"/>
      <c r="BA22" s="112" t="e">
        <f t="shared" si="26"/>
        <v>#DIV/0!</v>
      </c>
      <c r="BB22" s="112">
        <f>Хор!C29</f>
        <v>0</v>
      </c>
      <c r="BC22" s="112">
        <f>Хор!D29</f>
        <v>0</v>
      </c>
      <c r="BD22" s="112" t="e">
        <f t="shared" si="27"/>
        <v>#DIV/0!</v>
      </c>
      <c r="BE22" s="112"/>
      <c r="BF22" s="112"/>
      <c r="BG22" s="116" t="e">
        <f t="shared" si="28"/>
        <v>#DIV/0!</v>
      </c>
      <c r="BH22" s="116"/>
      <c r="BI22" s="116"/>
      <c r="BJ22" s="116" t="e">
        <f t="shared" si="29"/>
        <v>#DIV/0!</v>
      </c>
      <c r="BK22" s="115">
        <f t="shared" si="30"/>
        <v>2396.968</v>
      </c>
      <c r="BL22" s="115">
        <f t="shared" si="30"/>
        <v>1216.244</v>
      </c>
      <c r="BM22" s="112">
        <f t="shared" si="49"/>
        <v>50.74093604920883</v>
      </c>
      <c r="BN22" s="117">
        <f>Хор!C34</f>
        <v>1473.9</v>
      </c>
      <c r="BO22" s="117">
        <f>Хор!D34</f>
        <v>603.36</v>
      </c>
      <c r="BP22" s="112">
        <f t="shared" si="31"/>
        <v>40.93629147160594</v>
      </c>
      <c r="BQ22" s="112">
        <f>Хор!C35</f>
        <v>0</v>
      </c>
      <c r="BR22" s="112">
        <f>Хор!D35</f>
        <v>0</v>
      </c>
      <c r="BS22" s="112" t="e">
        <f t="shared" si="32"/>
        <v>#DIV/0!</v>
      </c>
      <c r="BT22" s="112">
        <f>Хор!C36</f>
        <v>867.3</v>
      </c>
      <c r="BU22" s="112">
        <f>Хор!D36</f>
        <v>557.2</v>
      </c>
      <c r="BV22" s="112">
        <f t="shared" si="5"/>
        <v>64.2453591606134</v>
      </c>
      <c r="BW22" s="112">
        <f>Хор!C37</f>
        <v>55.768</v>
      </c>
      <c r="BX22" s="112">
        <f>Хор!D37</f>
        <v>55.684</v>
      </c>
      <c r="BY22" s="112">
        <f t="shared" si="6"/>
        <v>99.84937598622867</v>
      </c>
      <c r="BZ22" s="112"/>
      <c r="CA22" s="112"/>
      <c r="CB22" s="112" t="e">
        <f t="shared" si="7"/>
        <v>#DIV/0!</v>
      </c>
      <c r="CC22" s="115"/>
      <c r="CD22" s="115"/>
      <c r="CE22" s="112" t="e">
        <f t="shared" si="33"/>
        <v>#DIV/0!</v>
      </c>
      <c r="CF22" s="112"/>
      <c r="CG22" s="112"/>
      <c r="CH22" s="112"/>
      <c r="CI22" s="115">
        <f t="shared" si="34"/>
        <v>3206.2679999999996</v>
      </c>
      <c r="CJ22" s="115">
        <f t="shared" si="34"/>
        <v>1375.68143</v>
      </c>
      <c r="CK22" s="112">
        <f t="shared" si="35"/>
        <v>42.90600255499541</v>
      </c>
      <c r="CL22" s="115">
        <f t="shared" si="36"/>
        <v>739.112</v>
      </c>
      <c r="CM22" s="115">
        <f t="shared" si="36"/>
        <v>225.10625</v>
      </c>
      <c r="CN22" s="112">
        <f t="shared" si="37"/>
        <v>30.456311086817696</v>
      </c>
      <c r="CO22" s="187">
        <f>Хор!C50</f>
        <v>734.112</v>
      </c>
      <c r="CP22" s="112">
        <f>Хор!D50</f>
        <v>225.10625</v>
      </c>
      <c r="CQ22" s="112">
        <f t="shared" si="38"/>
        <v>30.663747493570465</v>
      </c>
      <c r="CR22" s="112">
        <f>Хор!C53</f>
        <v>0</v>
      </c>
      <c r="CS22" s="112">
        <f>Хор!D53</f>
        <v>0</v>
      </c>
      <c r="CT22" s="112" t="e">
        <f t="shared" si="39"/>
        <v>#DIV/0!</v>
      </c>
      <c r="CU22" s="112">
        <f>Хор!C54</f>
        <v>5</v>
      </c>
      <c r="CV22" s="112">
        <f>Хор!D54</f>
        <v>0</v>
      </c>
      <c r="CW22" s="112">
        <f t="shared" si="40"/>
        <v>0</v>
      </c>
      <c r="CX22" s="112">
        <f>Хор!C55</f>
        <v>0</v>
      </c>
      <c r="CY22" s="112">
        <f>Хор!D55</f>
        <v>0</v>
      </c>
      <c r="CZ22" s="112" t="e">
        <f t="shared" si="41"/>
        <v>#DIV/0!</v>
      </c>
      <c r="DA22" s="112">
        <f>Хор!C57</f>
        <v>55.656</v>
      </c>
      <c r="DB22" s="112">
        <f>Хор!D57</f>
        <v>12.75336</v>
      </c>
      <c r="DC22" s="112">
        <f t="shared" si="42"/>
        <v>22.914618369987068</v>
      </c>
      <c r="DD22" s="112">
        <f>Хор!C58</f>
        <v>18.7</v>
      </c>
      <c r="DE22" s="112">
        <f>Хор!D58</f>
        <v>0</v>
      </c>
      <c r="DF22" s="112">
        <f t="shared" si="43"/>
        <v>0</v>
      </c>
      <c r="DG22" s="115">
        <f>Хор!C63</f>
        <v>552.5</v>
      </c>
      <c r="DH22" s="115">
        <f>Хор!D63</f>
        <v>34.1</v>
      </c>
      <c r="DI22" s="112">
        <f t="shared" si="44"/>
        <v>6.171945701357466</v>
      </c>
      <c r="DJ22" s="115">
        <f>Хор!C68</f>
        <v>193.7</v>
      </c>
      <c r="DK22" s="115">
        <f>Хор!D68</f>
        <v>50.02885</v>
      </c>
      <c r="DL22" s="112">
        <f t="shared" si="45"/>
        <v>25.828007227671655</v>
      </c>
      <c r="DM22" s="124">
        <f>Хор!C72</f>
        <v>980.3</v>
      </c>
      <c r="DN22" s="124">
        <f>Хор!D72</f>
        <v>496.49297</v>
      </c>
      <c r="DO22" s="112">
        <f t="shared" si="8"/>
        <v>50.64704376211364</v>
      </c>
      <c r="DP22" s="112">
        <f>Хор!C74</f>
        <v>557.2</v>
      </c>
      <c r="DQ22" s="112">
        <f>Хор!D74</f>
        <v>557.2</v>
      </c>
      <c r="DR22" s="112">
        <f t="shared" si="9"/>
        <v>100</v>
      </c>
      <c r="DS22" s="113">
        <f>Хор!C79</f>
        <v>7.1</v>
      </c>
      <c r="DT22" s="113">
        <f>Хор!D79</f>
        <v>0</v>
      </c>
      <c r="DU22" s="112">
        <f t="shared" si="46"/>
        <v>0</v>
      </c>
      <c r="DV22" s="112">
        <f>Хор!C85</f>
        <v>102</v>
      </c>
      <c r="DW22" s="112">
        <f>Хор!D85</f>
        <v>0</v>
      </c>
      <c r="DX22" s="112">
        <f t="shared" si="48"/>
        <v>0</v>
      </c>
      <c r="DY22" s="118">
        <f t="shared" si="10"/>
        <v>293.6999999999998</v>
      </c>
      <c r="DZ22" s="118">
        <f t="shared" si="11"/>
        <v>34.04986000000008</v>
      </c>
      <c r="EA22" s="112">
        <f t="shared" si="47"/>
        <v>11.59341504937014</v>
      </c>
    </row>
    <row r="23" spans="1:131" s="100" customFormat="1" ht="15" customHeight="1">
      <c r="A23" s="108">
        <v>11</v>
      </c>
      <c r="B23" s="109" t="s">
        <v>207</v>
      </c>
      <c r="C23" s="110">
        <f t="shared" si="0"/>
        <v>4077.046</v>
      </c>
      <c r="D23" s="128">
        <f t="shared" si="1"/>
        <v>1794.66471</v>
      </c>
      <c r="E23" s="112">
        <f t="shared" si="2"/>
        <v>44.018750585595555</v>
      </c>
      <c r="F23" s="113">
        <f t="shared" si="3"/>
        <v>750.1</v>
      </c>
      <c r="G23" s="113">
        <f t="shared" si="12"/>
        <v>180.59971</v>
      </c>
      <c r="H23" s="112">
        <f t="shared" si="13"/>
        <v>24.07675109985335</v>
      </c>
      <c r="I23" s="115">
        <f>Чум!C6</f>
        <v>234</v>
      </c>
      <c r="J23" s="115">
        <f>Чум!D6</f>
        <v>64.97782</v>
      </c>
      <c r="K23" s="112">
        <f t="shared" si="14"/>
        <v>27.768299145299142</v>
      </c>
      <c r="L23" s="115">
        <f>Чум!C8</f>
        <v>46</v>
      </c>
      <c r="M23" s="115">
        <f>Чум!D8</f>
        <v>24.84217</v>
      </c>
      <c r="N23" s="112">
        <f t="shared" si="15"/>
        <v>54.00471739130435</v>
      </c>
      <c r="O23" s="115">
        <f>Чум!C10</f>
        <v>67</v>
      </c>
      <c r="P23" s="115">
        <f>Чум!D10</f>
        <v>2.96973</v>
      </c>
      <c r="Q23" s="112">
        <f t="shared" si="16"/>
        <v>4.4324328358208955</v>
      </c>
      <c r="R23" s="115">
        <f>Чум!C11</f>
        <v>243.1</v>
      </c>
      <c r="S23" s="115">
        <f>Чум!D11</f>
        <v>67.90418</v>
      </c>
      <c r="T23" s="112">
        <f t="shared" si="17"/>
        <v>27.93261209378856</v>
      </c>
      <c r="U23" s="112">
        <f>Чум!C13</f>
        <v>10</v>
      </c>
      <c r="V23" s="112">
        <f>Чум!D13</f>
        <v>2.72</v>
      </c>
      <c r="W23" s="112">
        <f t="shared" si="18"/>
        <v>27.200000000000003</v>
      </c>
      <c r="X23" s="112">
        <f>Чум!C15</f>
        <v>0</v>
      </c>
      <c r="Y23" s="112">
        <f>Чум!D15</f>
        <v>1.41031</v>
      </c>
      <c r="Z23" s="112" t="e">
        <f>Y23/X23*100</f>
        <v>#DIV/0!</v>
      </c>
      <c r="AA23" s="115">
        <f>Чум!C22</f>
        <v>60</v>
      </c>
      <c r="AB23" s="115">
        <f>Чум!D22</f>
        <v>7.37174</v>
      </c>
      <c r="AC23" s="112">
        <f t="shared" si="19"/>
        <v>12.286233333333334</v>
      </c>
      <c r="AD23" s="115"/>
      <c r="AE23" s="115"/>
      <c r="AF23" s="112" t="e">
        <f t="shared" si="20"/>
        <v>#DIV/0!</v>
      </c>
      <c r="AG23" s="115">
        <f>Чум!C23</f>
        <v>0</v>
      </c>
      <c r="AH23" s="115">
        <f>Чум!D23</f>
        <v>0</v>
      </c>
      <c r="AI23" s="112" t="e">
        <f t="shared" si="21"/>
        <v>#DIV/0!</v>
      </c>
      <c r="AJ23" s="115"/>
      <c r="AK23" s="115"/>
      <c r="AL23" s="112" t="e">
        <f t="shared" si="22"/>
        <v>#DIV/0!</v>
      </c>
      <c r="AM23" s="112"/>
      <c r="AN23" s="112"/>
      <c r="AO23" s="112" t="e">
        <f t="shared" si="23"/>
        <v>#DIV/0!</v>
      </c>
      <c r="AP23" s="112">
        <f>Чум!C28</f>
        <v>90</v>
      </c>
      <c r="AQ23" s="112">
        <f>Чум!D28</f>
        <v>0</v>
      </c>
      <c r="AR23" s="112">
        <f t="shared" si="24"/>
        <v>0</v>
      </c>
      <c r="AS23" s="112"/>
      <c r="AT23" s="112"/>
      <c r="AU23" s="112" t="e">
        <f t="shared" si="25"/>
        <v>#DIV/0!</v>
      </c>
      <c r="AV23" s="112"/>
      <c r="AW23" s="112"/>
      <c r="AX23" s="112"/>
      <c r="AY23" s="112"/>
      <c r="AZ23" s="112"/>
      <c r="BA23" s="112" t="e">
        <f t="shared" si="26"/>
        <v>#DIV/0!</v>
      </c>
      <c r="BB23" s="112">
        <f>Чум!C29</f>
        <v>0</v>
      </c>
      <c r="BC23" s="112">
        <f>Чум!D29</f>
        <v>8.40376</v>
      </c>
      <c r="BD23" s="112" t="e">
        <f t="shared" si="27"/>
        <v>#DIV/0!</v>
      </c>
      <c r="BE23" s="112"/>
      <c r="BF23" s="112"/>
      <c r="BG23" s="116" t="e">
        <f t="shared" si="28"/>
        <v>#DIV/0!</v>
      </c>
      <c r="BH23" s="116"/>
      <c r="BI23" s="116"/>
      <c r="BJ23" s="116" t="e">
        <f t="shared" si="29"/>
        <v>#DIV/0!</v>
      </c>
      <c r="BK23" s="115">
        <f t="shared" si="30"/>
        <v>3326.946</v>
      </c>
      <c r="BL23" s="115">
        <f t="shared" si="30"/>
        <v>1614.065</v>
      </c>
      <c r="BM23" s="112">
        <f t="shared" si="49"/>
        <v>48.51491427874093</v>
      </c>
      <c r="BN23" s="117">
        <f>Чум!C34</f>
        <v>2137.8</v>
      </c>
      <c r="BO23" s="117">
        <f>Чум!D34</f>
        <v>875.04</v>
      </c>
      <c r="BP23" s="112">
        <f t="shared" si="31"/>
        <v>40.93179904574796</v>
      </c>
      <c r="BQ23" s="112">
        <f>Чум!C35</f>
        <v>0</v>
      </c>
      <c r="BR23" s="112">
        <f>Чум!D35</f>
        <v>0</v>
      </c>
      <c r="BS23" s="112" t="e">
        <f t="shared" si="32"/>
        <v>#DIV/0!</v>
      </c>
      <c r="BT23" s="112">
        <f>Чум!C36</f>
        <v>1073.2</v>
      </c>
      <c r="BU23" s="112">
        <f>Чум!D36</f>
        <v>623.2</v>
      </c>
      <c r="BV23" s="112">
        <f t="shared" si="5"/>
        <v>58.06932538203504</v>
      </c>
      <c r="BW23" s="112">
        <f>Чум!C37</f>
        <v>115.946</v>
      </c>
      <c r="BX23" s="112">
        <f>Чум!D37</f>
        <v>115.825</v>
      </c>
      <c r="BY23" s="112">
        <f t="shared" si="6"/>
        <v>99.89564107429321</v>
      </c>
      <c r="BZ23" s="112"/>
      <c r="CA23" s="112"/>
      <c r="CB23" s="112" t="e">
        <f t="shared" si="7"/>
        <v>#DIV/0!</v>
      </c>
      <c r="CC23" s="115"/>
      <c r="CD23" s="115"/>
      <c r="CE23" s="112" t="e">
        <f t="shared" si="33"/>
        <v>#DIV/0!</v>
      </c>
      <c r="CF23" s="112"/>
      <c r="CG23" s="112"/>
      <c r="CH23" s="112"/>
      <c r="CI23" s="115">
        <f t="shared" si="34"/>
        <v>4519.6359999999995</v>
      </c>
      <c r="CJ23" s="115">
        <f t="shared" si="34"/>
        <v>1712.5503099999999</v>
      </c>
      <c r="CK23" s="112">
        <f t="shared" si="35"/>
        <v>37.89133262059157</v>
      </c>
      <c r="CL23" s="115">
        <f t="shared" si="36"/>
        <v>693.552</v>
      </c>
      <c r="CM23" s="115">
        <f t="shared" si="36"/>
        <v>175.84167</v>
      </c>
      <c r="CN23" s="112">
        <f t="shared" si="37"/>
        <v>25.353783133780883</v>
      </c>
      <c r="CO23" s="187">
        <f>Чум!C50</f>
        <v>683.552</v>
      </c>
      <c r="CP23" s="112">
        <f>Чум!D50</f>
        <v>175.84167</v>
      </c>
      <c r="CQ23" s="112">
        <f t="shared" si="38"/>
        <v>25.724695414540516</v>
      </c>
      <c r="CR23" s="112">
        <f>Чум!C53</f>
        <v>0</v>
      </c>
      <c r="CS23" s="112">
        <f>Чум!D53</f>
        <v>0</v>
      </c>
      <c r="CT23" s="112" t="e">
        <f t="shared" si="39"/>
        <v>#DIV/0!</v>
      </c>
      <c r="CU23" s="112">
        <f>Чум!C54</f>
        <v>10</v>
      </c>
      <c r="CV23" s="112">
        <f>Чум!D54</f>
        <v>0</v>
      </c>
      <c r="CW23" s="112">
        <f t="shared" si="40"/>
        <v>0</v>
      </c>
      <c r="CX23" s="112">
        <f>Чум!C55</f>
        <v>0</v>
      </c>
      <c r="CY23" s="112">
        <f>Чум!D55</f>
        <v>0</v>
      </c>
      <c r="CZ23" s="112" t="e">
        <f t="shared" si="41"/>
        <v>#DIV/0!</v>
      </c>
      <c r="DA23" s="112">
        <f>Чум!C57</f>
        <v>115.784</v>
      </c>
      <c r="DB23" s="112">
        <f>Чум!D57</f>
        <v>31.6494</v>
      </c>
      <c r="DC23" s="112">
        <f t="shared" si="42"/>
        <v>27.33486492088717</v>
      </c>
      <c r="DD23" s="112">
        <f>Чум!C58</f>
        <v>71.8</v>
      </c>
      <c r="DE23" s="112">
        <f>Чум!D58</f>
        <v>0</v>
      </c>
      <c r="DF23" s="112">
        <f t="shared" si="43"/>
        <v>0</v>
      </c>
      <c r="DG23" s="115">
        <f>Чум!C63</f>
        <v>1198.3999999999999</v>
      </c>
      <c r="DH23" s="115">
        <f>Чум!D63</f>
        <v>153.18955</v>
      </c>
      <c r="DI23" s="112">
        <f t="shared" si="44"/>
        <v>12.782839619492659</v>
      </c>
      <c r="DJ23" s="115">
        <f>Чум!C68</f>
        <v>398</v>
      </c>
      <c r="DK23" s="115">
        <f>Чум!D68</f>
        <v>107.21232</v>
      </c>
      <c r="DL23" s="112">
        <f t="shared" si="45"/>
        <v>26.937768844221104</v>
      </c>
      <c r="DM23" s="115">
        <f>Чум!C72</f>
        <v>1106.7</v>
      </c>
      <c r="DN23" s="115">
        <f>Чум!D72</f>
        <v>618.45737</v>
      </c>
      <c r="DO23" s="112">
        <f t="shared" si="8"/>
        <v>55.88301888497333</v>
      </c>
      <c r="DP23" s="112">
        <f>Чум!C74</f>
        <v>623.2</v>
      </c>
      <c r="DQ23" s="112">
        <f>Чум!D74</f>
        <v>623.2</v>
      </c>
      <c r="DR23" s="112">
        <f t="shared" si="9"/>
        <v>100</v>
      </c>
      <c r="DS23" s="113">
        <f>Чум!C79</f>
        <v>8.9</v>
      </c>
      <c r="DT23" s="113">
        <f>Чум!D79</f>
        <v>3</v>
      </c>
      <c r="DU23" s="112">
        <f t="shared" si="46"/>
        <v>33.70786516853933</v>
      </c>
      <c r="DV23" s="112">
        <f>Чум!C85</f>
        <v>303.3</v>
      </c>
      <c r="DW23" s="112">
        <f>Чум!D85</f>
        <v>0</v>
      </c>
      <c r="DX23" s="112">
        <f t="shared" si="48"/>
        <v>0</v>
      </c>
      <c r="DY23" s="118">
        <f t="shared" si="10"/>
        <v>442.5899999999997</v>
      </c>
      <c r="DZ23" s="118">
        <f t="shared" si="11"/>
        <v>-82.11440000000016</v>
      </c>
      <c r="EA23" s="112">
        <f t="shared" si="47"/>
        <v>-18.55315303102199</v>
      </c>
    </row>
    <row r="24" spans="1:131" s="100" customFormat="1" ht="15" customHeight="1">
      <c r="A24" s="108">
        <v>12</v>
      </c>
      <c r="B24" s="109" t="s">
        <v>208</v>
      </c>
      <c r="C24" s="110">
        <f t="shared" si="0"/>
        <v>2270.364</v>
      </c>
      <c r="D24" s="128">
        <f t="shared" si="1"/>
        <v>787.9226799999999</v>
      </c>
      <c r="E24" s="112">
        <f t="shared" si="2"/>
        <v>34.70468523989985</v>
      </c>
      <c r="F24" s="113">
        <f t="shared" si="3"/>
        <v>443.79999999999995</v>
      </c>
      <c r="G24" s="113">
        <f t="shared" si="12"/>
        <v>128.57968</v>
      </c>
      <c r="H24" s="112">
        <f t="shared" si="13"/>
        <v>28.972438035150972</v>
      </c>
      <c r="I24" s="115">
        <f>Шать!C6</f>
        <v>73.2</v>
      </c>
      <c r="J24" s="115">
        <f>Шать!D6</f>
        <v>29.67379</v>
      </c>
      <c r="K24" s="112">
        <f t="shared" si="14"/>
        <v>40.537964480874315</v>
      </c>
      <c r="L24" s="115">
        <f>Шать!C8</f>
        <v>19</v>
      </c>
      <c r="M24" s="115">
        <f>Шать!D8</f>
        <v>9.41653</v>
      </c>
      <c r="N24" s="112">
        <f t="shared" si="15"/>
        <v>49.56068421052631</v>
      </c>
      <c r="O24" s="115">
        <f>Шать!C10</f>
        <v>59</v>
      </c>
      <c r="P24" s="115">
        <f>Шать!D10</f>
        <v>0.82268</v>
      </c>
      <c r="Q24" s="112">
        <f t="shared" si="16"/>
        <v>1.3943728813559322</v>
      </c>
      <c r="R24" s="115">
        <f>Шать!C11</f>
        <v>180.6</v>
      </c>
      <c r="S24" s="115">
        <f>Шать!D11</f>
        <v>28.7042</v>
      </c>
      <c r="T24" s="112">
        <f t="shared" si="17"/>
        <v>15.893798449612403</v>
      </c>
      <c r="U24" s="112">
        <f>Шать!C13</f>
        <v>10</v>
      </c>
      <c r="V24" s="112">
        <f>Шать!D13</f>
        <v>13.8</v>
      </c>
      <c r="W24" s="112">
        <f t="shared" si="18"/>
        <v>138</v>
      </c>
      <c r="X24" s="112"/>
      <c r="Y24" s="112"/>
      <c r="Z24" s="112" t="e">
        <f aca="true" t="shared" si="50" ref="Z24:Z30">X24/Y24*100</f>
        <v>#DIV/0!</v>
      </c>
      <c r="AA24" s="115">
        <f>Шать!C22</f>
        <v>35</v>
      </c>
      <c r="AB24" s="115">
        <f>Шать!D22</f>
        <v>24.76476</v>
      </c>
      <c r="AC24" s="112">
        <f t="shared" si="19"/>
        <v>70.75645714285714</v>
      </c>
      <c r="AD24" s="115"/>
      <c r="AE24" s="115"/>
      <c r="AF24" s="112" t="e">
        <f t="shared" si="20"/>
        <v>#DIV/0!</v>
      </c>
      <c r="AG24" s="115">
        <f>Шать!C23</f>
        <v>27</v>
      </c>
      <c r="AH24" s="115">
        <f>Шать!D23</f>
        <v>8.6704</v>
      </c>
      <c r="AI24" s="112">
        <f t="shared" si="21"/>
        <v>32.1125925925926</v>
      </c>
      <c r="AJ24" s="115"/>
      <c r="AK24" s="115"/>
      <c r="AL24" s="112" t="e">
        <f t="shared" si="22"/>
        <v>#DIV/0!</v>
      </c>
      <c r="AM24" s="112"/>
      <c r="AN24" s="112"/>
      <c r="AO24" s="112" t="e">
        <f t="shared" si="23"/>
        <v>#DIV/0!</v>
      </c>
      <c r="AP24" s="112">
        <f>Шать!C28</f>
        <v>40</v>
      </c>
      <c r="AQ24" s="112">
        <f>Шать!D28</f>
        <v>0</v>
      </c>
      <c r="AR24" s="112">
        <f t="shared" si="24"/>
        <v>0</v>
      </c>
      <c r="AS24" s="122"/>
      <c r="AT24" s="122"/>
      <c r="AU24" s="112" t="e">
        <f t="shared" si="25"/>
        <v>#DIV/0!</v>
      </c>
      <c r="AV24" s="112"/>
      <c r="AW24" s="112"/>
      <c r="AX24" s="112"/>
      <c r="AY24" s="112"/>
      <c r="AZ24" s="112"/>
      <c r="BA24" s="112" t="e">
        <f t="shared" si="26"/>
        <v>#DIV/0!</v>
      </c>
      <c r="BB24" s="112">
        <f>Шать!C29</f>
        <v>0</v>
      </c>
      <c r="BC24" s="112">
        <f>Шать!D29</f>
        <v>12.72732</v>
      </c>
      <c r="BD24" s="112" t="e">
        <f t="shared" si="27"/>
        <v>#DIV/0!</v>
      </c>
      <c r="BE24" s="112"/>
      <c r="BF24" s="112"/>
      <c r="BG24" s="116" t="e">
        <f t="shared" si="28"/>
        <v>#DIV/0!</v>
      </c>
      <c r="BH24" s="116"/>
      <c r="BI24" s="116"/>
      <c r="BJ24" s="116" t="e">
        <f t="shared" si="29"/>
        <v>#DIV/0!</v>
      </c>
      <c r="BK24" s="115">
        <f t="shared" si="30"/>
        <v>1826.564</v>
      </c>
      <c r="BL24" s="115">
        <f t="shared" si="30"/>
        <v>659.343</v>
      </c>
      <c r="BM24" s="112">
        <f t="shared" si="49"/>
        <v>36.09744854272831</v>
      </c>
      <c r="BN24" s="117">
        <f>Шать!C34</f>
        <v>1472.2</v>
      </c>
      <c r="BO24" s="117">
        <f>Шать!D34</f>
        <v>603.66</v>
      </c>
      <c r="BP24" s="112">
        <f t="shared" si="31"/>
        <v>41.0039396821084</v>
      </c>
      <c r="BQ24" s="112">
        <f>Шать!C35</f>
        <v>0</v>
      </c>
      <c r="BR24" s="112">
        <f>Шать!D35</f>
        <v>0</v>
      </c>
      <c r="BS24" s="112" t="e">
        <f t="shared" si="32"/>
        <v>#DIV/0!</v>
      </c>
      <c r="BT24" s="112">
        <f>Шать!C36</f>
        <v>298.6</v>
      </c>
      <c r="BU24" s="112">
        <f>Шать!D36</f>
        <v>0</v>
      </c>
      <c r="BV24" s="112">
        <f t="shared" si="5"/>
        <v>0</v>
      </c>
      <c r="BW24" s="112">
        <f>Шать!C37</f>
        <v>55.764</v>
      </c>
      <c r="BX24" s="112">
        <f>Шать!D37</f>
        <v>55.683</v>
      </c>
      <c r="BY24" s="112">
        <f t="shared" si="6"/>
        <v>99.8547449967721</v>
      </c>
      <c r="BZ24" s="112"/>
      <c r="CA24" s="112"/>
      <c r="CB24" s="112" t="e">
        <f t="shared" si="7"/>
        <v>#DIV/0!</v>
      </c>
      <c r="CC24" s="115"/>
      <c r="CD24" s="115"/>
      <c r="CE24" s="112" t="e">
        <f t="shared" si="33"/>
        <v>#DIV/0!</v>
      </c>
      <c r="CF24" s="112"/>
      <c r="CG24" s="112"/>
      <c r="CH24" s="112"/>
      <c r="CI24" s="115">
        <f t="shared" si="34"/>
        <v>2435.664</v>
      </c>
      <c r="CJ24" s="115">
        <f t="shared" si="34"/>
        <v>775.05499</v>
      </c>
      <c r="CK24" s="112">
        <f t="shared" si="35"/>
        <v>31.821096423808864</v>
      </c>
      <c r="CL24" s="115">
        <f t="shared" si="36"/>
        <v>681.308</v>
      </c>
      <c r="CM24" s="115">
        <f t="shared" si="36"/>
        <v>222.45922</v>
      </c>
      <c r="CN24" s="112">
        <f t="shared" si="37"/>
        <v>32.65178450862165</v>
      </c>
      <c r="CO24" s="187">
        <f>Шать!C50</f>
        <v>671.308</v>
      </c>
      <c r="CP24" s="112">
        <f>Шать!D50</f>
        <v>222.45922</v>
      </c>
      <c r="CQ24" s="112">
        <f t="shared" si="38"/>
        <v>33.13817502547266</v>
      </c>
      <c r="CR24" s="112">
        <f>Шать!C53</f>
        <v>0</v>
      </c>
      <c r="CS24" s="112">
        <f>Шать!D53</f>
        <v>0</v>
      </c>
      <c r="CT24" s="112" t="e">
        <f t="shared" si="39"/>
        <v>#DIV/0!</v>
      </c>
      <c r="CU24" s="112">
        <f>Шать!C54</f>
        <v>10</v>
      </c>
      <c r="CV24" s="112">
        <f>Шать!D54</f>
        <v>0</v>
      </c>
      <c r="CW24" s="112">
        <f t="shared" si="40"/>
        <v>0</v>
      </c>
      <c r="CX24" s="112">
        <f>Шать!C55</f>
        <v>0</v>
      </c>
      <c r="CY24" s="112">
        <f>Шать!D55</f>
        <v>0</v>
      </c>
      <c r="CZ24" s="112" t="e">
        <f t="shared" si="41"/>
        <v>#DIV/0!</v>
      </c>
      <c r="DA24" s="112">
        <f>Шать!C57</f>
        <v>55.656</v>
      </c>
      <c r="DB24" s="112">
        <f>Шать!D57</f>
        <v>14.57144</v>
      </c>
      <c r="DC24" s="112">
        <f t="shared" si="42"/>
        <v>26.181256288630163</v>
      </c>
      <c r="DD24" s="112">
        <f>Шать!C58</f>
        <v>69.5</v>
      </c>
      <c r="DE24" s="112">
        <f>Шать!D58</f>
        <v>0</v>
      </c>
      <c r="DF24" s="112">
        <f t="shared" si="43"/>
        <v>0</v>
      </c>
      <c r="DG24" s="115">
        <f>Шать!C63</f>
        <v>587.2</v>
      </c>
      <c r="DH24" s="115">
        <f>Шать!D63</f>
        <v>92.628</v>
      </c>
      <c r="DI24" s="112">
        <f t="shared" si="44"/>
        <v>15.774523160762941</v>
      </c>
      <c r="DJ24" s="115">
        <f>Шать!C68</f>
        <v>271.5</v>
      </c>
      <c r="DK24" s="115">
        <f>Шать!D68</f>
        <v>135.00615</v>
      </c>
      <c r="DL24" s="112">
        <f t="shared" si="45"/>
        <v>49.72602209944751</v>
      </c>
      <c r="DM24" s="124">
        <f>Шать!C72</f>
        <v>763.7</v>
      </c>
      <c r="DN24" s="124">
        <f>Шать!D72</f>
        <v>310.39018</v>
      </c>
      <c r="DO24" s="112">
        <f t="shared" si="8"/>
        <v>40.642946183056175</v>
      </c>
      <c r="DP24" s="112">
        <f>Шать!C74</f>
        <v>0</v>
      </c>
      <c r="DQ24" s="112">
        <f>Шать!D74</f>
        <v>0</v>
      </c>
      <c r="DR24" s="112" t="e">
        <f t="shared" si="9"/>
        <v>#DIV/0!</v>
      </c>
      <c r="DS24" s="113">
        <f>Шать!C79</f>
        <v>6.8</v>
      </c>
      <c r="DT24" s="113">
        <f>Шать!D79</f>
        <v>0</v>
      </c>
      <c r="DU24" s="112">
        <f t="shared" si="46"/>
        <v>0</v>
      </c>
      <c r="DV24" s="112">
        <f>Шать!C85</f>
        <v>0</v>
      </c>
      <c r="DW24" s="112">
        <f>Шать!D85</f>
        <v>0</v>
      </c>
      <c r="DX24" s="112" t="e">
        <f t="shared" si="48"/>
        <v>#DIV/0!</v>
      </c>
      <c r="DY24" s="118">
        <f t="shared" si="10"/>
        <v>165.30000000000018</v>
      </c>
      <c r="DZ24" s="118">
        <f t="shared" si="11"/>
        <v>-12.867689999999925</v>
      </c>
      <c r="EA24" s="193">
        <f t="shared" si="47"/>
        <v>-7.784446460979982</v>
      </c>
    </row>
    <row r="25" spans="1:131" s="100" customFormat="1" ht="15" customHeight="1">
      <c r="A25" s="108">
        <v>13</v>
      </c>
      <c r="B25" s="109" t="s">
        <v>209</v>
      </c>
      <c r="C25" s="110">
        <f t="shared" si="0"/>
        <v>5196.712</v>
      </c>
      <c r="D25" s="128">
        <f t="shared" si="1"/>
        <v>1242.19373</v>
      </c>
      <c r="E25" s="112">
        <f t="shared" si="2"/>
        <v>23.903455300197507</v>
      </c>
      <c r="F25" s="113">
        <f t="shared" si="3"/>
        <v>1220.2</v>
      </c>
      <c r="G25" s="113">
        <f t="shared" si="12"/>
        <v>339.48472999999996</v>
      </c>
      <c r="H25" s="112">
        <f t="shared" si="13"/>
        <v>27.822056220291753</v>
      </c>
      <c r="I25" s="115">
        <f>Юнг!C6</f>
        <v>316.8</v>
      </c>
      <c r="J25" s="115">
        <f>Юнг!D6</f>
        <v>117.3696</v>
      </c>
      <c r="K25" s="112">
        <f t="shared" si="14"/>
        <v>37.04848484848485</v>
      </c>
      <c r="L25" s="115">
        <f>Юнг!C8</f>
        <v>3</v>
      </c>
      <c r="M25" s="115">
        <f>Юнг!D8</f>
        <v>0.839</v>
      </c>
      <c r="N25" s="112">
        <f t="shared" si="15"/>
        <v>27.96666666666667</v>
      </c>
      <c r="O25" s="115">
        <f>Юнг!C10</f>
        <v>72</v>
      </c>
      <c r="P25" s="115">
        <f>Юнг!D10</f>
        <v>0.56889</v>
      </c>
      <c r="Q25" s="112">
        <f t="shared" si="16"/>
        <v>0.7901250000000001</v>
      </c>
      <c r="R25" s="115">
        <f>Юнг!C11</f>
        <v>178.4</v>
      </c>
      <c r="S25" s="115">
        <f>Юнг!D11</f>
        <v>169.37878</v>
      </c>
      <c r="T25" s="112">
        <f t="shared" si="17"/>
        <v>94.94326233183857</v>
      </c>
      <c r="U25" s="112">
        <f>Юнг!C13</f>
        <v>10</v>
      </c>
      <c r="V25" s="112">
        <f>Юнг!D13</f>
        <v>1.96</v>
      </c>
      <c r="W25" s="112">
        <f t="shared" si="18"/>
        <v>19.6</v>
      </c>
      <c r="X25" s="112"/>
      <c r="Y25" s="112"/>
      <c r="Z25" s="112" t="e">
        <f t="shared" si="50"/>
        <v>#DIV/0!</v>
      </c>
      <c r="AA25" s="115">
        <f>Юнг!C22</f>
        <v>550</v>
      </c>
      <c r="AB25" s="115">
        <f>Юнг!D22</f>
        <v>35.94946</v>
      </c>
      <c r="AC25" s="112">
        <f t="shared" si="19"/>
        <v>6.536265454545455</v>
      </c>
      <c r="AD25" s="115"/>
      <c r="AE25" s="115"/>
      <c r="AF25" s="112" t="e">
        <f t="shared" si="20"/>
        <v>#DIV/0!</v>
      </c>
      <c r="AG25" s="115">
        <f>Юнг!C23</f>
        <v>40</v>
      </c>
      <c r="AH25" s="115">
        <f>Юнг!D23</f>
        <v>5.419</v>
      </c>
      <c r="AI25" s="112">
        <f t="shared" si="21"/>
        <v>13.547499999999998</v>
      </c>
      <c r="AJ25" s="115"/>
      <c r="AK25" s="115"/>
      <c r="AL25" s="112" t="e">
        <f t="shared" si="22"/>
        <v>#DIV/0!</v>
      </c>
      <c r="AM25" s="112"/>
      <c r="AN25" s="112"/>
      <c r="AO25" s="112" t="e">
        <f t="shared" si="23"/>
        <v>#DIV/0!</v>
      </c>
      <c r="AP25" s="112">
        <f>Юнг!C28</f>
        <v>50</v>
      </c>
      <c r="AQ25" s="112">
        <f>Юнг!D28</f>
        <v>0</v>
      </c>
      <c r="AR25" s="112">
        <f t="shared" si="24"/>
        <v>0</v>
      </c>
      <c r="AS25" s="112"/>
      <c r="AT25" s="112"/>
      <c r="AU25" s="112" t="e">
        <f t="shared" si="25"/>
        <v>#DIV/0!</v>
      </c>
      <c r="AV25" s="112"/>
      <c r="AW25" s="112"/>
      <c r="AX25" s="112"/>
      <c r="AY25" s="112"/>
      <c r="AZ25" s="112"/>
      <c r="BA25" s="112" t="e">
        <f t="shared" si="26"/>
        <v>#DIV/0!</v>
      </c>
      <c r="BB25" s="112">
        <f>Юнг!C29</f>
        <v>0</v>
      </c>
      <c r="BC25" s="112">
        <f>Юнг!D29</f>
        <v>8</v>
      </c>
      <c r="BD25" s="112" t="e">
        <f t="shared" si="27"/>
        <v>#DIV/0!</v>
      </c>
      <c r="BE25" s="112"/>
      <c r="BF25" s="112"/>
      <c r="BG25" s="116" t="e">
        <f t="shared" si="28"/>
        <v>#DIV/0!</v>
      </c>
      <c r="BH25" s="116"/>
      <c r="BI25" s="116"/>
      <c r="BJ25" s="116" t="e">
        <f t="shared" si="29"/>
        <v>#DIV/0!</v>
      </c>
      <c r="BK25" s="115">
        <f t="shared" si="30"/>
        <v>3976.512</v>
      </c>
      <c r="BL25" s="115">
        <f t="shared" si="30"/>
        <v>902.709</v>
      </c>
      <c r="BM25" s="112">
        <f t="shared" si="49"/>
        <v>22.701025421273716</v>
      </c>
      <c r="BN25" s="117">
        <f>Юнг!C34</f>
        <v>1943.8</v>
      </c>
      <c r="BO25" s="117">
        <f>Юнг!D34</f>
        <v>786.88</v>
      </c>
      <c r="BP25" s="112">
        <f t="shared" si="31"/>
        <v>40.481531021710055</v>
      </c>
      <c r="BQ25" s="112">
        <f>Юнг!C35</f>
        <v>0</v>
      </c>
      <c r="BR25" s="112">
        <f>Юнг!D35</f>
        <v>0</v>
      </c>
      <c r="BS25" s="112" t="e">
        <f t="shared" si="32"/>
        <v>#DIV/0!</v>
      </c>
      <c r="BT25" s="112">
        <f>Юнг!C36</f>
        <v>493.1</v>
      </c>
      <c r="BU25" s="112">
        <f>Юнг!D36</f>
        <v>0</v>
      </c>
      <c r="BV25" s="112">
        <f t="shared" si="5"/>
        <v>0</v>
      </c>
      <c r="BW25" s="112">
        <f>Юнг!C37</f>
        <v>1539.612</v>
      </c>
      <c r="BX25" s="112">
        <f>Юнг!D37</f>
        <v>115.829</v>
      </c>
      <c r="BY25" s="112">
        <f t="shared" si="6"/>
        <v>7.5232591068399035</v>
      </c>
      <c r="BZ25" s="112"/>
      <c r="CA25" s="112"/>
      <c r="CB25" s="112" t="e">
        <f t="shared" si="7"/>
        <v>#DIV/0!</v>
      </c>
      <c r="CC25" s="115"/>
      <c r="CD25" s="115"/>
      <c r="CE25" s="112" t="e">
        <f t="shared" si="33"/>
        <v>#DIV/0!</v>
      </c>
      <c r="CF25" s="112"/>
      <c r="CG25" s="112"/>
      <c r="CH25" s="112"/>
      <c r="CI25" s="115">
        <f t="shared" si="34"/>
        <v>5775.577000000001</v>
      </c>
      <c r="CJ25" s="115">
        <f t="shared" si="34"/>
        <v>1157.29653</v>
      </c>
      <c r="CK25" s="112">
        <f t="shared" si="35"/>
        <v>20.03776471164699</v>
      </c>
      <c r="CL25" s="115">
        <f t="shared" si="36"/>
        <v>793.368</v>
      </c>
      <c r="CM25" s="115">
        <f t="shared" si="36"/>
        <v>295.11753</v>
      </c>
      <c r="CN25" s="112">
        <f t="shared" si="37"/>
        <v>37.19806319387724</v>
      </c>
      <c r="CO25" s="187">
        <f>Юнг!C50</f>
        <v>773.368</v>
      </c>
      <c r="CP25" s="112">
        <f>Юнг!D50</f>
        <v>295.11753</v>
      </c>
      <c r="CQ25" s="112">
        <f t="shared" si="38"/>
        <v>38.16003894652998</v>
      </c>
      <c r="CR25" s="112">
        <f>Юнг!C53</f>
        <v>0</v>
      </c>
      <c r="CS25" s="112">
        <f>Юнг!D53</f>
        <v>0</v>
      </c>
      <c r="CT25" s="112" t="e">
        <f t="shared" si="39"/>
        <v>#DIV/0!</v>
      </c>
      <c r="CU25" s="112">
        <f>Юнг!C54</f>
        <v>20</v>
      </c>
      <c r="CV25" s="112">
        <f>Юнг!D54</f>
        <v>0</v>
      </c>
      <c r="CW25" s="112">
        <f t="shared" si="40"/>
        <v>0</v>
      </c>
      <c r="CX25" s="112">
        <f>Юнг!C55</f>
        <v>0</v>
      </c>
      <c r="CY25" s="112">
        <f>Юнг!D55</f>
        <v>0</v>
      </c>
      <c r="CZ25" s="112" t="e">
        <f t="shared" si="41"/>
        <v>#DIV/0!</v>
      </c>
      <c r="DA25" s="112">
        <f>Юнг!C57</f>
        <v>115.784</v>
      </c>
      <c r="DB25" s="112">
        <f>Юнг!D57</f>
        <v>32.78265</v>
      </c>
      <c r="DC25" s="112">
        <f t="shared" si="42"/>
        <v>28.313627098735573</v>
      </c>
      <c r="DD25" s="112">
        <f>Юнг!C58</f>
        <v>120.3</v>
      </c>
      <c r="DE25" s="112">
        <f>Юнг!D58</f>
        <v>0</v>
      </c>
      <c r="DF25" s="112">
        <f t="shared" si="43"/>
        <v>0</v>
      </c>
      <c r="DG25" s="115">
        <f>Юнг!C63</f>
        <v>1388.625</v>
      </c>
      <c r="DH25" s="115">
        <f>Юнг!D63</f>
        <v>59.63584</v>
      </c>
      <c r="DI25" s="112">
        <f t="shared" si="44"/>
        <v>4.294596453326132</v>
      </c>
      <c r="DJ25" s="115">
        <f>Юнг!C68</f>
        <v>2184.3500000000004</v>
      </c>
      <c r="DK25" s="115">
        <f>Юнг!D68</f>
        <v>205.12804</v>
      </c>
      <c r="DL25" s="112">
        <f t="shared" si="45"/>
        <v>9.390804587176962</v>
      </c>
      <c r="DM25" s="115">
        <f>Юнг!C72</f>
        <v>1000.05</v>
      </c>
      <c r="DN25" s="115">
        <f>Юнг!D72</f>
        <v>564.63247</v>
      </c>
      <c r="DO25" s="112">
        <f t="shared" si="8"/>
        <v>56.46042397880107</v>
      </c>
      <c r="DP25" s="112">
        <f>Юнг!C74</f>
        <v>0</v>
      </c>
      <c r="DQ25" s="112">
        <f>Юнг!D74</f>
        <v>0</v>
      </c>
      <c r="DR25" s="112" t="e">
        <f t="shared" si="9"/>
        <v>#DIV/0!</v>
      </c>
      <c r="DS25" s="113">
        <f>Юнг!C79</f>
        <v>10.8</v>
      </c>
      <c r="DT25" s="113">
        <f>Юнг!D79</f>
        <v>0</v>
      </c>
      <c r="DU25" s="112">
        <f t="shared" si="46"/>
        <v>0</v>
      </c>
      <c r="DV25" s="112">
        <f>Юнг!C85</f>
        <v>162.3</v>
      </c>
      <c r="DW25" s="112">
        <f>Юнг!D85</f>
        <v>0</v>
      </c>
      <c r="DX25" s="112">
        <f t="shared" si="48"/>
        <v>0</v>
      </c>
      <c r="DY25" s="118">
        <f t="shared" si="10"/>
        <v>578.8650000000007</v>
      </c>
      <c r="DZ25" s="118">
        <f t="shared" si="11"/>
        <v>-84.89719999999988</v>
      </c>
      <c r="EA25" s="112">
        <f t="shared" si="47"/>
        <v>-14.666148411114815</v>
      </c>
    </row>
    <row r="26" spans="1:131" s="100" customFormat="1" ht="15" customHeight="1">
      <c r="A26" s="108">
        <v>14</v>
      </c>
      <c r="B26" s="109" t="s">
        <v>210</v>
      </c>
      <c r="C26" s="110">
        <f t="shared" si="0"/>
        <v>4418.6939999999995</v>
      </c>
      <c r="D26" s="128">
        <f t="shared" si="1"/>
        <v>1483.86777</v>
      </c>
      <c r="E26" s="112">
        <f t="shared" si="2"/>
        <v>33.58159152908077</v>
      </c>
      <c r="F26" s="113">
        <f t="shared" si="3"/>
        <v>1100.5</v>
      </c>
      <c r="G26" s="113">
        <f t="shared" si="12"/>
        <v>351.86077</v>
      </c>
      <c r="H26" s="112">
        <f t="shared" si="13"/>
        <v>31.97280963198546</v>
      </c>
      <c r="I26" s="115">
        <f>Юсь!C6</f>
        <v>470.4</v>
      </c>
      <c r="J26" s="115">
        <f>Юсь!D6</f>
        <v>173.15337</v>
      </c>
      <c r="K26" s="112">
        <f t="shared" si="14"/>
        <v>36.80981505102041</v>
      </c>
      <c r="L26" s="115">
        <f>Юсь!C8</f>
        <v>8</v>
      </c>
      <c r="M26" s="115">
        <f>Юсь!D8</f>
        <v>2.25118</v>
      </c>
      <c r="N26" s="112">
        <f t="shared" si="15"/>
        <v>28.139750000000003</v>
      </c>
      <c r="O26" s="115">
        <f>Юсь!C10</f>
        <v>121</v>
      </c>
      <c r="P26" s="115">
        <f>Юсь!D10</f>
        <v>0.74345</v>
      </c>
      <c r="Q26" s="112">
        <f t="shared" si="16"/>
        <v>0.6144214876033058</v>
      </c>
      <c r="R26" s="191">
        <f>Юсь!C11</f>
        <v>355</v>
      </c>
      <c r="S26" s="191">
        <f>Юсь!D11</f>
        <v>110.57363</v>
      </c>
      <c r="T26" s="112">
        <f t="shared" si="17"/>
        <v>31.1475014084507</v>
      </c>
      <c r="U26" s="112">
        <f>Юсь!C13</f>
        <v>10</v>
      </c>
      <c r="V26" s="112">
        <f>Юсь!D13</f>
        <v>7.6</v>
      </c>
      <c r="W26" s="112">
        <f t="shared" si="18"/>
        <v>76</v>
      </c>
      <c r="X26" s="112"/>
      <c r="Y26" s="112"/>
      <c r="Z26" s="112" t="e">
        <f t="shared" si="50"/>
        <v>#DIV/0!</v>
      </c>
      <c r="AA26" s="115">
        <f>Юсь!C22</f>
        <v>45</v>
      </c>
      <c r="AB26" s="115">
        <f>Юсь!D22</f>
        <v>28.89948</v>
      </c>
      <c r="AC26" s="112">
        <f t="shared" si="19"/>
        <v>64.22106666666667</v>
      </c>
      <c r="AD26" s="115"/>
      <c r="AE26" s="115"/>
      <c r="AF26" s="112" t="e">
        <f t="shared" si="20"/>
        <v>#DIV/0!</v>
      </c>
      <c r="AG26" s="115">
        <f>Юсь!C23</f>
        <v>21.1</v>
      </c>
      <c r="AH26" s="115">
        <f>Юсь!D23</f>
        <v>20.25406</v>
      </c>
      <c r="AI26" s="112">
        <f t="shared" si="21"/>
        <v>95.99080568720379</v>
      </c>
      <c r="AJ26" s="115"/>
      <c r="AK26" s="115"/>
      <c r="AL26" s="112" t="e">
        <f t="shared" si="22"/>
        <v>#DIV/0!</v>
      </c>
      <c r="AM26" s="112"/>
      <c r="AN26" s="112"/>
      <c r="AO26" s="112" t="e">
        <f t="shared" si="23"/>
        <v>#DIV/0!</v>
      </c>
      <c r="AP26" s="112">
        <f>Юсь!C28</f>
        <v>70</v>
      </c>
      <c r="AQ26" s="112">
        <f>Юсь!D28</f>
        <v>2.3856</v>
      </c>
      <c r="AR26" s="112">
        <f t="shared" si="24"/>
        <v>3.408</v>
      </c>
      <c r="AS26" s="122"/>
      <c r="AT26" s="122"/>
      <c r="AU26" s="112" t="e">
        <f t="shared" si="25"/>
        <v>#DIV/0!</v>
      </c>
      <c r="AV26" s="112"/>
      <c r="AW26" s="112"/>
      <c r="AX26" s="112"/>
      <c r="AY26" s="112"/>
      <c r="AZ26" s="112"/>
      <c r="BA26" s="112" t="e">
        <f t="shared" si="26"/>
        <v>#DIV/0!</v>
      </c>
      <c r="BB26" s="112">
        <f>Юсь!C29</f>
        <v>0</v>
      </c>
      <c r="BC26" s="112">
        <f>Юсь!D29</f>
        <v>6</v>
      </c>
      <c r="BD26" s="112" t="e">
        <f t="shared" si="27"/>
        <v>#DIV/0!</v>
      </c>
      <c r="BE26" s="112"/>
      <c r="BF26" s="112"/>
      <c r="BG26" s="116" t="e">
        <f t="shared" si="28"/>
        <v>#DIV/0!</v>
      </c>
      <c r="BH26" s="116"/>
      <c r="BI26" s="116"/>
      <c r="BJ26" s="116" t="e">
        <f t="shared" si="29"/>
        <v>#DIV/0!</v>
      </c>
      <c r="BK26" s="115">
        <f t="shared" si="30"/>
        <v>3318.194</v>
      </c>
      <c r="BL26" s="115">
        <f t="shared" si="30"/>
        <v>1132.007</v>
      </c>
      <c r="BM26" s="112">
        <f t="shared" si="49"/>
        <v>34.11515420737908</v>
      </c>
      <c r="BN26" s="117">
        <f>Юсь!C34</f>
        <v>2622.1</v>
      </c>
      <c r="BO26" s="117">
        <f>Юсь!D34</f>
        <v>1016.17</v>
      </c>
      <c r="BP26" s="112">
        <f t="shared" si="31"/>
        <v>38.754052095648525</v>
      </c>
      <c r="BQ26" s="112">
        <f>Юсь!C35</f>
        <v>0</v>
      </c>
      <c r="BR26" s="112">
        <f>Юсь!D35</f>
        <v>0</v>
      </c>
      <c r="BS26" s="112" t="e">
        <f t="shared" si="32"/>
        <v>#DIV/0!</v>
      </c>
      <c r="BT26" s="112">
        <f>Юсь!C36</f>
        <v>580.1</v>
      </c>
      <c r="BU26" s="112">
        <f>Юсь!D36</f>
        <v>0</v>
      </c>
      <c r="BV26" s="112">
        <f t="shared" si="5"/>
        <v>0</v>
      </c>
      <c r="BW26" s="112">
        <f>Юсь!C37</f>
        <v>115.994</v>
      </c>
      <c r="BX26" s="112">
        <f>Юсь!D37</f>
        <v>115.837</v>
      </c>
      <c r="BY26" s="112">
        <f t="shared" si="6"/>
        <v>99.86464817145715</v>
      </c>
      <c r="BZ26" s="112"/>
      <c r="CA26" s="112"/>
      <c r="CB26" s="112" t="e">
        <f t="shared" si="7"/>
        <v>#DIV/0!</v>
      </c>
      <c r="CC26" s="115"/>
      <c r="CD26" s="115"/>
      <c r="CE26" s="112" t="e">
        <f t="shared" si="33"/>
        <v>#DIV/0!</v>
      </c>
      <c r="CF26" s="112"/>
      <c r="CG26" s="112"/>
      <c r="CH26" s="112"/>
      <c r="CI26" s="115">
        <f t="shared" si="34"/>
        <v>4418.6939999999995</v>
      </c>
      <c r="CJ26" s="115">
        <f t="shared" si="34"/>
        <v>1179.64902</v>
      </c>
      <c r="CK26" s="112">
        <f t="shared" si="35"/>
        <v>26.696780089320516</v>
      </c>
      <c r="CL26" s="115">
        <f t="shared" si="36"/>
        <v>716.609</v>
      </c>
      <c r="CM26" s="115">
        <f t="shared" si="36"/>
        <v>240.04071</v>
      </c>
      <c r="CN26" s="112">
        <f t="shared" si="37"/>
        <v>33.49674787785249</v>
      </c>
      <c r="CO26" s="187">
        <f>Юсь!C50</f>
        <v>706.609</v>
      </c>
      <c r="CP26" s="112">
        <f>Юсь!D50</f>
        <v>240.04071</v>
      </c>
      <c r="CQ26" s="112">
        <f t="shared" si="38"/>
        <v>33.970797145238734</v>
      </c>
      <c r="CR26" s="112">
        <f>Юсь!C53</f>
        <v>0</v>
      </c>
      <c r="CS26" s="112">
        <f>Юсь!D53</f>
        <v>0</v>
      </c>
      <c r="CT26" s="112" t="e">
        <f t="shared" si="39"/>
        <v>#DIV/0!</v>
      </c>
      <c r="CU26" s="112">
        <f>Юсь!C54</f>
        <v>10</v>
      </c>
      <c r="CV26" s="112">
        <f>Юсь!D54</f>
        <v>0</v>
      </c>
      <c r="CW26" s="112">
        <f t="shared" si="40"/>
        <v>0</v>
      </c>
      <c r="CX26" s="112">
        <f>Юсь!C55</f>
        <v>0</v>
      </c>
      <c r="CY26" s="112">
        <f>Юсь!D55</f>
        <v>0</v>
      </c>
      <c r="CZ26" s="112" t="e">
        <f t="shared" si="41"/>
        <v>#DIV/0!</v>
      </c>
      <c r="DA26" s="112">
        <f>Юсь!C57</f>
        <v>115.785</v>
      </c>
      <c r="DB26" s="112">
        <f>Юсь!D57</f>
        <v>31.8916</v>
      </c>
      <c r="DC26" s="112">
        <f t="shared" si="42"/>
        <v>27.543809647190916</v>
      </c>
      <c r="DD26" s="112">
        <f>Юсь!C58</f>
        <v>70</v>
      </c>
      <c r="DE26" s="112">
        <f>Юсь!D58</f>
        <v>0</v>
      </c>
      <c r="DF26" s="112">
        <f t="shared" si="43"/>
        <v>0</v>
      </c>
      <c r="DG26" s="115">
        <f>Юсь!C63</f>
        <v>878.5</v>
      </c>
      <c r="DH26" s="115">
        <f>Юсь!D63</f>
        <v>46.5</v>
      </c>
      <c r="DI26" s="112">
        <f t="shared" si="44"/>
        <v>5.293113261240752</v>
      </c>
      <c r="DJ26" s="115">
        <f>Юсь!C68</f>
        <v>445</v>
      </c>
      <c r="DK26" s="115">
        <f>Юсь!D68</f>
        <v>101.02832</v>
      </c>
      <c r="DL26" s="112">
        <f t="shared" si="45"/>
        <v>22.702993258426964</v>
      </c>
      <c r="DM26" s="124">
        <f>Юсь!C72</f>
        <v>2180.4</v>
      </c>
      <c r="DN26" s="124">
        <f>Юсь!D72</f>
        <v>760.18839</v>
      </c>
      <c r="DO26" s="112">
        <f t="shared" si="8"/>
        <v>34.86462988442487</v>
      </c>
      <c r="DP26" s="112">
        <f>Юсь!C74</f>
        <v>0</v>
      </c>
      <c r="DQ26" s="112">
        <f>Юсь!D74</f>
        <v>0</v>
      </c>
      <c r="DR26" s="112" t="e">
        <f t="shared" si="9"/>
        <v>#DIV/0!</v>
      </c>
      <c r="DS26" s="113">
        <f>Юсь!C79</f>
        <v>12.4</v>
      </c>
      <c r="DT26" s="113">
        <f>Юсь!D79</f>
        <v>0</v>
      </c>
      <c r="DU26" s="112">
        <f t="shared" si="46"/>
        <v>0</v>
      </c>
      <c r="DV26" s="112">
        <f>Юсь!C85</f>
        <v>0</v>
      </c>
      <c r="DW26" s="112">
        <f>Юсь!D85</f>
        <v>0</v>
      </c>
      <c r="DX26" s="112" t="e">
        <f t="shared" si="48"/>
        <v>#DIV/0!</v>
      </c>
      <c r="DY26" s="118">
        <f t="shared" si="10"/>
        <v>0</v>
      </c>
      <c r="DZ26" s="118">
        <f t="shared" si="11"/>
        <v>-304.21875</v>
      </c>
      <c r="EA26" s="112" t="e">
        <f t="shared" si="47"/>
        <v>#DIV/0!</v>
      </c>
    </row>
    <row r="27" spans="1:131" s="100" customFormat="1" ht="15" customHeight="1">
      <c r="A27" s="108">
        <v>15</v>
      </c>
      <c r="B27" s="109" t="s">
        <v>211</v>
      </c>
      <c r="C27" s="110">
        <f t="shared" si="0"/>
        <v>5976.324</v>
      </c>
      <c r="D27" s="128">
        <f t="shared" si="1"/>
        <v>1582.68669</v>
      </c>
      <c r="E27" s="112">
        <f t="shared" si="2"/>
        <v>26.48261188650415</v>
      </c>
      <c r="F27" s="113">
        <f t="shared" si="3"/>
        <v>783.2</v>
      </c>
      <c r="G27" s="113">
        <f t="shared" si="12"/>
        <v>124.50968999999999</v>
      </c>
      <c r="H27" s="112">
        <f t="shared" si="13"/>
        <v>15.897560010214503</v>
      </c>
      <c r="I27" s="115">
        <f>Яра!C6</f>
        <v>294</v>
      </c>
      <c r="J27" s="115">
        <f>Яра!D6</f>
        <v>67.54788</v>
      </c>
      <c r="K27" s="112">
        <f t="shared" si="14"/>
        <v>22.975469387755105</v>
      </c>
      <c r="L27" s="115">
        <f>Яра!C8</f>
        <v>21</v>
      </c>
      <c r="M27" s="115">
        <f>Яра!D8</f>
        <v>4.01446</v>
      </c>
      <c r="N27" s="112">
        <f t="shared" si="15"/>
        <v>19.116476190476188</v>
      </c>
      <c r="O27" s="115">
        <f>Яра!C10</f>
        <v>105</v>
      </c>
      <c r="P27" s="115">
        <f>Яра!D10</f>
        <v>-0.82585</v>
      </c>
      <c r="Q27" s="112">
        <f t="shared" si="16"/>
        <v>-0.7865238095238095</v>
      </c>
      <c r="R27" s="115">
        <f>Яра!C11</f>
        <v>243.2</v>
      </c>
      <c r="S27" s="115">
        <f>Яра!D11</f>
        <v>48.58163</v>
      </c>
      <c r="T27" s="112">
        <f t="shared" si="17"/>
        <v>19.97599917763158</v>
      </c>
      <c r="U27" s="112">
        <f>Яра!C13</f>
        <v>10</v>
      </c>
      <c r="V27" s="112">
        <f>Яра!D13</f>
        <v>1.65</v>
      </c>
      <c r="W27" s="112">
        <f t="shared" si="18"/>
        <v>16.499999999999996</v>
      </c>
      <c r="X27" s="112"/>
      <c r="Y27" s="112"/>
      <c r="Z27" s="112" t="e">
        <f t="shared" si="50"/>
        <v>#DIV/0!</v>
      </c>
      <c r="AA27" s="115">
        <f>Яра!C22</f>
        <v>50</v>
      </c>
      <c r="AB27" s="115">
        <f>Яра!D22</f>
        <v>1.86777</v>
      </c>
      <c r="AC27" s="112">
        <f t="shared" si="19"/>
        <v>3.73554</v>
      </c>
      <c r="AD27" s="115"/>
      <c r="AE27" s="115"/>
      <c r="AF27" s="112" t="e">
        <f t="shared" si="20"/>
        <v>#DIV/0!</v>
      </c>
      <c r="AG27" s="115">
        <f>Яра!C23</f>
        <v>0</v>
      </c>
      <c r="AH27" s="115">
        <f>Яра!D23</f>
        <v>0</v>
      </c>
      <c r="AI27" s="112" t="e">
        <f t="shared" si="21"/>
        <v>#DIV/0!</v>
      </c>
      <c r="AJ27" s="115"/>
      <c r="AK27" s="115"/>
      <c r="AL27" s="112" t="e">
        <f t="shared" si="22"/>
        <v>#DIV/0!</v>
      </c>
      <c r="AM27" s="112"/>
      <c r="AN27" s="112"/>
      <c r="AO27" s="112" t="e">
        <f t="shared" si="23"/>
        <v>#DIV/0!</v>
      </c>
      <c r="AP27" s="112">
        <f>Яра!C28</f>
        <v>60</v>
      </c>
      <c r="AQ27" s="112">
        <f>Яра!D28</f>
        <v>1.6448</v>
      </c>
      <c r="AR27" s="112">
        <f t="shared" si="24"/>
        <v>2.7413333333333334</v>
      </c>
      <c r="AS27" s="112"/>
      <c r="AT27" s="112"/>
      <c r="AU27" s="112" t="e">
        <f t="shared" si="25"/>
        <v>#DIV/0!</v>
      </c>
      <c r="AV27" s="112"/>
      <c r="AW27" s="112"/>
      <c r="AX27" s="112"/>
      <c r="AY27" s="112"/>
      <c r="AZ27" s="112"/>
      <c r="BA27" s="112" t="e">
        <f t="shared" si="26"/>
        <v>#DIV/0!</v>
      </c>
      <c r="BB27" s="112">
        <f>Яра!C29</f>
        <v>0</v>
      </c>
      <c r="BC27" s="112">
        <f>Яра!D29</f>
        <v>0.029</v>
      </c>
      <c r="BD27" s="112" t="e">
        <f t="shared" si="27"/>
        <v>#DIV/0!</v>
      </c>
      <c r="BE27" s="112"/>
      <c r="BF27" s="112"/>
      <c r="BG27" s="116" t="e">
        <f t="shared" si="28"/>
        <v>#DIV/0!</v>
      </c>
      <c r="BH27" s="116"/>
      <c r="BI27" s="116"/>
      <c r="BJ27" s="116" t="e">
        <f t="shared" si="29"/>
        <v>#DIV/0!</v>
      </c>
      <c r="BK27" s="115">
        <f t="shared" si="30"/>
        <v>5193.124</v>
      </c>
      <c r="BL27" s="115">
        <f t="shared" si="30"/>
        <v>1458.177</v>
      </c>
      <c r="BM27" s="112">
        <f t="shared" si="49"/>
        <v>28.078994454975465</v>
      </c>
      <c r="BN27" s="117">
        <f>Яра!C34</f>
        <v>2937.8</v>
      </c>
      <c r="BO27" s="117">
        <f>Яра!D34</f>
        <v>1206.56</v>
      </c>
      <c r="BP27" s="112">
        <f t="shared" si="31"/>
        <v>41.0701885764858</v>
      </c>
      <c r="BQ27" s="112">
        <f>Яра!C35</f>
        <v>0</v>
      </c>
      <c r="BR27" s="112">
        <f>Яра!D35</f>
        <v>0</v>
      </c>
      <c r="BS27" s="112" t="e">
        <f t="shared" si="32"/>
        <v>#DIV/0!</v>
      </c>
      <c r="BT27" s="112">
        <f>Яра!C36</f>
        <v>715.68</v>
      </c>
      <c r="BU27" s="112">
        <f>Яра!D36</f>
        <v>135.78</v>
      </c>
      <c r="BV27" s="112">
        <f t="shared" si="5"/>
        <v>18.972166331321265</v>
      </c>
      <c r="BW27" s="112">
        <f>Яра!C37</f>
        <v>1539.644</v>
      </c>
      <c r="BX27" s="112">
        <f>Яра!D37</f>
        <v>115.837</v>
      </c>
      <c r="BY27" s="112">
        <f t="shared" si="6"/>
        <v>7.523622343866504</v>
      </c>
      <c r="BZ27" s="112"/>
      <c r="CA27" s="112"/>
      <c r="CB27" s="112" t="e">
        <f t="shared" si="7"/>
        <v>#DIV/0!</v>
      </c>
      <c r="CC27" s="115"/>
      <c r="CD27" s="115"/>
      <c r="CE27" s="112" t="e">
        <f t="shared" si="33"/>
        <v>#DIV/0!</v>
      </c>
      <c r="CF27" s="112"/>
      <c r="CG27" s="112"/>
      <c r="CH27" s="112"/>
      <c r="CI27" s="115">
        <f t="shared" si="34"/>
        <v>6116.563999999999</v>
      </c>
      <c r="CJ27" s="115">
        <f t="shared" si="34"/>
        <v>1657.64265</v>
      </c>
      <c r="CK27" s="112">
        <f t="shared" si="35"/>
        <v>27.100879676890493</v>
      </c>
      <c r="CL27" s="115">
        <f t="shared" si="36"/>
        <v>770.1089999999999</v>
      </c>
      <c r="CM27" s="115">
        <f t="shared" si="36"/>
        <v>261.20728</v>
      </c>
      <c r="CN27" s="112">
        <f t="shared" si="37"/>
        <v>33.918221965981445</v>
      </c>
      <c r="CO27" s="187">
        <f>Яра!C50</f>
        <v>763.809</v>
      </c>
      <c r="CP27" s="112">
        <f>Яра!D50</f>
        <v>261.20728</v>
      </c>
      <c r="CQ27" s="112">
        <f t="shared" si="38"/>
        <v>34.19798405098658</v>
      </c>
      <c r="CR27" s="112">
        <f>Яра!C53</f>
        <v>0</v>
      </c>
      <c r="CS27" s="112">
        <f>Яра!D53</f>
        <v>0</v>
      </c>
      <c r="CT27" s="112" t="e">
        <f t="shared" si="39"/>
        <v>#DIV/0!</v>
      </c>
      <c r="CU27" s="112">
        <f>Яра!C54</f>
        <v>6.3</v>
      </c>
      <c r="CV27" s="112">
        <f>Яра!D54</f>
        <v>0</v>
      </c>
      <c r="CW27" s="112">
        <f t="shared" si="40"/>
        <v>0</v>
      </c>
      <c r="CX27" s="112">
        <f>Яра!C55</f>
        <v>0</v>
      </c>
      <c r="CY27" s="112">
        <f>Яра!D55</f>
        <v>0</v>
      </c>
      <c r="CZ27" s="112" t="e">
        <f t="shared" si="41"/>
        <v>#DIV/0!</v>
      </c>
      <c r="DA27" s="112">
        <f>Яра!C57</f>
        <v>115.785</v>
      </c>
      <c r="DB27" s="112">
        <f>Яра!D57</f>
        <v>35.50056</v>
      </c>
      <c r="DC27" s="112">
        <f t="shared" si="42"/>
        <v>30.66075916569504</v>
      </c>
      <c r="DD27" s="112">
        <f>Яра!C58</f>
        <v>10.7</v>
      </c>
      <c r="DE27" s="112">
        <f>Яра!D58</f>
        <v>0</v>
      </c>
      <c r="DF27" s="112">
        <f t="shared" si="43"/>
        <v>0</v>
      </c>
      <c r="DG27" s="115">
        <f>Яра!C63</f>
        <v>1038.24</v>
      </c>
      <c r="DH27" s="115">
        <f>Яра!D63</f>
        <v>157.5429</v>
      </c>
      <c r="DI27" s="112">
        <f t="shared" si="44"/>
        <v>15.174034905224227</v>
      </c>
      <c r="DJ27" s="115">
        <f>Яра!C68</f>
        <v>1776.65</v>
      </c>
      <c r="DK27" s="115">
        <f>Яра!D68</f>
        <v>130.83498</v>
      </c>
      <c r="DL27" s="112">
        <f t="shared" si="45"/>
        <v>7.364139250837249</v>
      </c>
      <c r="DM27" s="115">
        <f>Яра!C72</f>
        <v>2122.6</v>
      </c>
      <c r="DN27" s="115">
        <f>Яра!D72</f>
        <v>928.82693</v>
      </c>
      <c r="DO27" s="112">
        <f t="shared" si="8"/>
        <v>43.75892443230001</v>
      </c>
      <c r="DP27" s="112">
        <f>Яра!C74</f>
        <v>135.78</v>
      </c>
      <c r="DQ27" s="112">
        <f>Яра!D74</f>
        <v>135.78</v>
      </c>
      <c r="DR27" s="112">
        <f t="shared" si="9"/>
        <v>100</v>
      </c>
      <c r="DS27" s="113">
        <f>Яра!C79</f>
        <v>13</v>
      </c>
      <c r="DT27" s="113">
        <f>Яра!D79</f>
        <v>7.95</v>
      </c>
      <c r="DU27" s="112">
        <f t="shared" si="46"/>
        <v>61.15384615384616</v>
      </c>
      <c r="DV27" s="112">
        <f>Яра!C85</f>
        <v>133.7</v>
      </c>
      <c r="DW27" s="112">
        <f>Яра!D85</f>
        <v>0</v>
      </c>
      <c r="DX27" s="112">
        <f t="shared" si="48"/>
        <v>0</v>
      </c>
      <c r="DY27" s="118">
        <f t="shared" si="10"/>
        <v>140.23999999999978</v>
      </c>
      <c r="DZ27" s="118">
        <f t="shared" si="11"/>
        <v>74.95596</v>
      </c>
      <c r="EA27" s="112">
        <f t="shared" si="47"/>
        <v>53.44834569309763</v>
      </c>
    </row>
    <row r="28" spans="1:131" s="100" customFormat="1" ht="15" customHeight="1">
      <c r="A28" s="108">
        <v>16</v>
      </c>
      <c r="B28" s="109" t="s">
        <v>212</v>
      </c>
      <c r="C28" s="110">
        <f t="shared" si="0"/>
        <v>2936.8959999999997</v>
      </c>
      <c r="D28" s="128">
        <f t="shared" si="1"/>
        <v>971.28656</v>
      </c>
      <c r="E28" s="112">
        <f t="shared" si="2"/>
        <v>33.07187452330624</v>
      </c>
      <c r="F28" s="113">
        <f t="shared" si="3"/>
        <v>507.6</v>
      </c>
      <c r="G28" s="113">
        <f>J28+M28+P28+S28+V28+AB28+AH28+AQ28+Y28+BC28+AZ28</f>
        <v>99.81556</v>
      </c>
      <c r="H28" s="112">
        <f t="shared" si="13"/>
        <v>19.664215918045706</v>
      </c>
      <c r="I28" s="115">
        <f>Яро!C6</f>
        <v>126</v>
      </c>
      <c r="J28" s="115">
        <f>Яро!D6</f>
        <v>42.99948</v>
      </c>
      <c r="K28" s="112">
        <f t="shared" si="14"/>
        <v>34.12657142857143</v>
      </c>
      <c r="L28" s="115">
        <f>Яро!C8</f>
        <v>3</v>
      </c>
      <c r="M28" s="115">
        <f>Яро!D8</f>
        <v>0.1846</v>
      </c>
      <c r="N28" s="112">
        <f t="shared" si="15"/>
        <v>6.153333333333332</v>
      </c>
      <c r="O28" s="115">
        <f>Яро!C10</f>
        <v>86</v>
      </c>
      <c r="P28" s="115">
        <f>Яро!D10</f>
        <v>-0.12731</v>
      </c>
      <c r="Q28" s="112">
        <f t="shared" si="16"/>
        <v>-0.14803488372093024</v>
      </c>
      <c r="R28" s="115">
        <f>Яро!C11</f>
        <v>129.6</v>
      </c>
      <c r="S28" s="115">
        <f>Яро!D11</f>
        <v>35.23588</v>
      </c>
      <c r="T28" s="112">
        <f t="shared" si="17"/>
        <v>27.18817901234568</v>
      </c>
      <c r="U28" s="112">
        <f>Яро!C13</f>
        <v>10</v>
      </c>
      <c r="V28" s="112">
        <f>Яро!D13</f>
        <v>4.7</v>
      </c>
      <c r="W28" s="112">
        <f t="shared" si="18"/>
        <v>47</v>
      </c>
      <c r="X28" s="112"/>
      <c r="Y28" s="112"/>
      <c r="Z28" s="112" t="e">
        <f t="shared" si="50"/>
        <v>#DIV/0!</v>
      </c>
      <c r="AA28" s="115">
        <f>Яро!C22</f>
        <v>103</v>
      </c>
      <c r="AB28" s="115">
        <f>Яро!D22</f>
        <v>7.97586</v>
      </c>
      <c r="AC28" s="112">
        <f t="shared" si="19"/>
        <v>7.743553398058252</v>
      </c>
      <c r="AD28" s="115"/>
      <c r="AE28" s="115"/>
      <c r="AF28" s="112" t="e">
        <f t="shared" si="20"/>
        <v>#DIV/0!</v>
      </c>
      <c r="AG28" s="115">
        <f>Яро!C23</f>
        <v>0</v>
      </c>
      <c r="AH28" s="115">
        <f>Яро!D23</f>
        <v>0</v>
      </c>
      <c r="AI28" s="112" t="e">
        <f t="shared" si="21"/>
        <v>#DIV/0!</v>
      </c>
      <c r="AJ28" s="115"/>
      <c r="AK28" s="115"/>
      <c r="AL28" s="112" t="e">
        <f t="shared" si="22"/>
        <v>#DIV/0!</v>
      </c>
      <c r="AM28" s="112"/>
      <c r="AN28" s="112"/>
      <c r="AO28" s="112" t="e">
        <f t="shared" si="23"/>
        <v>#DIV/0!</v>
      </c>
      <c r="AP28" s="112">
        <f>Яро!C28</f>
        <v>50</v>
      </c>
      <c r="AQ28" s="112">
        <f>Яро!D28</f>
        <v>0</v>
      </c>
      <c r="AR28" s="112">
        <f t="shared" si="24"/>
        <v>0</v>
      </c>
      <c r="AS28" s="122"/>
      <c r="AT28" s="122"/>
      <c r="AU28" s="112" t="e">
        <f t="shared" si="25"/>
        <v>#DIV/0!</v>
      </c>
      <c r="AV28" s="112"/>
      <c r="AW28" s="112"/>
      <c r="AX28" s="112"/>
      <c r="AY28" s="112"/>
      <c r="AZ28" s="112">
        <f>Яро!D29</f>
        <v>8</v>
      </c>
      <c r="BA28" s="112" t="e">
        <f t="shared" si="26"/>
        <v>#DIV/0!</v>
      </c>
      <c r="BB28" s="112">
        <f>Яро!C31</f>
        <v>0</v>
      </c>
      <c r="BC28" s="112">
        <f>Яро!D31</f>
        <v>0.84705</v>
      </c>
      <c r="BD28" s="112" t="e">
        <f t="shared" si="27"/>
        <v>#DIV/0!</v>
      </c>
      <c r="BE28" s="112"/>
      <c r="BF28" s="112"/>
      <c r="BG28" s="116" t="e">
        <f t="shared" si="28"/>
        <v>#DIV/0!</v>
      </c>
      <c r="BH28" s="116"/>
      <c r="BI28" s="116"/>
      <c r="BJ28" s="116" t="e">
        <f t="shared" si="29"/>
        <v>#DIV/0!</v>
      </c>
      <c r="BK28" s="115">
        <f t="shared" si="30"/>
        <v>2429.296</v>
      </c>
      <c r="BL28" s="115">
        <f t="shared" si="30"/>
        <v>871.471</v>
      </c>
      <c r="BM28" s="112">
        <f t="shared" si="49"/>
        <v>35.87339706647523</v>
      </c>
      <c r="BN28" s="117">
        <f>Яро!C36</f>
        <v>1985.1</v>
      </c>
      <c r="BO28" s="117">
        <f>Яро!D36</f>
        <v>815.78</v>
      </c>
      <c r="BP28" s="112">
        <f t="shared" si="31"/>
        <v>41.09515893405874</v>
      </c>
      <c r="BQ28" s="112">
        <f>Яро!C37</f>
        <v>0</v>
      </c>
      <c r="BR28" s="112">
        <f>Яро!D37</f>
        <v>0</v>
      </c>
      <c r="BS28" s="112" t="e">
        <f t="shared" si="32"/>
        <v>#DIV/0!</v>
      </c>
      <c r="BT28" s="112">
        <f>Яро!C38</f>
        <v>388.4</v>
      </c>
      <c r="BU28" s="112">
        <f>Яро!D38</f>
        <v>0</v>
      </c>
      <c r="BV28" s="112">
        <f t="shared" si="5"/>
        <v>0</v>
      </c>
      <c r="BW28" s="112">
        <f>Яро!C39</f>
        <v>55.796</v>
      </c>
      <c r="BX28" s="112">
        <f>Яро!D39</f>
        <v>55.691</v>
      </c>
      <c r="BY28" s="112">
        <f t="shared" si="6"/>
        <v>99.81181446698687</v>
      </c>
      <c r="BZ28" s="112"/>
      <c r="CA28" s="112"/>
      <c r="CB28" s="112" t="e">
        <f t="shared" si="7"/>
        <v>#DIV/0!</v>
      </c>
      <c r="CC28" s="115"/>
      <c r="CD28" s="115"/>
      <c r="CE28" s="112" t="e">
        <f t="shared" si="33"/>
        <v>#DIV/0!</v>
      </c>
      <c r="CF28" s="112"/>
      <c r="CG28" s="112"/>
      <c r="CH28" s="112"/>
      <c r="CI28" s="115">
        <f t="shared" si="34"/>
        <v>3368.6910000000003</v>
      </c>
      <c r="CJ28" s="115">
        <f t="shared" si="34"/>
        <v>1239.71136</v>
      </c>
      <c r="CK28" s="112">
        <f t="shared" si="35"/>
        <v>36.80098174632223</v>
      </c>
      <c r="CL28" s="115">
        <f t="shared" si="36"/>
        <v>802.125</v>
      </c>
      <c r="CM28" s="115">
        <f t="shared" si="36"/>
        <v>306.60099</v>
      </c>
      <c r="CN28" s="112">
        <f t="shared" si="37"/>
        <v>38.22359233286583</v>
      </c>
      <c r="CO28" s="187">
        <f>Яро!C52</f>
        <v>792.125</v>
      </c>
      <c r="CP28" s="112">
        <f>Яро!D52</f>
        <v>306.60099</v>
      </c>
      <c r="CQ28" s="112">
        <f t="shared" si="38"/>
        <v>38.70613728893799</v>
      </c>
      <c r="CR28" s="112">
        <f>Яро!C55</f>
        <v>0</v>
      </c>
      <c r="CS28" s="112">
        <f>Яро!D55</f>
        <v>0</v>
      </c>
      <c r="CT28" s="112" t="e">
        <f t="shared" si="39"/>
        <v>#DIV/0!</v>
      </c>
      <c r="CU28" s="112">
        <f>Яро!C56</f>
        <v>10</v>
      </c>
      <c r="CV28" s="112">
        <f>Яро!D56</f>
        <v>0</v>
      </c>
      <c r="CW28" s="112">
        <f t="shared" si="40"/>
        <v>0</v>
      </c>
      <c r="CX28" s="112">
        <f>Яро!C57</f>
        <v>0</v>
      </c>
      <c r="CY28" s="112">
        <f>Яро!D57</f>
        <v>0</v>
      </c>
      <c r="CZ28" s="112" t="e">
        <f t="shared" si="41"/>
        <v>#DIV/0!</v>
      </c>
      <c r="DA28" s="112">
        <f>Яро!C59</f>
        <v>55.656</v>
      </c>
      <c r="DB28" s="112">
        <f>Яро!D59</f>
        <v>13.19844</v>
      </c>
      <c r="DC28" s="112">
        <f t="shared" si="42"/>
        <v>23.71431651573954</v>
      </c>
      <c r="DD28" s="112">
        <f>Яро!C60</f>
        <v>10</v>
      </c>
      <c r="DE28" s="112">
        <f>Яро!D60</f>
        <v>0</v>
      </c>
      <c r="DF28" s="112">
        <f t="shared" si="43"/>
        <v>0</v>
      </c>
      <c r="DG28" s="115">
        <f>Яро!C65</f>
        <v>817.1</v>
      </c>
      <c r="DH28" s="115">
        <f>Яро!D65</f>
        <v>78.3398</v>
      </c>
      <c r="DI28" s="112">
        <f t="shared" si="44"/>
        <v>9.587541304613879</v>
      </c>
      <c r="DJ28" s="115">
        <f>Яро!C70</f>
        <v>504.05</v>
      </c>
      <c r="DK28" s="115">
        <f>Яро!D70</f>
        <v>262.46253</v>
      </c>
      <c r="DL28" s="112">
        <f t="shared" si="45"/>
        <v>52.07073306219622</v>
      </c>
      <c r="DM28" s="124">
        <f>Яро!C74</f>
        <v>1042.96</v>
      </c>
      <c r="DN28" s="124">
        <f>Яро!D74</f>
        <v>576.1096</v>
      </c>
      <c r="DO28" s="112">
        <f t="shared" si="8"/>
        <v>55.23793817596072</v>
      </c>
      <c r="DP28" s="112">
        <f>Яро!C76</f>
        <v>0</v>
      </c>
      <c r="DQ28" s="112">
        <f>Яро!D76</f>
        <v>0</v>
      </c>
      <c r="DR28" s="112" t="e">
        <f t="shared" si="9"/>
        <v>#DIV/0!</v>
      </c>
      <c r="DS28" s="113">
        <f>Яро!C81</f>
        <v>9</v>
      </c>
      <c r="DT28" s="113">
        <f>Яро!D81</f>
        <v>3</v>
      </c>
      <c r="DU28" s="112">
        <f t="shared" si="46"/>
        <v>33.33333333333333</v>
      </c>
      <c r="DV28" s="112">
        <f>Яро!C87</f>
        <v>127.8</v>
      </c>
      <c r="DW28" s="112">
        <f>Яро!D87</f>
        <v>0</v>
      </c>
      <c r="DX28" s="112">
        <f t="shared" si="48"/>
        <v>0</v>
      </c>
      <c r="DY28" s="118">
        <f t="shared" si="10"/>
        <v>431.7950000000005</v>
      </c>
      <c r="DZ28" s="118">
        <f t="shared" si="11"/>
        <v>268.4248</v>
      </c>
      <c r="EA28" s="112">
        <f t="shared" si="47"/>
        <v>62.16486990354212</v>
      </c>
    </row>
    <row r="29" spans="1:131" s="100" customFormat="1" ht="15" customHeight="1">
      <c r="A29" s="131"/>
      <c r="B29" s="132"/>
      <c r="C29" s="110"/>
      <c r="D29" s="133"/>
      <c r="E29" s="112"/>
      <c r="F29" s="113"/>
      <c r="G29" s="134"/>
      <c r="H29" s="112"/>
      <c r="I29" s="115"/>
      <c r="J29" s="115"/>
      <c r="K29" s="112"/>
      <c r="L29" s="115"/>
      <c r="M29" s="115"/>
      <c r="N29" s="112"/>
      <c r="O29" s="115"/>
      <c r="P29" s="115"/>
      <c r="Q29" s="112"/>
      <c r="R29" s="115"/>
      <c r="S29" s="115"/>
      <c r="T29" s="112"/>
      <c r="U29" s="135"/>
      <c r="V29" s="112"/>
      <c r="W29" s="112"/>
      <c r="X29" s="112"/>
      <c r="Y29" s="112"/>
      <c r="Z29" s="112"/>
      <c r="AA29" s="115"/>
      <c r="AB29" s="115"/>
      <c r="AC29" s="112"/>
      <c r="AD29" s="115"/>
      <c r="AE29" s="115"/>
      <c r="AF29" s="112"/>
      <c r="AG29" s="115"/>
      <c r="AH29" s="115"/>
      <c r="AI29" s="112"/>
      <c r="AJ29" s="115"/>
      <c r="AK29" s="115"/>
      <c r="AL29" s="112"/>
      <c r="AM29" s="112"/>
      <c r="AN29" s="112"/>
      <c r="AO29" s="112" t="e">
        <f t="shared" si="23"/>
        <v>#DIV/0!</v>
      </c>
      <c r="AP29" s="112"/>
      <c r="AQ29" s="130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6"/>
      <c r="BH29" s="116"/>
      <c r="BI29" s="116"/>
      <c r="BJ29" s="116"/>
      <c r="BK29" s="115"/>
      <c r="BL29" s="115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5"/>
      <c r="CD29" s="115"/>
      <c r="CE29" s="112"/>
      <c r="CF29" s="112"/>
      <c r="CG29" s="112"/>
      <c r="CH29" s="112"/>
      <c r="CI29" s="115"/>
      <c r="CJ29" s="115"/>
      <c r="CK29" s="112"/>
      <c r="CL29" s="115"/>
      <c r="CM29" s="115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5"/>
      <c r="DH29" s="115"/>
      <c r="DI29" s="112"/>
      <c r="DJ29" s="115"/>
      <c r="DK29" s="115"/>
      <c r="DL29" s="112"/>
      <c r="DM29" s="115"/>
      <c r="DN29" s="115"/>
      <c r="DO29" s="112"/>
      <c r="DP29" s="112"/>
      <c r="DQ29" s="112"/>
      <c r="DR29" s="112"/>
      <c r="DS29" s="113"/>
      <c r="DT29" s="113"/>
      <c r="DU29" s="112"/>
      <c r="DV29" s="112"/>
      <c r="DW29" s="112"/>
      <c r="DX29" s="112"/>
      <c r="DY29" s="118"/>
      <c r="DZ29" s="118"/>
      <c r="EA29" s="112"/>
    </row>
    <row r="30" spans="1:131" s="100" customFormat="1" ht="17.25" customHeight="1">
      <c r="A30" s="214" t="s">
        <v>213</v>
      </c>
      <c r="B30" s="215"/>
      <c r="C30" s="136">
        <f>SUM(C13:C28)</f>
        <v>94477.35999999999</v>
      </c>
      <c r="D30" s="201">
        <f>SUM(D13:D28)</f>
        <v>30061.493370000004</v>
      </c>
      <c r="E30" s="137">
        <f>D30/C30*100</f>
        <v>31.81872712150298</v>
      </c>
      <c r="F30" s="136">
        <f>SUM(F13:F28)</f>
        <v>24487.999999999996</v>
      </c>
      <c r="G30" s="136">
        <f>SUM(G13:G28)</f>
        <v>10076.133370000003</v>
      </c>
      <c r="H30" s="137">
        <f>G30/F30*100</f>
        <v>41.147228724273134</v>
      </c>
      <c r="I30" s="136">
        <f>SUM(I13:I28)</f>
        <v>12222.4</v>
      </c>
      <c r="J30" s="136">
        <f>SUM(J13:J28)</f>
        <v>5061.3247599999995</v>
      </c>
      <c r="K30" s="137">
        <f>J30/I30*100</f>
        <v>41.41023661474015</v>
      </c>
      <c r="L30" s="136">
        <f>SUM(L13:L28)</f>
        <v>300</v>
      </c>
      <c r="M30" s="136">
        <f>SUM(M13:M28)</f>
        <v>142.35502000000002</v>
      </c>
      <c r="N30" s="137">
        <f>M30/L30*100</f>
        <v>47.451673333333346</v>
      </c>
      <c r="O30" s="203">
        <f>SUM(O13:O28)</f>
        <v>1503</v>
      </c>
      <c r="P30" s="203">
        <f>SUM(P13:P28)</f>
        <v>31.026989999999994</v>
      </c>
      <c r="Q30" s="137">
        <f>P30/O30*100</f>
        <v>2.064337325349301</v>
      </c>
      <c r="R30" s="136">
        <f>SUM(R13:R28)</f>
        <v>4930.7</v>
      </c>
      <c r="S30" s="136">
        <f>SUM(S13:S28)</f>
        <v>1563.1782999999998</v>
      </c>
      <c r="T30" s="137">
        <f>S30/R30*100</f>
        <v>31.702969152452997</v>
      </c>
      <c r="U30" s="137">
        <f>SUM(U13:U28)</f>
        <v>150</v>
      </c>
      <c r="V30" s="137">
        <f>SUM(V13:V28)</f>
        <v>85.925</v>
      </c>
      <c r="W30" s="112">
        <f t="shared" si="18"/>
        <v>57.28333333333333</v>
      </c>
      <c r="X30" s="136">
        <f>X13+X14+X15+X16+X17+X18+X19+X20+X21+X22+X23+X24+X25+X26+X27+X28</f>
        <v>0</v>
      </c>
      <c r="Y30" s="136">
        <f>Y13+Y14+Y15+Y16+Y17+Y18+Y19+Y20+Y21+Y22+Y23+Y24+Y25+Y26+Y27+Y28</f>
        <v>1.6034599999999999</v>
      </c>
      <c r="Z30" s="112">
        <f t="shared" si="50"/>
        <v>0</v>
      </c>
      <c r="AA30" s="136">
        <f>SUM(AA13:AA28)</f>
        <v>3100</v>
      </c>
      <c r="AB30" s="136">
        <f>SUM(AB13:AB28)</f>
        <v>735.62829</v>
      </c>
      <c r="AC30" s="137">
        <f>AB30/AA30*100</f>
        <v>23.729944838709677</v>
      </c>
      <c r="AD30" s="136">
        <f>SUM(AD13:AD28)</f>
        <v>0</v>
      </c>
      <c r="AE30" s="136">
        <f>SUM(AE13:AE28)</f>
        <v>0</v>
      </c>
      <c r="AF30" s="137" t="e">
        <f>AE30/AD30*100</f>
        <v>#DIV/0!</v>
      </c>
      <c r="AG30" s="136">
        <f>SUM(AG13:AG28)</f>
        <v>199.99999999999997</v>
      </c>
      <c r="AH30" s="136">
        <f>SUM(AH13:AH28)</f>
        <v>74.08743</v>
      </c>
      <c r="AI30" s="137">
        <f>AH30/AG30*100</f>
        <v>37.043715000000006</v>
      </c>
      <c r="AJ30" s="136">
        <f>SUM(AJ13:AJ28)</f>
        <v>0</v>
      </c>
      <c r="AK30" s="136">
        <f>SUM(AK13:AK28)</f>
        <v>0</v>
      </c>
      <c r="AL30" s="137" t="e">
        <f>AK30/AJ30*100</f>
        <v>#DIV/0!</v>
      </c>
      <c r="AM30" s="137">
        <f>SUM(AM13:AM28)</f>
        <v>0</v>
      </c>
      <c r="AN30" s="137">
        <f>SUM(AN13:AN28)</f>
        <v>102.0275</v>
      </c>
      <c r="AO30" s="112" t="e">
        <f t="shared" si="23"/>
        <v>#DIV/0!</v>
      </c>
      <c r="AP30" s="136">
        <f>SUM(AP13:AP28)</f>
        <v>2081.9</v>
      </c>
      <c r="AQ30" s="136">
        <f>SUM(AQ13:AQ28)</f>
        <v>2095.7063300000004</v>
      </c>
      <c r="AR30" s="136">
        <f t="shared" si="24"/>
        <v>100.6631600941448</v>
      </c>
      <c r="AS30" s="136">
        <f>SUM(AS13:AS28)</f>
        <v>0</v>
      </c>
      <c r="AT30" s="136">
        <f>SUM(AT13:AT28)</f>
        <v>0</v>
      </c>
      <c r="AU30" s="137" t="e">
        <f>AT30/AS30*100</f>
        <v>#DIV/0!</v>
      </c>
      <c r="AV30" s="137"/>
      <c r="AW30" s="175">
        <f>AW14+AW26+AW27+AW18+AW21+AW25</f>
        <v>0</v>
      </c>
      <c r="AX30" s="137"/>
      <c r="AY30" s="137">
        <f>AY13+AY14+AY15+AY16+AY17+AY18+AY19+AY20+AY21+AY22+AY23+AY24+AY25+AY26+AY27+AY28</f>
        <v>0</v>
      </c>
      <c r="AZ30" s="137">
        <f>AZ13+AZ14+AZ15+AZ16+AZ17+AZ18+AZ19+AZ20+AZ21+AZ22+AZ23+AZ24+AZ25+AZ26+AZ27+AZ28</f>
        <v>8</v>
      </c>
      <c r="BA30" s="137" t="e">
        <f>AZ30/AY30*100</f>
        <v>#DIV/0!</v>
      </c>
      <c r="BB30" s="136">
        <f>SUM(BB13:BB28)</f>
        <v>0</v>
      </c>
      <c r="BC30" s="136">
        <f>SUM(BC13:BC28)</f>
        <v>175.27028999999996</v>
      </c>
      <c r="BD30" s="137" t="e">
        <f>BC30/BB30*100</f>
        <v>#DIV/0!</v>
      </c>
      <c r="BE30" s="137">
        <f aca="true" t="shared" si="51" ref="BE30:BJ30">SUM(BE13:BE28)</f>
        <v>0</v>
      </c>
      <c r="BF30" s="137"/>
      <c r="BG30" s="137" t="e">
        <f t="shared" si="51"/>
        <v>#DIV/0!</v>
      </c>
      <c r="BH30" s="137">
        <f t="shared" si="51"/>
        <v>0</v>
      </c>
      <c r="BI30" s="137">
        <f t="shared" si="51"/>
        <v>0</v>
      </c>
      <c r="BJ30" s="138" t="e">
        <f t="shared" si="51"/>
        <v>#DIV/0!</v>
      </c>
      <c r="BK30" s="136">
        <f>SUM(BK13:BK28)</f>
        <v>69989.36</v>
      </c>
      <c r="BL30" s="136">
        <f>SUM(BL13:BL28)</f>
        <v>19985.360000000004</v>
      </c>
      <c r="BM30" s="136">
        <f t="shared" si="49"/>
        <v>28.554854623617082</v>
      </c>
      <c r="BN30" s="136">
        <f>SUM(BN13:BN28)</f>
        <v>33341.5</v>
      </c>
      <c r="BO30" s="136">
        <f>SUM(BO13:BO28)</f>
        <v>13406.499999999998</v>
      </c>
      <c r="BP30" s="136">
        <f>BO30/BN30*100</f>
        <v>40.209648636084154</v>
      </c>
      <c r="BQ30" s="136">
        <f>SUM(BQ13:BQ28)</f>
        <v>1298.5</v>
      </c>
      <c r="BR30" s="136">
        <f>SUM(BR13:BR28)</f>
        <v>649.2</v>
      </c>
      <c r="BS30" s="136">
        <f>BR30/BQ30*100</f>
        <v>49.99614940315749</v>
      </c>
      <c r="BT30" s="136">
        <f>SUM(BT13:BT28)</f>
        <v>30233.659999999996</v>
      </c>
      <c r="BU30" s="199">
        <f>SUM(BU13:BU28)</f>
        <v>4432.5599999999995</v>
      </c>
      <c r="BV30" s="136">
        <f t="shared" si="5"/>
        <v>14.661010277948487</v>
      </c>
      <c r="BW30" s="136">
        <f>SUM(BW13:BW28)</f>
        <v>5115.7</v>
      </c>
      <c r="BX30" s="136">
        <f>SUM(BX13:BX28)</f>
        <v>1497.1</v>
      </c>
      <c r="BY30" s="136">
        <f t="shared" si="6"/>
        <v>29.2648122446586</v>
      </c>
      <c r="BZ30" s="136" t="e">
        <f>SUM(BZ13:BZ28)</f>
        <v>#REF!</v>
      </c>
      <c r="CA30" s="136" t="e">
        <f>SUM(CA13:CA28)</f>
        <v>#REF!</v>
      </c>
      <c r="CB30" s="112" t="e">
        <f t="shared" si="7"/>
        <v>#REF!</v>
      </c>
      <c r="CC30" s="136">
        <f>SUM(CC13:CC28)</f>
        <v>0</v>
      </c>
      <c r="CD30" s="136">
        <f>SUM(CD13:CD28)</f>
        <v>0</v>
      </c>
      <c r="CE30" s="137" t="e">
        <f>CD30/CC30*100</f>
        <v>#DIV/0!</v>
      </c>
      <c r="CF30" s="137">
        <f>CF13+CF14+CF15+CF16+CF17+CF18+CF19+CF20+CF21+CF22+CF23+CF24+CF25+CF26+CF27+CF28</f>
        <v>0</v>
      </c>
      <c r="CG30" s="137">
        <f>CG13+CG14+CG15+CG16+CG17+CG18+CG19+CG20+CG21+CG22+CG23+CG24+CG25+CG26+CG27+CG28</f>
        <v>0</v>
      </c>
      <c r="CH30" s="137">
        <v>0</v>
      </c>
      <c r="CI30" s="136">
        <f>SUM(CI13:CI28)</f>
        <v>99451.41</v>
      </c>
      <c r="CJ30" s="136">
        <f>SUM(CJ13:CJ28)</f>
        <v>23765.195090000005</v>
      </c>
      <c r="CK30" s="137">
        <f>CJ30/CI30*100</f>
        <v>23.896287734884808</v>
      </c>
      <c r="CL30" s="136">
        <f>SUM(CL13:CL28)</f>
        <v>12537.005000000003</v>
      </c>
      <c r="CM30" s="136">
        <f>SUM(CM13:CM28)</f>
        <v>4138.35224</v>
      </c>
      <c r="CN30" s="137">
        <f>CM30/CL30*100</f>
        <v>33.009097786911624</v>
      </c>
      <c r="CO30" s="136">
        <f>SUM(CO13:CO28)</f>
        <v>12345.705000000002</v>
      </c>
      <c r="CP30" s="136">
        <f>SUM(CP13:CP28)</f>
        <v>4138.35224</v>
      </c>
      <c r="CQ30" s="137">
        <f>CP30/CO30*100</f>
        <v>33.520582583173656</v>
      </c>
      <c r="CR30" s="136">
        <f>SUM(CR13:CR28)</f>
        <v>10</v>
      </c>
      <c r="CS30" s="136">
        <f>SUM(CS13:CS28)</f>
        <v>0</v>
      </c>
      <c r="CT30" s="137">
        <f>CS30/CR30*100</f>
        <v>0</v>
      </c>
      <c r="CU30" s="175">
        <f aca="true" t="shared" si="52" ref="CU30:DD30">SUM(CU13:CU28)</f>
        <v>181.3</v>
      </c>
      <c r="CV30" s="137">
        <f t="shared" si="52"/>
        <v>0</v>
      </c>
      <c r="CW30" s="137">
        <f t="shared" si="52"/>
        <v>0</v>
      </c>
      <c r="CX30" s="137">
        <f>SUM(CX13:CX28)</f>
        <v>0</v>
      </c>
      <c r="CY30" s="137">
        <f>SUM(CY13:CY28)</f>
        <v>0</v>
      </c>
      <c r="CZ30" s="112" t="e">
        <f t="shared" si="41"/>
        <v>#DIV/0!</v>
      </c>
      <c r="DA30" s="137">
        <f t="shared" si="52"/>
        <v>1496.3000000000002</v>
      </c>
      <c r="DB30" s="137">
        <f t="shared" si="52"/>
        <v>413.03564</v>
      </c>
      <c r="DC30" s="136">
        <f t="shared" si="42"/>
        <v>27.603798703468552</v>
      </c>
      <c r="DD30" s="137">
        <f t="shared" si="52"/>
        <v>971.8</v>
      </c>
      <c r="DE30" s="137">
        <f>SUM(DE13:DE28)</f>
        <v>45.46448</v>
      </c>
      <c r="DF30" s="112">
        <f t="shared" si="43"/>
        <v>4.678378267133156</v>
      </c>
      <c r="DG30" s="136">
        <f>SUM(DG13:DG28)</f>
        <v>19376.1747</v>
      </c>
      <c r="DH30" s="136">
        <f>SUM(DH13:DH28)</f>
        <v>1891.7870599999997</v>
      </c>
      <c r="DI30" s="137">
        <f>DH30/DG30*100</f>
        <v>9.763470289107167</v>
      </c>
      <c r="DJ30" s="136">
        <f>SUM(DJ13:DJ28)</f>
        <v>23229.6603</v>
      </c>
      <c r="DK30" s="136">
        <f>SUM(DK13:DK28)</f>
        <v>2635.09059</v>
      </c>
      <c r="DL30" s="137">
        <f>DK30/DJ30*100</f>
        <v>11.343646682599141</v>
      </c>
      <c r="DM30" s="136">
        <f>SUM(DM13:DM28)</f>
        <v>26309.01</v>
      </c>
      <c r="DN30" s="136">
        <f>SUM(DN13:DN28)</f>
        <v>10796.30508</v>
      </c>
      <c r="DO30" s="137">
        <f>DN30/DM30*100</f>
        <v>41.03653113515104</v>
      </c>
      <c r="DP30" s="136">
        <f>SUM(DP13:DP28)</f>
        <v>10348.360000000002</v>
      </c>
      <c r="DQ30" s="136">
        <f>SUM(DQ13:DQ28)</f>
        <v>3780.4599999999996</v>
      </c>
      <c r="DR30" s="137">
        <f>DQ30/DP30*100</f>
        <v>36.531972215887336</v>
      </c>
      <c r="DS30" s="136">
        <f>SUM(DS13:DS28)</f>
        <v>216.10000000000002</v>
      </c>
      <c r="DT30" s="136">
        <f>SUM(DT13:DT28)</f>
        <v>64.7</v>
      </c>
      <c r="DU30" s="137">
        <f>DT30/DS30*100</f>
        <v>29.93984266543267</v>
      </c>
      <c r="DV30" s="137">
        <f>SUM(DV13:DV28)</f>
        <v>4967</v>
      </c>
      <c r="DW30" s="137">
        <f>SUM(DW13:DW28)</f>
        <v>0</v>
      </c>
      <c r="DX30" s="112">
        <f>DW30/DV30*100</f>
        <v>0</v>
      </c>
      <c r="DY30" s="139">
        <f>SUM(DY13:DY28)</f>
        <v>4974.050000000001</v>
      </c>
      <c r="DZ30" s="137">
        <f>SUM(DZ13:DZ28)</f>
        <v>-6296.298280000001</v>
      </c>
      <c r="EA30" s="112">
        <f>DZ30/DY30*100</f>
        <v>-126.58293101195201</v>
      </c>
    </row>
    <row r="31" spans="3:131" ht="12.75" customHeight="1">
      <c r="C31" s="202"/>
      <c r="D31" s="141"/>
      <c r="F31" s="141"/>
      <c r="G31" s="141"/>
      <c r="I31" s="141"/>
      <c r="J31" s="140"/>
      <c r="L31" s="141"/>
      <c r="M31" s="140"/>
      <c r="O31" s="141"/>
      <c r="P31" s="141"/>
      <c r="R31" s="140"/>
      <c r="S31" s="143"/>
      <c r="T31" s="144"/>
      <c r="U31" s="141"/>
      <c r="V31" s="141"/>
      <c r="W31" s="144"/>
      <c r="X31" s="140"/>
      <c r="Y31" s="141"/>
      <c r="Z31" s="144"/>
      <c r="AA31" s="145"/>
      <c r="AB31" s="141"/>
      <c r="AC31" s="144"/>
      <c r="AD31" s="144"/>
      <c r="AE31" s="144"/>
      <c r="AF31" s="144"/>
      <c r="AG31" s="141"/>
      <c r="AH31" s="141"/>
      <c r="AI31" s="144"/>
      <c r="AJ31" s="144"/>
      <c r="AK31" s="144"/>
      <c r="AL31" s="144"/>
      <c r="AM31" s="144"/>
      <c r="AN31" s="144"/>
      <c r="AO31" s="144"/>
      <c r="AP31" s="200"/>
      <c r="AQ31" s="140"/>
      <c r="AR31" s="144"/>
      <c r="AS31" s="146"/>
      <c r="AT31" s="140"/>
      <c r="AU31" s="144"/>
      <c r="AV31" s="144"/>
      <c r="AW31" s="147"/>
      <c r="AX31" s="144"/>
      <c r="AY31" s="140"/>
      <c r="AZ31" s="140"/>
      <c r="BA31" s="144"/>
      <c r="BB31" s="145"/>
      <c r="BC31" s="140"/>
      <c r="BD31" s="144"/>
      <c r="BE31" s="144"/>
      <c r="BF31" s="144"/>
      <c r="BG31" s="144"/>
      <c r="BH31" s="144"/>
      <c r="BI31" s="144"/>
      <c r="BJ31" s="144"/>
      <c r="BK31" s="140"/>
      <c r="BL31" s="140"/>
      <c r="BM31" s="144"/>
      <c r="BN31" s="141"/>
      <c r="BO31" s="141"/>
      <c r="BP31" s="141"/>
      <c r="BQ31" s="141"/>
      <c r="BR31" s="141"/>
      <c r="BS31" s="141"/>
      <c r="BT31" s="142"/>
      <c r="BU31" s="186"/>
      <c r="BV31" s="141"/>
      <c r="BW31" s="141"/>
      <c r="BX31" s="141"/>
      <c r="BY31" s="141"/>
      <c r="BZ31" s="141"/>
      <c r="CA31" s="141"/>
      <c r="CB31" s="141"/>
      <c r="CC31" s="141"/>
      <c r="CD31" s="144"/>
      <c r="CE31" s="144"/>
      <c r="CF31" s="145"/>
      <c r="CG31" s="144"/>
      <c r="CH31" s="144"/>
      <c r="CI31" s="142"/>
      <c r="CJ31" s="140"/>
      <c r="CK31" s="144"/>
      <c r="CL31" s="189"/>
      <c r="CM31" s="190"/>
      <c r="CN31" s="144"/>
      <c r="CO31" s="189"/>
      <c r="CP31" s="140"/>
      <c r="CQ31" s="144"/>
      <c r="CR31" s="141"/>
      <c r="CS31" s="144"/>
      <c r="CT31" s="144"/>
      <c r="CU31" s="144"/>
      <c r="CV31" s="145"/>
      <c r="CW31" s="144"/>
      <c r="CX31" s="144"/>
      <c r="CY31" s="144"/>
      <c r="CZ31" s="144"/>
      <c r="DA31" s="140"/>
      <c r="DB31" s="140"/>
      <c r="DC31" s="144"/>
      <c r="DD31" s="140"/>
      <c r="DE31" s="140"/>
      <c r="DF31" s="144"/>
      <c r="DG31" s="140"/>
      <c r="DH31" s="140"/>
      <c r="DI31" s="144"/>
      <c r="DJ31" s="140"/>
      <c r="DK31" s="140"/>
      <c r="DL31" s="144"/>
      <c r="DM31" s="140"/>
      <c r="DN31" s="140"/>
      <c r="DO31" s="144"/>
      <c r="DP31" s="140"/>
      <c r="DQ31" s="140"/>
      <c r="DR31" s="144"/>
      <c r="DS31" s="140"/>
      <c r="DT31" s="140"/>
      <c r="DU31" s="144"/>
      <c r="DV31" s="141"/>
      <c r="DW31" s="141"/>
      <c r="DX31" s="144"/>
      <c r="DY31" s="140"/>
      <c r="DZ31" s="140"/>
      <c r="EA31" s="144"/>
    </row>
    <row r="32" spans="3:130" ht="12.75">
      <c r="C32" s="149"/>
      <c r="D32" s="140"/>
      <c r="F32" s="141"/>
      <c r="G32" s="140"/>
      <c r="I32" s="141"/>
      <c r="J32" s="140"/>
      <c r="L32" s="140"/>
      <c r="M32" s="140"/>
      <c r="O32" s="140"/>
      <c r="P32" s="140"/>
      <c r="R32" s="140"/>
      <c r="S32" s="140"/>
      <c r="V32" s="150"/>
      <c r="Y32" s="140"/>
      <c r="AA32" s="151"/>
      <c r="AB32" s="151"/>
      <c r="BC32" s="152"/>
      <c r="BK32" s="148"/>
      <c r="BL32" s="148"/>
      <c r="BQ32" s="153"/>
      <c r="BT32" s="142"/>
      <c r="BU32" s="142"/>
      <c r="BW32" s="142"/>
      <c r="BX32" s="154"/>
      <c r="CI32" s="154"/>
      <c r="CJ32" s="152"/>
      <c r="CL32" s="151"/>
      <c r="CM32" s="151"/>
      <c r="CO32" s="151"/>
      <c r="CP32" s="151"/>
      <c r="CR32" s="153"/>
      <c r="DA32" s="153"/>
      <c r="DB32" s="151"/>
      <c r="DD32" s="151"/>
      <c r="DE32" s="151"/>
      <c r="DG32" s="153"/>
      <c r="DJ32" s="140"/>
      <c r="DK32" s="140"/>
      <c r="DM32" s="141"/>
      <c r="DN32" s="147"/>
      <c r="DP32" s="147"/>
      <c r="DV32" s="141"/>
      <c r="DW32" s="153"/>
      <c r="DY32" s="141"/>
      <c r="DZ32" s="140"/>
    </row>
    <row r="33" spans="9:28" ht="12.75">
      <c r="I33" s="145"/>
      <c r="M33" s="152"/>
      <c r="AB33" s="151"/>
    </row>
    <row r="34" spans="9:13" ht="12.75">
      <c r="I34" s="145"/>
      <c r="M34" s="155"/>
    </row>
    <row r="35" spans="9:15" ht="12.75">
      <c r="I35" s="153"/>
      <c r="O35" s="151"/>
    </row>
  </sheetData>
  <sheetProtection/>
  <mergeCells count="61">
    <mergeCell ref="B5:N5"/>
    <mergeCell ref="I6:L6"/>
    <mergeCell ref="AG9:AI10"/>
    <mergeCell ref="L1:N1"/>
    <mergeCell ref="R1:T1"/>
    <mergeCell ref="R2:T2"/>
    <mergeCell ref="L3:N3"/>
    <mergeCell ref="R3:T3"/>
    <mergeCell ref="B4:N4"/>
    <mergeCell ref="A7:A11"/>
    <mergeCell ref="B7:B11"/>
    <mergeCell ref="C7:E10"/>
    <mergeCell ref="I9:K10"/>
    <mergeCell ref="L9:N10"/>
    <mergeCell ref="CI7:CK10"/>
    <mergeCell ref="R9:T10"/>
    <mergeCell ref="U9:W10"/>
    <mergeCell ref="AA9:AC10"/>
    <mergeCell ref="AD9:AF10"/>
    <mergeCell ref="CL7:DX7"/>
    <mergeCell ref="DY7:EA10"/>
    <mergeCell ref="F8:H10"/>
    <mergeCell ref="I8:AL8"/>
    <mergeCell ref="BK8:BM10"/>
    <mergeCell ref="BN8:BY8"/>
    <mergeCell ref="CC8:CE10"/>
    <mergeCell ref="CF8:CH8"/>
    <mergeCell ref="CL8:DX8"/>
    <mergeCell ref="O9:Q10"/>
    <mergeCell ref="X9:Z10"/>
    <mergeCell ref="AJ9:AL10"/>
    <mergeCell ref="AP9:AR10"/>
    <mergeCell ref="AS9:AU10"/>
    <mergeCell ref="AV9:AX10"/>
    <mergeCell ref="BB9:BD10"/>
    <mergeCell ref="AM9:AO10"/>
    <mergeCell ref="BE9:BG10"/>
    <mergeCell ref="AY9:BA10"/>
    <mergeCell ref="BH9:BJ10"/>
    <mergeCell ref="BN9:BP10"/>
    <mergeCell ref="BQ9:BS10"/>
    <mergeCell ref="BT9:BV10"/>
    <mergeCell ref="BW9:BY10"/>
    <mergeCell ref="BZ9:CB10"/>
    <mergeCell ref="DA9:DC10"/>
    <mergeCell ref="DD9:DF10"/>
    <mergeCell ref="CO10:CQ10"/>
    <mergeCell ref="CR10:CT10"/>
    <mergeCell ref="CU10:CW10"/>
    <mergeCell ref="CX10:CZ10"/>
    <mergeCell ref="CO9:CZ9"/>
    <mergeCell ref="ED10:EF11"/>
    <mergeCell ref="A30:B30"/>
    <mergeCell ref="DG9:DI10"/>
    <mergeCell ref="DJ9:DL10"/>
    <mergeCell ref="DM9:DO10"/>
    <mergeCell ref="DP9:DR10"/>
    <mergeCell ref="DS9:DU10"/>
    <mergeCell ref="DV9:DX10"/>
    <mergeCell ref="CF9:CH10"/>
    <mergeCell ref="CL9:CN10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scale="73" r:id="rId1"/>
  <colBreaks count="4" manualBreakCount="4">
    <brk id="23" max="29" man="1"/>
    <brk id="65" max="29" man="1"/>
    <brk id="98" max="29" man="1"/>
    <brk id="125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5"/>
  <sheetViews>
    <sheetView view="pageBreakPreview" zoomScale="60" zoomScalePageLayoutView="0" workbookViewId="0" topLeftCell="A1">
      <selection activeCell="C67" sqref="C67:D67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7.28125" style="71" customWidth="1"/>
    <col min="4" max="4" width="17.421875" style="71" customWidth="1"/>
    <col min="5" max="5" width="10.8515625" style="71" customWidth="1"/>
    <col min="6" max="6" width="12.57421875" style="71" customWidth="1"/>
    <col min="7" max="7" width="14.00390625" style="1" customWidth="1"/>
    <col min="8" max="16384" width="9.140625" style="1" customWidth="1"/>
  </cols>
  <sheetData>
    <row r="1" spans="1:6" ht="15.75">
      <c r="A1" s="247" t="s">
        <v>0</v>
      </c>
      <c r="B1" s="247"/>
      <c r="C1" s="247"/>
      <c r="D1" s="247"/>
      <c r="E1" s="247"/>
      <c r="F1" s="247"/>
    </row>
    <row r="2" spans="1:6" ht="15.75">
      <c r="A2" s="247" t="s">
        <v>302</v>
      </c>
      <c r="B2" s="247"/>
      <c r="C2" s="247"/>
      <c r="D2" s="247"/>
      <c r="E2" s="247"/>
      <c r="F2" s="247"/>
    </row>
    <row r="3" spans="1:6" ht="63">
      <c r="A3" s="2" t="s">
        <v>1</v>
      </c>
      <c r="B3" s="2" t="s">
        <v>2</v>
      </c>
      <c r="C3" s="81" t="s">
        <v>145</v>
      </c>
      <c r="D3" s="82" t="s">
        <v>301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C5+C7+C10+C14+C16+C20</f>
        <v>90625.3</v>
      </c>
      <c r="D4" s="5">
        <f>D5+D7+D10+D14+D16+D20</f>
        <v>37887.999090000005</v>
      </c>
      <c r="E4" s="5">
        <f>SUM(D4/C4*100)</f>
        <v>41.80730887511545</v>
      </c>
      <c r="F4" s="5">
        <f>SUM(D4-C4)</f>
        <v>-52737.30091</v>
      </c>
    </row>
    <row r="5" spans="1:6" s="6" customFormat="1" ht="15.75">
      <c r="A5" s="77">
        <v>1010000000</v>
      </c>
      <c r="B5" s="76" t="s">
        <v>6</v>
      </c>
      <c r="C5" s="5">
        <f>C6</f>
        <v>79755.3</v>
      </c>
      <c r="D5" s="5">
        <f>D6</f>
        <v>33026.83069</v>
      </c>
      <c r="E5" s="5">
        <f aca="true" t="shared" si="0" ref="E5:E66">SUM(D5/C5*100)</f>
        <v>41.410201817308696</v>
      </c>
      <c r="F5" s="5">
        <f aca="true" t="shared" si="1" ref="F5:F66">SUM(D5-C5)</f>
        <v>-46728.46931</v>
      </c>
    </row>
    <row r="6" spans="1:6" ht="15.75">
      <c r="A6" s="7">
        <v>1010200001</v>
      </c>
      <c r="B6" s="8" t="s">
        <v>266</v>
      </c>
      <c r="C6" s="9">
        <v>79755.3</v>
      </c>
      <c r="D6" s="10">
        <v>33026.83069</v>
      </c>
      <c r="E6" s="9">
        <f>SUM(D6/C6*100)</f>
        <v>41.410201817308696</v>
      </c>
      <c r="F6" s="9">
        <f t="shared" si="1"/>
        <v>-46728.46931</v>
      </c>
    </row>
    <row r="7" spans="1:6" s="6" customFormat="1" ht="15.75">
      <c r="A7" s="77">
        <v>1050000000</v>
      </c>
      <c r="B7" s="76" t="s">
        <v>8</v>
      </c>
      <c r="C7" s="5">
        <f>SUM(C8:C9)</f>
        <v>9300</v>
      </c>
      <c r="D7" s="5">
        <f>SUM(D8:D9)</f>
        <v>4365.25619</v>
      </c>
      <c r="E7" s="5">
        <f t="shared" si="0"/>
        <v>46.93823860215054</v>
      </c>
      <c r="F7" s="5">
        <f t="shared" si="1"/>
        <v>-4934.74381</v>
      </c>
    </row>
    <row r="8" spans="1:6" ht="15.75">
      <c r="A8" s="7">
        <v>1050200000</v>
      </c>
      <c r="B8" s="11" t="s">
        <v>277</v>
      </c>
      <c r="C8" s="12">
        <v>9000</v>
      </c>
      <c r="D8" s="10">
        <v>4222.90128</v>
      </c>
      <c r="E8" s="9">
        <f t="shared" si="0"/>
        <v>46.921125333333336</v>
      </c>
      <c r="F8" s="9">
        <f t="shared" si="1"/>
        <v>-4777.09872</v>
      </c>
    </row>
    <row r="9" spans="1:6" ht="15.75" customHeight="1">
      <c r="A9" s="7">
        <v>1050300000</v>
      </c>
      <c r="B9" s="11" t="s">
        <v>267</v>
      </c>
      <c r="C9" s="12">
        <v>300</v>
      </c>
      <c r="D9" s="10">
        <v>142.35491</v>
      </c>
      <c r="E9" s="9">
        <f t="shared" si="0"/>
        <v>47.451636666666666</v>
      </c>
      <c r="F9" s="9">
        <f t="shared" si="1"/>
        <v>-157.64509</v>
      </c>
    </row>
    <row r="10" spans="1:6" s="6" customFormat="1" ht="15.75" customHeight="1" hidden="1">
      <c r="A10" s="77">
        <v>1060000000</v>
      </c>
      <c r="B10" s="76" t="s">
        <v>146</v>
      </c>
      <c r="C10" s="5">
        <f>SUM(C13:C13)</f>
        <v>0</v>
      </c>
      <c r="D10" s="5">
        <f>SUM(D13:D13)</f>
        <v>0</v>
      </c>
      <c r="E10" s="5" t="e">
        <f t="shared" si="0"/>
        <v>#DIV/0!</v>
      </c>
      <c r="F10" s="5">
        <f t="shared" si="1"/>
        <v>0</v>
      </c>
    </row>
    <row r="11" spans="1:6" s="6" customFormat="1" ht="15.75" customHeight="1" hidden="1">
      <c r="A11" s="7">
        <v>1060100000</v>
      </c>
      <c r="B11" s="11" t="s">
        <v>11</v>
      </c>
      <c r="C11" s="9"/>
      <c r="D11" s="10"/>
      <c r="E11" s="9" t="e">
        <f t="shared" si="0"/>
        <v>#DIV/0!</v>
      </c>
      <c r="F11" s="9">
        <f>SUM(D11-C11)</f>
        <v>0</v>
      </c>
    </row>
    <row r="12" spans="1:6" s="6" customFormat="1" ht="15.75" customHeight="1" hidden="1">
      <c r="A12" s="7">
        <v>1060200000</v>
      </c>
      <c r="B12" s="11" t="s">
        <v>132</v>
      </c>
      <c r="C12" s="9"/>
      <c r="D12" s="10"/>
      <c r="E12" s="9" t="e">
        <f t="shared" si="0"/>
        <v>#DIV/0!</v>
      </c>
      <c r="F12" s="9">
        <f>SUM(D12-C12)</f>
        <v>0</v>
      </c>
    </row>
    <row r="13" spans="1:6" ht="15.75" customHeight="1" hidden="1">
      <c r="A13" s="7">
        <v>1060600000</v>
      </c>
      <c r="B13" s="11" t="s">
        <v>10</v>
      </c>
      <c r="C13" s="9"/>
      <c r="D13" s="10"/>
      <c r="E13" s="9" t="e">
        <f t="shared" si="0"/>
        <v>#DIV/0!</v>
      </c>
      <c r="F13" s="9">
        <f t="shared" si="1"/>
        <v>0</v>
      </c>
    </row>
    <row r="14" spans="1:6" s="6" customFormat="1" ht="15.75" customHeight="1">
      <c r="A14" s="77">
        <v>1070000000</v>
      </c>
      <c r="B14" s="78" t="s">
        <v>12</v>
      </c>
      <c r="C14" s="5">
        <f>SUM(C15)</f>
        <v>70</v>
      </c>
      <c r="D14" s="180">
        <f>SUM(D15)</f>
        <v>42.528</v>
      </c>
      <c r="E14" s="5">
        <f t="shared" si="0"/>
        <v>60.754285714285714</v>
      </c>
      <c r="F14" s="5">
        <f t="shared" si="1"/>
        <v>-27.472</v>
      </c>
    </row>
    <row r="15" spans="1:6" ht="31.5">
      <c r="A15" s="7">
        <v>1070102001</v>
      </c>
      <c r="B15" s="8" t="s">
        <v>278</v>
      </c>
      <c r="C15" s="9">
        <v>70</v>
      </c>
      <c r="D15" s="10">
        <v>42.528</v>
      </c>
      <c r="E15" s="9">
        <f t="shared" si="0"/>
        <v>60.754285714285714</v>
      </c>
      <c r="F15" s="9">
        <f t="shared" si="1"/>
        <v>-27.472</v>
      </c>
    </row>
    <row r="16" spans="1:6" s="6" customFormat="1" ht="15.75">
      <c r="A16" s="3">
        <v>1080000000</v>
      </c>
      <c r="B16" s="4" t="s">
        <v>13</v>
      </c>
      <c r="C16" s="5">
        <f>C17+C18+C19</f>
        <v>1500</v>
      </c>
      <c r="D16" s="5">
        <f>D17+D18+D19</f>
        <v>451.97192</v>
      </c>
      <c r="E16" s="5">
        <f t="shared" si="0"/>
        <v>30.13146133333333</v>
      </c>
      <c r="F16" s="5">
        <f t="shared" si="1"/>
        <v>-1048.02808</v>
      </c>
    </row>
    <row r="17" spans="1:6" ht="17.25" customHeight="1">
      <c r="A17" s="7">
        <v>1080300001</v>
      </c>
      <c r="B17" s="8" t="s">
        <v>279</v>
      </c>
      <c r="C17" s="9">
        <v>1500</v>
      </c>
      <c r="D17" s="10">
        <v>451.97192</v>
      </c>
      <c r="E17" s="9">
        <f t="shared" si="0"/>
        <v>30.13146133333333</v>
      </c>
      <c r="F17" s="9">
        <f t="shared" si="1"/>
        <v>-1048.02808</v>
      </c>
    </row>
    <row r="18" spans="1:6" ht="16.5" customHeight="1" hidden="1">
      <c r="A18" s="7">
        <v>1080400001</v>
      </c>
      <c r="B18" s="8" t="s">
        <v>265</v>
      </c>
      <c r="C18" s="9"/>
      <c r="D18" s="10">
        <v>0</v>
      </c>
      <c r="E18" s="9" t="e">
        <f t="shared" si="0"/>
        <v>#DIV/0!</v>
      </c>
      <c r="F18" s="9">
        <f t="shared" si="1"/>
        <v>0</v>
      </c>
    </row>
    <row r="19" spans="1:6" ht="47.25" customHeight="1" hidden="1">
      <c r="A19" s="7">
        <v>1080714001</v>
      </c>
      <c r="B19" s="8" t="s">
        <v>264</v>
      </c>
      <c r="C19" s="9"/>
      <c r="D19" s="10">
        <v>0</v>
      </c>
      <c r="E19" s="9" t="e">
        <f t="shared" si="0"/>
        <v>#DIV/0!</v>
      </c>
      <c r="F19" s="9">
        <f t="shared" si="1"/>
        <v>0</v>
      </c>
    </row>
    <row r="20" spans="1:6" s="16" customFormat="1" ht="29.25" customHeight="1">
      <c r="A20" s="77">
        <v>1090000000</v>
      </c>
      <c r="B20" s="78" t="s">
        <v>133</v>
      </c>
      <c r="C20" s="5">
        <f>C21+C22+C23+C24</f>
        <v>0</v>
      </c>
      <c r="D20" s="5">
        <f>D21+D22+D23+D24</f>
        <v>1.41229</v>
      </c>
      <c r="E20" s="5" t="e">
        <f t="shared" si="0"/>
        <v>#DIV/0!</v>
      </c>
      <c r="F20" s="5">
        <f t="shared" si="1"/>
        <v>1.41229</v>
      </c>
    </row>
    <row r="21" spans="1:6" s="16" customFormat="1" ht="14.25" customHeight="1">
      <c r="A21" s="7">
        <v>1090100000</v>
      </c>
      <c r="B21" s="8" t="s">
        <v>134</v>
      </c>
      <c r="C21" s="9">
        <v>0</v>
      </c>
      <c r="D21" s="10">
        <v>0.0016</v>
      </c>
      <c r="E21" s="9" t="e">
        <f t="shared" si="0"/>
        <v>#DIV/0!</v>
      </c>
      <c r="F21" s="9">
        <f t="shared" si="1"/>
        <v>0.0016</v>
      </c>
    </row>
    <row r="22" spans="1:6" s="16" customFormat="1" ht="15" customHeight="1" hidden="1">
      <c r="A22" s="7">
        <v>1090400000</v>
      </c>
      <c r="B22" s="8" t="s">
        <v>135</v>
      </c>
      <c r="C22" s="9">
        <v>0</v>
      </c>
      <c r="D22" s="15"/>
      <c r="E22" s="9" t="e">
        <f t="shared" si="0"/>
        <v>#DIV/0!</v>
      </c>
      <c r="F22" s="9">
        <f t="shared" si="1"/>
        <v>0</v>
      </c>
    </row>
    <row r="23" spans="1:6" s="16" customFormat="1" ht="15.75" customHeight="1">
      <c r="A23" s="7">
        <v>1090600000</v>
      </c>
      <c r="B23" s="8" t="s">
        <v>136</v>
      </c>
      <c r="C23" s="9">
        <v>0</v>
      </c>
      <c r="D23" s="10">
        <v>0.9715</v>
      </c>
      <c r="E23" s="9" t="e">
        <f t="shared" si="0"/>
        <v>#DIV/0!</v>
      </c>
      <c r="F23" s="9">
        <f t="shared" si="1"/>
        <v>0.9715</v>
      </c>
    </row>
    <row r="24" spans="1:6" s="16" customFormat="1" ht="15.75" customHeight="1">
      <c r="A24" s="7">
        <v>1090700000</v>
      </c>
      <c r="B24" s="8" t="s">
        <v>137</v>
      </c>
      <c r="C24" s="9">
        <v>0</v>
      </c>
      <c r="D24" s="10">
        <v>0.43919</v>
      </c>
      <c r="E24" s="9" t="e">
        <f t="shared" si="0"/>
        <v>#DIV/0!</v>
      </c>
      <c r="F24" s="9">
        <f t="shared" si="1"/>
        <v>0.43919</v>
      </c>
    </row>
    <row r="25" spans="1:6" s="6" customFormat="1" ht="15" customHeight="1">
      <c r="A25" s="3"/>
      <c r="B25" s="4" t="s">
        <v>16</v>
      </c>
      <c r="C25" s="5">
        <f>C26+C31+C33+C35+C38+C40+C53</f>
        <v>10581.8</v>
      </c>
      <c r="D25" s="5">
        <f>D28+D29+D30+D32+D34+D36+D40+D37+D55+D54</f>
        <v>4573.80239</v>
      </c>
      <c r="E25" s="5">
        <f t="shared" si="0"/>
        <v>43.22329272902531</v>
      </c>
      <c r="F25" s="5">
        <f t="shared" si="1"/>
        <v>-6007.997609999999</v>
      </c>
    </row>
    <row r="26" spans="1:6" s="6" customFormat="1" ht="30" customHeight="1">
      <c r="A26" s="77">
        <v>1110000000</v>
      </c>
      <c r="B26" s="78" t="s">
        <v>138</v>
      </c>
      <c r="C26" s="5">
        <f>C27+C28+C29+C30</f>
        <v>3750</v>
      </c>
      <c r="D26" s="5">
        <f>D27+D28+D29+D30</f>
        <v>960.01796</v>
      </c>
      <c r="E26" s="5">
        <f t="shared" si="0"/>
        <v>25.60047893333333</v>
      </c>
      <c r="F26" s="5">
        <f t="shared" si="1"/>
        <v>-2789.98204</v>
      </c>
    </row>
    <row r="27" spans="1:6" ht="15" customHeight="1" hidden="1">
      <c r="A27" s="7">
        <v>1110305005</v>
      </c>
      <c r="B27" s="11" t="s">
        <v>280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.75">
      <c r="A28" s="17">
        <v>1110501101</v>
      </c>
      <c r="B28" s="18" t="s">
        <v>263</v>
      </c>
      <c r="C28" s="12">
        <v>3100</v>
      </c>
      <c r="D28" s="10">
        <v>735.62607</v>
      </c>
      <c r="E28" s="9">
        <f t="shared" si="0"/>
        <v>23.729873225806454</v>
      </c>
      <c r="F28" s="9">
        <f t="shared" si="1"/>
        <v>-2364.3739299999997</v>
      </c>
    </row>
    <row r="29" spans="1:6" ht="15.75">
      <c r="A29" s="7">
        <v>1110503505</v>
      </c>
      <c r="B29" s="11" t="s">
        <v>262</v>
      </c>
      <c r="C29" s="12">
        <v>500</v>
      </c>
      <c r="D29" s="10">
        <v>224.39189</v>
      </c>
      <c r="E29" s="9">
        <f t="shared" si="0"/>
        <v>44.878378</v>
      </c>
      <c r="F29" s="9">
        <f t="shared" si="1"/>
        <v>-275.60811</v>
      </c>
    </row>
    <row r="30" spans="1:6" s="16" customFormat="1" ht="15.75">
      <c r="A30" s="7">
        <v>1110701505</v>
      </c>
      <c r="B30" s="11" t="s">
        <v>281</v>
      </c>
      <c r="C30" s="12">
        <v>150</v>
      </c>
      <c r="D30" s="10">
        <v>0</v>
      </c>
      <c r="E30" s="9">
        <f t="shared" si="0"/>
        <v>0</v>
      </c>
      <c r="F30" s="9">
        <f t="shared" si="1"/>
        <v>-150</v>
      </c>
    </row>
    <row r="31" spans="1:6" s="16" customFormat="1" ht="29.25">
      <c r="A31" s="77">
        <v>1120000000</v>
      </c>
      <c r="B31" s="78" t="s">
        <v>139</v>
      </c>
      <c r="C31" s="25">
        <f>C32</f>
        <v>670</v>
      </c>
      <c r="D31" s="25">
        <f>D32</f>
        <v>190.31529</v>
      </c>
      <c r="E31" s="5">
        <f t="shared" si="0"/>
        <v>28.405267164179104</v>
      </c>
      <c r="F31" s="5">
        <f t="shared" si="1"/>
        <v>-479.68471</v>
      </c>
    </row>
    <row r="32" spans="1:6" s="16" customFormat="1" ht="15.75" customHeight="1">
      <c r="A32" s="7">
        <v>1120100001</v>
      </c>
      <c r="B32" s="8" t="s">
        <v>282</v>
      </c>
      <c r="C32" s="9">
        <v>670</v>
      </c>
      <c r="D32" s="10">
        <v>190.31529</v>
      </c>
      <c r="E32" s="9">
        <f t="shared" si="0"/>
        <v>28.405267164179104</v>
      </c>
      <c r="F32" s="9">
        <f t="shared" si="1"/>
        <v>-479.68471</v>
      </c>
    </row>
    <row r="33" spans="1:6" s="16" customFormat="1" ht="15.75" customHeight="1">
      <c r="A33" s="77">
        <v>1130000000</v>
      </c>
      <c r="B33" s="78" t="s">
        <v>140</v>
      </c>
      <c r="C33" s="5">
        <f>C34</f>
        <v>0</v>
      </c>
      <c r="D33" s="5">
        <f>D34</f>
        <v>71.99501</v>
      </c>
      <c r="E33" s="5" t="e">
        <f t="shared" si="0"/>
        <v>#DIV/0!</v>
      </c>
      <c r="F33" s="5">
        <f t="shared" si="1"/>
        <v>71.99501</v>
      </c>
    </row>
    <row r="34" spans="1:6" ht="15.75">
      <c r="A34" s="7">
        <v>1130305005</v>
      </c>
      <c r="B34" s="8" t="s">
        <v>261</v>
      </c>
      <c r="C34" s="9">
        <v>0</v>
      </c>
      <c r="D34" s="10">
        <v>71.99501</v>
      </c>
      <c r="E34" s="9" t="e">
        <f t="shared" si="0"/>
        <v>#DIV/0!</v>
      </c>
      <c r="F34" s="9">
        <f t="shared" si="1"/>
        <v>71.99501</v>
      </c>
    </row>
    <row r="35" spans="1:6" ht="18" customHeight="1">
      <c r="A35" s="79">
        <v>1140000000</v>
      </c>
      <c r="B35" s="80" t="s">
        <v>141</v>
      </c>
      <c r="C35" s="5">
        <f>C36+C37</f>
        <v>3856.8</v>
      </c>
      <c r="D35" s="5">
        <f>D36+D37</f>
        <v>2375.9303</v>
      </c>
      <c r="E35" s="5">
        <f t="shared" si="0"/>
        <v>61.60366884463804</v>
      </c>
      <c r="F35" s="5">
        <f t="shared" si="1"/>
        <v>-1480.8697000000002</v>
      </c>
    </row>
    <row r="36" spans="1:6" ht="15.75">
      <c r="A36" s="17">
        <v>1140200000</v>
      </c>
      <c r="B36" s="19" t="s">
        <v>259</v>
      </c>
      <c r="C36" s="9">
        <v>800</v>
      </c>
      <c r="D36" s="10">
        <v>280.224</v>
      </c>
      <c r="E36" s="9">
        <f t="shared" si="0"/>
        <v>35.028</v>
      </c>
      <c r="F36" s="9">
        <f t="shared" si="1"/>
        <v>-519.7760000000001</v>
      </c>
    </row>
    <row r="37" spans="1:6" ht="15.75">
      <c r="A37" s="7">
        <v>1140600000</v>
      </c>
      <c r="B37" s="8" t="s">
        <v>260</v>
      </c>
      <c r="C37" s="9">
        <v>3056.8</v>
      </c>
      <c r="D37" s="10">
        <v>2095.7063</v>
      </c>
      <c r="E37" s="9">
        <f t="shared" si="0"/>
        <v>68.55882949489661</v>
      </c>
      <c r="F37" s="9">
        <f t="shared" si="1"/>
        <v>-961.0937000000004</v>
      </c>
    </row>
    <row r="38" spans="1:6" ht="15.75">
      <c r="A38" s="3">
        <v>1150000000</v>
      </c>
      <c r="B38" s="14" t="s">
        <v>272</v>
      </c>
      <c r="C38" s="5">
        <f>C39</f>
        <v>10</v>
      </c>
      <c r="D38" s="5">
        <f>D39</f>
        <v>0</v>
      </c>
      <c r="E38" s="5">
        <f t="shared" si="0"/>
        <v>0</v>
      </c>
      <c r="F38" s="5">
        <f t="shared" si="1"/>
        <v>-10</v>
      </c>
    </row>
    <row r="39" spans="1:6" ht="31.5">
      <c r="A39" s="7">
        <v>1150205005</v>
      </c>
      <c r="B39" s="8" t="s">
        <v>273</v>
      </c>
      <c r="C39" s="9">
        <v>10</v>
      </c>
      <c r="D39" s="10">
        <v>0</v>
      </c>
      <c r="E39" s="9">
        <f t="shared" si="0"/>
        <v>0</v>
      </c>
      <c r="F39" s="9">
        <f t="shared" si="1"/>
        <v>-10</v>
      </c>
    </row>
    <row r="40" spans="1:6" ht="15.75">
      <c r="A40" s="77">
        <v>1160000000</v>
      </c>
      <c r="B40" s="78" t="s">
        <v>143</v>
      </c>
      <c r="C40" s="5">
        <f>C41+C42+C43+C44+C45+C46+C47+C48+C49+C50+C51+C52</f>
        <v>2290</v>
      </c>
      <c r="D40" s="5">
        <f>D41+D42+D43+D44+D45+D46+D47+D48+D49+D50+D51+D52</f>
        <v>941.5264500000001</v>
      </c>
      <c r="E40" s="5">
        <f t="shared" si="0"/>
        <v>41.114692139738</v>
      </c>
      <c r="F40" s="5">
        <f t="shared" si="1"/>
        <v>-1348.47355</v>
      </c>
    </row>
    <row r="41" spans="1:6" ht="15.75">
      <c r="A41" s="7">
        <v>1160301001</v>
      </c>
      <c r="B41" s="8" t="s">
        <v>283</v>
      </c>
      <c r="C41" s="9">
        <v>20</v>
      </c>
      <c r="D41" s="181">
        <v>-0.7</v>
      </c>
      <c r="E41" s="9">
        <f t="shared" si="0"/>
        <v>-3.4999999999999996</v>
      </c>
      <c r="F41" s="9">
        <f t="shared" si="1"/>
        <v>-20.7</v>
      </c>
    </row>
    <row r="42" spans="1:6" ht="15.75" customHeight="1" hidden="1">
      <c r="A42" s="7">
        <v>1160303001</v>
      </c>
      <c r="B42" s="8" t="s">
        <v>284</v>
      </c>
      <c r="C42" s="9"/>
      <c r="D42" s="182"/>
      <c r="E42" s="9" t="e">
        <f t="shared" si="0"/>
        <v>#DIV/0!</v>
      </c>
      <c r="F42" s="9">
        <f t="shared" si="1"/>
        <v>0</v>
      </c>
    </row>
    <row r="43" spans="1:6" ht="17.25" customHeight="1" hidden="1">
      <c r="A43" s="7">
        <v>1160600000</v>
      </c>
      <c r="B43" s="8" t="s">
        <v>285</v>
      </c>
      <c r="C43" s="9"/>
      <c r="D43" s="182"/>
      <c r="E43" s="9" t="e">
        <f t="shared" si="0"/>
        <v>#DIV/0!</v>
      </c>
      <c r="F43" s="9">
        <f t="shared" si="1"/>
        <v>0</v>
      </c>
    </row>
    <row r="44" spans="1:6" s="16" customFormat="1" ht="15.75" customHeight="1">
      <c r="A44" s="7">
        <v>1160800001</v>
      </c>
      <c r="B44" s="8" t="s">
        <v>286</v>
      </c>
      <c r="C44" s="9">
        <v>125</v>
      </c>
      <c r="D44" s="182">
        <v>3</v>
      </c>
      <c r="E44" s="9">
        <f t="shared" si="0"/>
        <v>2.4</v>
      </c>
      <c r="F44" s="9">
        <f t="shared" si="1"/>
        <v>-122</v>
      </c>
    </row>
    <row r="45" spans="1:6" ht="15.75" customHeight="1" hidden="1">
      <c r="A45" s="7">
        <v>1161805005</v>
      </c>
      <c r="B45" s="8" t="s">
        <v>21</v>
      </c>
      <c r="C45" s="9"/>
      <c r="D45" s="10"/>
      <c r="E45" s="9" t="e">
        <f t="shared" si="0"/>
        <v>#DIV/0!</v>
      </c>
      <c r="F45" s="9">
        <f t="shared" si="1"/>
        <v>0</v>
      </c>
    </row>
    <row r="46" spans="1:6" ht="15.75" customHeight="1">
      <c r="A46" s="7">
        <v>1162105005</v>
      </c>
      <c r="B46" s="8" t="s">
        <v>22</v>
      </c>
      <c r="C46" s="9">
        <v>105</v>
      </c>
      <c r="D46" s="10">
        <v>109</v>
      </c>
      <c r="E46" s="9">
        <f t="shared" si="0"/>
        <v>103.80952380952382</v>
      </c>
      <c r="F46" s="9">
        <f t="shared" si="1"/>
        <v>4</v>
      </c>
    </row>
    <row r="47" spans="1:6" ht="15.75" customHeight="1">
      <c r="A47" s="17">
        <v>1162504001</v>
      </c>
      <c r="B47" s="19" t="s">
        <v>287</v>
      </c>
      <c r="C47" s="9">
        <v>30</v>
      </c>
      <c r="D47" s="10">
        <v>18.3</v>
      </c>
      <c r="E47" s="9">
        <f t="shared" si="0"/>
        <v>61</v>
      </c>
      <c r="F47" s="9">
        <f t="shared" si="1"/>
        <v>-11.7</v>
      </c>
    </row>
    <row r="48" spans="1:6" ht="15.75" customHeight="1">
      <c r="A48" s="7">
        <v>1162700001</v>
      </c>
      <c r="B48" s="8" t="s">
        <v>288</v>
      </c>
      <c r="C48" s="9">
        <v>180</v>
      </c>
      <c r="D48" s="10">
        <v>49.09211</v>
      </c>
      <c r="E48" s="9">
        <f t="shared" si="0"/>
        <v>27.273394444444442</v>
      </c>
      <c r="F48" s="9">
        <f t="shared" si="1"/>
        <v>-130.90789</v>
      </c>
    </row>
    <row r="49" spans="1:6" ht="15" customHeight="1">
      <c r="A49" s="7">
        <v>1162800001</v>
      </c>
      <c r="B49" s="8" t="s">
        <v>276</v>
      </c>
      <c r="C49" s="9">
        <v>150</v>
      </c>
      <c r="D49" s="10">
        <v>93.3</v>
      </c>
      <c r="E49" s="9">
        <f t="shared" si="0"/>
        <v>62.2</v>
      </c>
      <c r="F49" s="9">
        <f t="shared" si="1"/>
        <v>-56.7</v>
      </c>
    </row>
    <row r="50" spans="1:6" ht="31.5" hidden="1">
      <c r="A50" s="7">
        <v>1163000000</v>
      </c>
      <c r="B50" s="8" t="s">
        <v>275</v>
      </c>
      <c r="C50" s="9"/>
      <c r="D50" s="10"/>
      <c r="E50" s="9" t="e">
        <f t="shared" si="0"/>
        <v>#DIV/0!</v>
      </c>
      <c r="F50" s="9">
        <f t="shared" si="1"/>
        <v>0</v>
      </c>
    </row>
    <row r="51" spans="1:6" ht="47.25">
      <c r="A51" s="7">
        <v>1163305005</v>
      </c>
      <c r="B51" s="8" t="s">
        <v>23</v>
      </c>
      <c r="C51" s="9">
        <v>80</v>
      </c>
      <c r="D51" s="10">
        <v>0</v>
      </c>
      <c r="E51" s="9">
        <f t="shared" si="0"/>
        <v>0</v>
      </c>
      <c r="F51" s="9">
        <f t="shared" si="1"/>
        <v>-80</v>
      </c>
    </row>
    <row r="52" spans="1:6" ht="31.5">
      <c r="A52" s="7">
        <v>1169000000</v>
      </c>
      <c r="B52" s="8" t="s">
        <v>274</v>
      </c>
      <c r="C52" s="9">
        <v>1600</v>
      </c>
      <c r="D52" s="10">
        <v>669.53434</v>
      </c>
      <c r="E52" s="9">
        <f t="shared" si="0"/>
        <v>41.84589625</v>
      </c>
      <c r="F52" s="9">
        <f t="shared" si="1"/>
        <v>-930.46566</v>
      </c>
    </row>
    <row r="53" spans="1:6" ht="15.75">
      <c r="A53" s="3">
        <v>1170000000</v>
      </c>
      <c r="B53" s="14" t="s">
        <v>144</v>
      </c>
      <c r="C53" s="5">
        <f>C54+C55</f>
        <v>5</v>
      </c>
      <c r="D53" s="5">
        <f>D54+D55</f>
        <v>34.01738</v>
      </c>
      <c r="E53" s="5">
        <f t="shared" si="0"/>
        <v>680.3476</v>
      </c>
      <c r="F53" s="5">
        <f t="shared" si="1"/>
        <v>29.017380000000003</v>
      </c>
    </row>
    <row r="54" spans="1:6" ht="15.75">
      <c r="A54" s="7">
        <v>1170105005</v>
      </c>
      <c r="B54" s="8" t="s">
        <v>24</v>
      </c>
      <c r="C54" s="9">
        <v>0</v>
      </c>
      <c r="D54" s="9">
        <v>2.2</v>
      </c>
      <c r="E54" s="9" t="e">
        <f t="shared" si="0"/>
        <v>#DIV/0!</v>
      </c>
      <c r="F54" s="9">
        <f t="shared" si="1"/>
        <v>2.2</v>
      </c>
    </row>
    <row r="55" spans="1:6" ht="15.75">
      <c r="A55" s="7">
        <v>1170505005</v>
      </c>
      <c r="B55" s="11" t="s">
        <v>258</v>
      </c>
      <c r="C55" s="9">
        <v>5</v>
      </c>
      <c r="D55" s="10">
        <v>31.81738</v>
      </c>
      <c r="E55" s="9">
        <f t="shared" si="0"/>
        <v>636.3476</v>
      </c>
      <c r="F55" s="9">
        <f t="shared" si="1"/>
        <v>26.81738</v>
      </c>
    </row>
    <row r="56" spans="1:6" s="6" customFormat="1" ht="15.75">
      <c r="A56" s="3">
        <v>1000000000</v>
      </c>
      <c r="B56" s="4" t="s">
        <v>26</v>
      </c>
      <c r="C56" s="20">
        <f>SUM(C4,C25)</f>
        <v>101207.1</v>
      </c>
      <c r="D56" s="20">
        <f>D4+D25</f>
        <v>42461.80148</v>
      </c>
      <c r="E56" s="5">
        <f t="shared" si="0"/>
        <v>41.95535834936482</v>
      </c>
      <c r="F56" s="5">
        <f t="shared" si="1"/>
        <v>-58745.298520000004</v>
      </c>
    </row>
    <row r="57" spans="1:7" s="6" customFormat="1" ht="15.75">
      <c r="A57" s="3">
        <v>2000000000</v>
      </c>
      <c r="B57" s="4" t="s">
        <v>27</v>
      </c>
      <c r="C57" s="194">
        <f>C58+C60+C61+C62+C63+C64+C59</f>
        <v>306161.59554999997</v>
      </c>
      <c r="D57" s="194">
        <f>D58+D60+D61+D62+D63+D64+D59</f>
        <v>108685.96255</v>
      </c>
      <c r="E57" s="5">
        <f t="shared" si="0"/>
        <v>35.49954146102242</v>
      </c>
      <c r="F57" s="5">
        <f t="shared" si="1"/>
        <v>-197475.63299999997</v>
      </c>
      <c r="G57" s="195"/>
    </row>
    <row r="58" spans="1:6" ht="15.75">
      <c r="A58" s="17">
        <v>2020100000</v>
      </c>
      <c r="B58" s="18" t="s">
        <v>28</v>
      </c>
      <c r="C58" s="13">
        <v>19290.2</v>
      </c>
      <c r="D58" s="22">
        <v>7877.9</v>
      </c>
      <c r="E58" s="9">
        <f t="shared" si="0"/>
        <v>40.838871551357684</v>
      </c>
      <c r="F58" s="9">
        <f t="shared" si="1"/>
        <v>-11412.300000000001</v>
      </c>
    </row>
    <row r="59" spans="1:6" ht="15.75">
      <c r="A59" s="17">
        <v>2020100310</v>
      </c>
      <c r="B59" s="18" t="s">
        <v>269</v>
      </c>
      <c r="C59" s="13">
        <v>16052.3</v>
      </c>
      <c r="D59" s="22">
        <v>6460.8</v>
      </c>
      <c r="E59" s="9"/>
      <c r="F59" s="9"/>
    </row>
    <row r="60" spans="1:6" ht="15.75">
      <c r="A60" s="17">
        <v>2020200000</v>
      </c>
      <c r="B60" s="18" t="s">
        <v>29</v>
      </c>
      <c r="C60" s="12">
        <v>72040.4384</v>
      </c>
      <c r="D60" s="10">
        <v>14963.2554</v>
      </c>
      <c r="E60" s="9">
        <f t="shared" si="0"/>
        <v>20.770633455778636</v>
      </c>
      <c r="F60" s="9">
        <f t="shared" si="1"/>
        <v>-57077.183</v>
      </c>
    </row>
    <row r="61" spans="1:6" ht="15.75">
      <c r="A61" s="17">
        <v>2020300000</v>
      </c>
      <c r="B61" s="18" t="s">
        <v>30</v>
      </c>
      <c r="C61" s="12">
        <v>194402.9</v>
      </c>
      <c r="D61" s="23">
        <v>80060.45</v>
      </c>
      <c r="E61" s="9">
        <f t="shared" si="0"/>
        <v>41.18274470185373</v>
      </c>
      <c r="F61" s="9">
        <f t="shared" si="1"/>
        <v>-114342.45</v>
      </c>
    </row>
    <row r="62" spans="1:6" ht="15.75">
      <c r="A62" s="17">
        <v>2020400000</v>
      </c>
      <c r="B62" s="18" t="s">
        <v>31</v>
      </c>
      <c r="C62" s="12">
        <v>5052.2</v>
      </c>
      <c r="D62" s="24">
        <v>0</v>
      </c>
      <c r="E62" s="9">
        <f t="shared" si="0"/>
        <v>0</v>
      </c>
      <c r="F62" s="9">
        <f t="shared" si="1"/>
        <v>-5052.2</v>
      </c>
    </row>
    <row r="63" spans="1:6" ht="30" customHeight="1" hidden="1">
      <c r="A63" s="17">
        <v>2020900000</v>
      </c>
      <c r="B63" s="19" t="s">
        <v>32</v>
      </c>
      <c r="C63" s="12"/>
      <c r="D63" s="24"/>
      <c r="E63" s="9" t="e">
        <f t="shared" si="0"/>
        <v>#DIV/0!</v>
      </c>
      <c r="F63" s="9">
        <f t="shared" si="1"/>
        <v>0</v>
      </c>
    </row>
    <row r="64" spans="1:6" ht="15" customHeight="1">
      <c r="A64" s="7">
        <v>2190500005</v>
      </c>
      <c r="B64" s="11" t="s">
        <v>33</v>
      </c>
      <c r="C64" s="15">
        <v>-676.44285</v>
      </c>
      <c r="D64" s="15">
        <v>-676.44285</v>
      </c>
      <c r="E64" s="9">
        <f t="shared" si="0"/>
        <v>100</v>
      </c>
      <c r="F64" s="5">
        <f>SUM(D64-C64)</f>
        <v>0</v>
      </c>
    </row>
    <row r="65" spans="1:6" s="6" customFormat="1" ht="15" customHeight="1" hidden="1">
      <c r="A65" s="3">
        <v>3000000000</v>
      </c>
      <c r="B65" s="14" t="s">
        <v>34</v>
      </c>
      <c r="C65" s="25">
        <v>0</v>
      </c>
      <c r="D65" s="15">
        <v>0</v>
      </c>
      <c r="E65" s="9" t="e">
        <f t="shared" si="0"/>
        <v>#DIV/0!</v>
      </c>
      <c r="F65" s="5">
        <f t="shared" si="1"/>
        <v>0</v>
      </c>
    </row>
    <row r="66" spans="1:6" s="6" customFormat="1" ht="16.5" customHeight="1">
      <c r="A66" s="3"/>
      <c r="B66" s="4" t="s">
        <v>35</v>
      </c>
      <c r="C66" s="5">
        <f>SUM(C56,C57,C65)</f>
        <v>407368.69554999995</v>
      </c>
      <c r="D66" s="26">
        <f>D56+D57</f>
        <v>151147.76403</v>
      </c>
      <c r="E66" s="5">
        <f t="shared" si="0"/>
        <v>37.10343128500121</v>
      </c>
      <c r="F66" s="5">
        <f t="shared" si="1"/>
        <v>-256220.93151999995</v>
      </c>
    </row>
    <row r="67" spans="1:6" s="6" customFormat="1" ht="15.75">
      <c r="A67" s="3"/>
      <c r="B67" s="27" t="s">
        <v>36</v>
      </c>
      <c r="C67" s="5">
        <f>C122-C66</f>
        <v>7410.006850000122</v>
      </c>
      <c r="D67" s="5">
        <f>D122-D66</f>
        <v>-978.0729199999769</v>
      </c>
      <c r="E67" s="28"/>
      <c r="F67" s="28"/>
    </row>
    <row r="68" spans="1:6" ht="15.75">
      <c r="A68" s="29"/>
      <c r="B68" s="30"/>
      <c r="C68" s="31"/>
      <c r="D68" s="206"/>
      <c r="E68" s="32"/>
      <c r="F68" s="33"/>
    </row>
    <row r="69" spans="1:6" ht="63">
      <c r="A69" s="34" t="s">
        <v>1</v>
      </c>
      <c r="B69" s="34" t="s">
        <v>37</v>
      </c>
      <c r="C69" s="81" t="s">
        <v>145</v>
      </c>
      <c r="D69" s="82" t="s">
        <v>301</v>
      </c>
      <c r="E69" s="81" t="s">
        <v>3</v>
      </c>
      <c r="F69" s="83" t="s">
        <v>4</v>
      </c>
    </row>
    <row r="70" spans="1:6" ht="15.75">
      <c r="A70" s="35">
        <v>1</v>
      </c>
      <c r="B70" s="34">
        <v>2</v>
      </c>
      <c r="C70" s="174">
        <v>3</v>
      </c>
      <c r="D70" s="174">
        <v>4</v>
      </c>
      <c r="E70" s="174">
        <v>5</v>
      </c>
      <c r="F70" s="174">
        <v>6</v>
      </c>
    </row>
    <row r="71" spans="1:6" s="6" customFormat="1" ht="15.75">
      <c r="A71" s="37" t="s">
        <v>38</v>
      </c>
      <c r="B71" s="38" t="s">
        <v>39</v>
      </c>
      <c r="C71" s="39">
        <f>C72+C73+C74+C75+C76+C78+C77</f>
        <v>21967.7</v>
      </c>
      <c r="D71" s="39">
        <f>D72+D73+D74+D75+D76+D78+D77</f>
        <v>9010.93126</v>
      </c>
      <c r="E71" s="41">
        <f>SUM(D71/C71*100)</f>
        <v>41.01900180719875</v>
      </c>
      <c r="F71" s="41">
        <f>SUM(D71-C71)</f>
        <v>-12956.768740000001</v>
      </c>
    </row>
    <row r="72" spans="1:6" s="6" customFormat="1" ht="31.5">
      <c r="A72" s="42" t="s">
        <v>40</v>
      </c>
      <c r="B72" s="43" t="s">
        <v>41</v>
      </c>
      <c r="C72" s="44">
        <v>25</v>
      </c>
      <c r="D72" s="44">
        <v>12.864</v>
      </c>
      <c r="E72" s="41">
        <f>SUM(D72/C72*100)</f>
        <v>51.456</v>
      </c>
      <c r="F72" s="41">
        <f>SUM(D72-C72)</f>
        <v>-12.136</v>
      </c>
    </row>
    <row r="73" spans="1:6" ht="15.75">
      <c r="A73" s="42" t="s">
        <v>42</v>
      </c>
      <c r="B73" s="46" t="s">
        <v>43</v>
      </c>
      <c r="C73" s="44">
        <v>15111.7</v>
      </c>
      <c r="D73" s="44">
        <v>5571.80562</v>
      </c>
      <c r="E73" s="45">
        <f aca="true" t="shared" si="2" ref="E73:E122">SUM(D73/C73*100)</f>
        <v>36.87080619652322</v>
      </c>
      <c r="F73" s="45">
        <f aca="true" t="shared" si="3" ref="F73:F122">SUM(D73-C73)</f>
        <v>-9539.894380000002</v>
      </c>
    </row>
    <row r="74" spans="1:6" ht="16.5" customHeight="1">
      <c r="A74" s="42" t="s">
        <v>44</v>
      </c>
      <c r="B74" s="46" t="s">
        <v>45</v>
      </c>
      <c r="C74" s="44">
        <v>23.8</v>
      </c>
      <c r="D74" s="44">
        <v>0</v>
      </c>
      <c r="E74" s="45">
        <f t="shared" si="2"/>
        <v>0</v>
      </c>
      <c r="F74" s="45">
        <f t="shared" si="3"/>
        <v>-23.8</v>
      </c>
    </row>
    <row r="75" spans="1:6" ht="31.5" customHeight="1">
      <c r="A75" s="42" t="s">
        <v>46</v>
      </c>
      <c r="B75" s="46" t="s">
        <v>47</v>
      </c>
      <c r="C75" s="47">
        <v>3344.9</v>
      </c>
      <c r="D75" s="47">
        <v>1313.69199</v>
      </c>
      <c r="E75" s="45">
        <f t="shared" si="2"/>
        <v>39.27447726389428</v>
      </c>
      <c r="F75" s="45">
        <f t="shared" si="3"/>
        <v>-2031.20801</v>
      </c>
    </row>
    <row r="76" spans="1:6" ht="16.5" customHeight="1">
      <c r="A76" s="42" t="s">
        <v>48</v>
      </c>
      <c r="B76" s="46" t="s">
        <v>49</v>
      </c>
      <c r="C76" s="44">
        <v>6</v>
      </c>
      <c r="D76" s="44">
        <v>6</v>
      </c>
      <c r="E76" s="45">
        <f t="shared" si="2"/>
        <v>100</v>
      </c>
      <c r="F76" s="45">
        <f t="shared" si="3"/>
        <v>0</v>
      </c>
    </row>
    <row r="77" spans="1:6" ht="15.75" customHeight="1">
      <c r="A77" s="42" t="s">
        <v>50</v>
      </c>
      <c r="B77" s="46" t="s">
        <v>51</v>
      </c>
      <c r="C77" s="47">
        <v>127.5</v>
      </c>
      <c r="D77" s="47">
        <v>0</v>
      </c>
      <c r="E77" s="45">
        <f t="shared" si="2"/>
        <v>0</v>
      </c>
      <c r="F77" s="45">
        <f t="shared" si="3"/>
        <v>-127.5</v>
      </c>
    </row>
    <row r="78" spans="1:6" ht="16.5" customHeight="1">
      <c r="A78" s="42" t="s">
        <v>52</v>
      </c>
      <c r="B78" s="46" t="s">
        <v>53</v>
      </c>
      <c r="C78" s="44">
        <v>3328.8</v>
      </c>
      <c r="D78" s="44">
        <v>2106.56965</v>
      </c>
      <c r="E78" s="45">
        <f t="shared" si="2"/>
        <v>63.28315459024273</v>
      </c>
      <c r="F78" s="45">
        <f t="shared" si="3"/>
        <v>-1222.2303500000003</v>
      </c>
    </row>
    <row r="79" spans="1:6" s="6" customFormat="1" ht="15.75">
      <c r="A79" s="48" t="s">
        <v>54</v>
      </c>
      <c r="B79" s="49" t="s">
        <v>55</v>
      </c>
      <c r="C79" s="39">
        <f>C80</f>
        <v>1496.3</v>
      </c>
      <c r="D79" s="39">
        <f>D80</f>
        <v>1496.3</v>
      </c>
      <c r="E79" s="41">
        <f t="shared" si="2"/>
        <v>100</v>
      </c>
      <c r="F79" s="41">
        <f t="shared" si="3"/>
        <v>0</v>
      </c>
    </row>
    <row r="80" spans="1:6" ht="15.75">
      <c r="A80" s="50" t="s">
        <v>56</v>
      </c>
      <c r="B80" s="51" t="s">
        <v>57</v>
      </c>
      <c r="C80" s="44">
        <v>1496.3</v>
      </c>
      <c r="D80" s="44">
        <v>1496.3</v>
      </c>
      <c r="E80" s="45">
        <f t="shared" si="2"/>
        <v>100</v>
      </c>
      <c r="F80" s="45">
        <f t="shared" si="3"/>
        <v>0</v>
      </c>
    </row>
    <row r="81" spans="1:6" s="6" customFormat="1" ht="15.75">
      <c r="A81" s="37" t="s">
        <v>58</v>
      </c>
      <c r="B81" s="38" t="s">
        <v>59</v>
      </c>
      <c r="C81" s="39">
        <f>SUM(C82:C84)</f>
        <v>1670.9</v>
      </c>
      <c r="D81" s="39">
        <f>SUM(D82:D84)</f>
        <v>709.65816</v>
      </c>
      <c r="E81" s="41">
        <f t="shared" si="2"/>
        <v>42.471611706266074</v>
      </c>
      <c r="F81" s="41">
        <f t="shared" si="3"/>
        <v>-961.2418400000001</v>
      </c>
    </row>
    <row r="82" spans="1:6" ht="15.75" hidden="1">
      <c r="A82" s="42" t="s">
        <v>60</v>
      </c>
      <c r="B82" s="46" t="s">
        <v>61</v>
      </c>
      <c r="C82" s="44"/>
      <c r="D82" s="44"/>
      <c r="E82" s="45" t="e">
        <f t="shared" si="2"/>
        <v>#DIV/0!</v>
      </c>
      <c r="F82" s="45">
        <f t="shared" si="3"/>
        <v>0</v>
      </c>
    </row>
    <row r="83" spans="1:6" ht="15.75">
      <c r="A83" s="52" t="s">
        <v>62</v>
      </c>
      <c r="B83" s="46" t="s">
        <v>289</v>
      </c>
      <c r="C83" s="44">
        <v>1090</v>
      </c>
      <c r="D83" s="44">
        <v>490.63008</v>
      </c>
      <c r="E83" s="45">
        <f t="shared" si="2"/>
        <v>45.01193394495413</v>
      </c>
      <c r="F83" s="45">
        <f t="shared" si="3"/>
        <v>-599.36992</v>
      </c>
    </row>
    <row r="84" spans="1:6" ht="15.75">
      <c r="A84" s="53" t="s">
        <v>64</v>
      </c>
      <c r="B84" s="54" t="s">
        <v>65</v>
      </c>
      <c r="C84" s="44">
        <v>580.9</v>
      </c>
      <c r="D84" s="44">
        <v>219.02808</v>
      </c>
      <c r="E84" s="45">
        <f t="shared" si="2"/>
        <v>37.70495438113273</v>
      </c>
      <c r="F84" s="45">
        <f t="shared" si="3"/>
        <v>-361.87192</v>
      </c>
    </row>
    <row r="85" spans="1:6" s="6" customFormat="1" ht="15.75">
      <c r="A85" s="37" t="s">
        <v>66</v>
      </c>
      <c r="B85" s="38" t="s">
        <v>67</v>
      </c>
      <c r="C85" s="55">
        <f>SUM(C86:C89)</f>
        <v>46129.142400000004</v>
      </c>
      <c r="D85" s="55">
        <f>SUM(D86:D89)</f>
        <v>11847.31322</v>
      </c>
      <c r="E85" s="41">
        <f t="shared" si="2"/>
        <v>25.682925377775934</v>
      </c>
      <c r="F85" s="41">
        <f t="shared" si="3"/>
        <v>-34281.82918</v>
      </c>
    </row>
    <row r="86" spans="1:6" ht="15.75">
      <c r="A86" s="42" t="s">
        <v>68</v>
      </c>
      <c r="B86" s="46" t="s">
        <v>69</v>
      </c>
      <c r="C86" s="56">
        <v>195.5</v>
      </c>
      <c r="D86" s="44">
        <v>0</v>
      </c>
      <c r="E86" s="45">
        <f t="shared" si="2"/>
        <v>0</v>
      </c>
      <c r="F86" s="45">
        <f t="shared" si="3"/>
        <v>-195.5</v>
      </c>
    </row>
    <row r="87" spans="1:7" s="6" customFormat="1" ht="15.75" hidden="1">
      <c r="A87" s="42" t="s">
        <v>70</v>
      </c>
      <c r="B87" s="46" t="s">
        <v>71</v>
      </c>
      <c r="C87" s="56"/>
      <c r="D87" s="44"/>
      <c r="E87" s="45" t="e">
        <f t="shared" si="2"/>
        <v>#DIV/0!</v>
      </c>
      <c r="F87" s="45">
        <f t="shared" si="3"/>
        <v>0</v>
      </c>
      <c r="G87" s="57"/>
    </row>
    <row r="88" spans="1:6" ht="15.75">
      <c r="A88" s="42" t="s">
        <v>72</v>
      </c>
      <c r="B88" s="46" t="s">
        <v>73</v>
      </c>
      <c r="C88" s="56">
        <v>38760.427</v>
      </c>
      <c r="D88" s="44">
        <v>4989.914</v>
      </c>
      <c r="E88" s="45">
        <f t="shared" si="2"/>
        <v>12.873733305363224</v>
      </c>
      <c r="F88" s="45">
        <f t="shared" si="3"/>
        <v>-33770.513000000006</v>
      </c>
    </row>
    <row r="89" spans="1:6" ht="15.75">
      <c r="A89" s="42" t="s">
        <v>74</v>
      </c>
      <c r="B89" s="46" t="s">
        <v>75</v>
      </c>
      <c r="C89" s="56">
        <v>7173.2154</v>
      </c>
      <c r="D89" s="44">
        <v>6857.39922</v>
      </c>
      <c r="E89" s="45">
        <f t="shared" si="2"/>
        <v>95.59728570258743</v>
      </c>
      <c r="F89" s="45">
        <f t="shared" si="3"/>
        <v>-315.8161799999998</v>
      </c>
    </row>
    <row r="90" spans="1:6" s="6" customFormat="1" ht="15.75">
      <c r="A90" s="37" t="s">
        <v>76</v>
      </c>
      <c r="B90" s="38" t="s">
        <v>77</v>
      </c>
      <c r="C90" s="39">
        <f>SUM(C91:C93)</f>
        <v>13537.8</v>
      </c>
      <c r="D90" s="39">
        <f>SUM(D91:D93)</f>
        <v>0</v>
      </c>
      <c r="E90" s="41">
        <f t="shared" si="2"/>
        <v>0</v>
      </c>
      <c r="F90" s="41">
        <f t="shared" si="3"/>
        <v>-13537.8</v>
      </c>
    </row>
    <row r="91" spans="1:6" ht="15.75">
      <c r="A91" s="42" t="s">
        <v>78</v>
      </c>
      <c r="B91" s="58" t="s">
        <v>79</v>
      </c>
      <c r="C91" s="44">
        <v>2847.3</v>
      </c>
      <c r="D91" s="44">
        <v>0</v>
      </c>
      <c r="E91" s="45">
        <f t="shared" si="2"/>
        <v>0</v>
      </c>
      <c r="F91" s="45">
        <f t="shared" si="3"/>
        <v>-2847.3</v>
      </c>
    </row>
    <row r="92" spans="1:6" ht="15.75">
      <c r="A92" s="42" t="s">
        <v>80</v>
      </c>
      <c r="B92" s="58" t="s">
        <v>81</v>
      </c>
      <c r="C92" s="44">
        <v>10690.5</v>
      </c>
      <c r="D92" s="44">
        <v>0</v>
      </c>
      <c r="E92" s="45">
        <f t="shared" si="2"/>
        <v>0</v>
      </c>
      <c r="F92" s="45">
        <f t="shared" si="3"/>
        <v>-10690.5</v>
      </c>
    </row>
    <row r="93" spans="1:6" ht="15.75" hidden="1">
      <c r="A93" s="42" t="s">
        <v>82</v>
      </c>
      <c r="B93" s="46" t="s">
        <v>83</v>
      </c>
      <c r="C93" s="44">
        <v>0</v>
      </c>
      <c r="D93" s="44"/>
      <c r="E93" s="45" t="e">
        <f t="shared" si="2"/>
        <v>#DIV/0!</v>
      </c>
      <c r="F93" s="45">
        <f t="shared" si="3"/>
        <v>0</v>
      </c>
    </row>
    <row r="94" spans="1:6" s="6" customFormat="1" ht="15.75">
      <c r="A94" s="37" t="s">
        <v>84</v>
      </c>
      <c r="B94" s="59" t="s">
        <v>85</v>
      </c>
      <c r="C94" s="55">
        <f>SUM(C95)</f>
        <v>61.5</v>
      </c>
      <c r="D94" s="55">
        <f>SUM(D95)</f>
        <v>60.5</v>
      </c>
      <c r="E94" s="41">
        <f t="shared" si="2"/>
        <v>98.3739837398374</v>
      </c>
      <c r="F94" s="41">
        <f t="shared" si="3"/>
        <v>-1</v>
      </c>
    </row>
    <row r="95" spans="1:6" ht="31.5">
      <c r="A95" s="42" t="s">
        <v>86</v>
      </c>
      <c r="B95" s="58" t="s">
        <v>87</v>
      </c>
      <c r="C95" s="178">
        <v>61.5</v>
      </c>
      <c r="D95" s="47">
        <v>60.5</v>
      </c>
      <c r="E95" s="45">
        <f t="shared" si="2"/>
        <v>98.3739837398374</v>
      </c>
      <c r="F95" s="45">
        <f t="shared" si="3"/>
        <v>-1</v>
      </c>
    </row>
    <row r="96" spans="1:6" s="6" customFormat="1" ht="15.75">
      <c r="A96" s="37" t="s">
        <v>88</v>
      </c>
      <c r="B96" s="59" t="s">
        <v>89</v>
      </c>
      <c r="C96" s="55">
        <f>SUM(C97:C100)</f>
        <v>268746.78500000003</v>
      </c>
      <c r="D96" s="55">
        <f>SUM(D97:D100)</f>
        <v>103738.08122000001</v>
      </c>
      <c r="E96" s="41">
        <f t="shared" si="2"/>
        <v>38.60067803973915</v>
      </c>
      <c r="F96" s="41">
        <f t="shared" si="3"/>
        <v>-165008.70378000004</v>
      </c>
    </row>
    <row r="97" spans="1:6" ht="15.75">
      <c r="A97" s="42" t="s">
        <v>90</v>
      </c>
      <c r="B97" s="58" t="s">
        <v>321</v>
      </c>
      <c r="C97" s="56">
        <v>54145.825</v>
      </c>
      <c r="D97" s="44">
        <v>21340.54918</v>
      </c>
      <c r="E97" s="45">
        <f t="shared" si="2"/>
        <v>39.41310189659129</v>
      </c>
      <c r="F97" s="45">
        <f t="shared" si="3"/>
        <v>-32805.275819999995</v>
      </c>
    </row>
    <row r="98" spans="1:6" ht="15.75">
      <c r="A98" s="42" t="s">
        <v>91</v>
      </c>
      <c r="B98" s="58" t="s">
        <v>322</v>
      </c>
      <c r="C98" s="56">
        <v>205590.06</v>
      </c>
      <c r="D98" s="44">
        <v>80584.54709</v>
      </c>
      <c r="E98" s="45">
        <f t="shared" si="2"/>
        <v>39.19671363975476</v>
      </c>
      <c r="F98" s="45">
        <f t="shared" si="3"/>
        <v>-125005.51291</v>
      </c>
    </row>
    <row r="99" spans="1:6" ht="15.75">
      <c r="A99" s="42" t="s">
        <v>92</v>
      </c>
      <c r="B99" s="58" t="s">
        <v>323</v>
      </c>
      <c r="C99" s="56">
        <v>4599.4</v>
      </c>
      <c r="D99" s="44">
        <v>216.88658</v>
      </c>
      <c r="E99" s="45">
        <f t="shared" si="2"/>
        <v>4.715540722702962</v>
      </c>
      <c r="F99" s="45">
        <f t="shared" si="3"/>
        <v>-4382.513419999999</v>
      </c>
    </row>
    <row r="100" spans="1:6" ht="15.75">
      <c r="A100" s="42" t="s">
        <v>93</v>
      </c>
      <c r="B100" s="58" t="s">
        <v>324</v>
      </c>
      <c r="C100" s="56">
        <v>4411.5</v>
      </c>
      <c r="D100" s="44">
        <v>1596.09837</v>
      </c>
      <c r="E100" s="45">
        <f t="shared" si="2"/>
        <v>36.18040054403264</v>
      </c>
      <c r="F100" s="45">
        <f t="shared" si="3"/>
        <v>-2815.4016300000003</v>
      </c>
    </row>
    <row r="101" spans="1:6" s="6" customFormat="1" ht="15.75">
      <c r="A101" s="37" t="s">
        <v>94</v>
      </c>
      <c r="B101" s="38" t="s">
        <v>95</v>
      </c>
      <c r="C101" s="39">
        <f>C102</f>
        <v>4649.475</v>
      </c>
      <c r="D101" s="39">
        <f>SUM(D102)</f>
        <v>2004.26033</v>
      </c>
      <c r="E101" s="41">
        <f t="shared" si="2"/>
        <v>43.10723963458239</v>
      </c>
      <c r="F101" s="41">
        <f t="shared" si="3"/>
        <v>-2645.2146700000003</v>
      </c>
    </row>
    <row r="102" spans="1:6" ht="15.75">
      <c r="A102" s="42" t="s">
        <v>96</v>
      </c>
      <c r="B102" s="46" t="s">
        <v>271</v>
      </c>
      <c r="C102" s="44">
        <v>4649.475</v>
      </c>
      <c r="D102" s="44">
        <v>2004.26033</v>
      </c>
      <c r="E102" s="45">
        <f t="shared" si="2"/>
        <v>43.10723963458239</v>
      </c>
      <c r="F102" s="45">
        <f t="shared" si="3"/>
        <v>-2645.2146700000003</v>
      </c>
    </row>
    <row r="103" spans="1:6" s="6" customFormat="1" ht="15.75">
      <c r="A103" s="60">
        <v>1000</v>
      </c>
      <c r="B103" s="38" t="s">
        <v>98</v>
      </c>
      <c r="C103" s="39">
        <f>SUM(C104:C107)</f>
        <v>16365.96</v>
      </c>
      <c r="D103" s="39">
        <f>SUM(D104:D107)</f>
        <v>5004.39692</v>
      </c>
      <c r="E103" s="41">
        <f t="shared" si="2"/>
        <v>30.578083534360346</v>
      </c>
      <c r="F103" s="41">
        <f t="shared" si="3"/>
        <v>-11361.56308</v>
      </c>
    </row>
    <row r="104" spans="1:6" ht="15.75">
      <c r="A104" s="61">
        <v>1001</v>
      </c>
      <c r="B104" s="62" t="s">
        <v>99</v>
      </c>
      <c r="C104" s="44">
        <v>100</v>
      </c>
      <c r="D104" s="44">
        <v>71.04452</v>
      </c>
      <c r="E104" s="45">
        <f t="shared" si="2"/>
        <v>71.04452</v>
      </c>
      <c r="F104" s="45">
        <f t="shared" si="3"/>
        <v>-28.955479999999994</v>
      </c>
    </row>
    <row r="105" spans="1:6" ht="15.75">
      <c r="A105" s="61">
        <v>1003</v>
      </c>
      <c r="B105" s="62" t="s">
        <v>100</v>
      </c>
      <c r="C105" s="44">
        <v>12562.96</v>
      </c>
      <c r="D105" s="44">
        <v>4251.56174</v>
      </c>
      <c r="E105" s="45">
        <f t="shared" si="2"/>
        <v>33.84203834128263</v>
      </c>
      <c r="F105" s="45">
        <f t="shared" si="3"/>
        <v>-8311.398259999998</v>
      </c>
    </row>
    <row r="106" spans="1:6" ht="15" customHeight="1">
      <c r="A106" s="61">
        <v>1004</v>
      </c>
      <c r="B106" s="62" t="s">
        <v>101</v>
      </c>
      <c r="C106" s="44">
        <v>3703</v>
      </c>
      <c r="D106" s="63">
        <v>681.79066</v>
      </c>
      <c r="E106" s="45">
        <f t="shared" si="2"/>
        <v>18.411846070753445</v>
      </c>
      <c r="F106" s="45">
        <f t="shared" si="3"/>
        <v>-3021.20934</v>
      </c>
    </row>
    <row r="107" spans="1:6" ht="15.75" hidden="1">
      <c r="A107" s="42" t="s">
        <v>102</v>
      </c>
      <c r="B107" s="46" t="s">
        <v>103</v>
      </c>
      <c r="C107" s="44">
        <v>0</v>
      </c>
      <c r="D107" s="44">
        <v>0</v>
      </c>
      <c r="E107" s="45"/>
      <c r="F107" s="45">
        <f t="shared" si="3"/>
        <v>0</v>
      </c>
    </row>
    <row r="108" spans="1:6" ht="15.75">
      <c r="A108" s="37" t="s">
        <v>104</v>
      </c>
      <c r="B108" s="38" t="s">
        <v>105</v>
      </c>
      <c r="C108" s="39">
        <f>C109+C110+C111+C112+C113</f>
        <v>3948.44</v>
      </c>
      <c r="D108" s="39">
        <f>D109+D110+D111+D112+D113</f>
        <v>1992.5500000000002</v>
      </c>
      <c r="E108" s="45">
        <f t="shared" si="2"/>
        <v>50.46423397595</v>
      </c>
      <c r="F108" s="28">
        <f>F109+F110+F111+F112+F113</f>
        <v>-1955.8899999999999</v>
      </c>
    </row>
    <row r="109" spans="1:6" ht="15.75">
      <c r="A109" s="42" t="s">
        <v>106</v>
      </c>
      <c r="B109" s="46" t="s">
        <v>107</v>
      </c>
      <c r="C109" s="44">
        <v>150</v>
      </c>
      <c r="D109" s="44">
        <v>95.3095</v>
      </c>
      <c r="E109" s="45">
        <f t="shared" si="2"/>
        <v>63.53966666666667</v>
      </c>
      <c r="F109" s="45">
        <f aca="true" t="shared" si="4" ref="F109:F117">SUM(D109-C109)</f>
        <v>-54.6905</v>
      </c>
    </row>
    <row r="110" spans="1:6" ht="15.75" customHeight="1">
      <c r="A110" s="42" t="s">
        <v>108</v>
      </c>
      <c r="B110" s="46" t="s">
        <v>109</v>
      </c>
      <c r="C110" s="44">
        <v>3798.44</v>
      </c>
      <c r="D110" s="44">
        <v>1897.2405</v>
      </c>
      <c r="E110" s="45">
        <f t="shared" si="2"/>
        <v>49.947886500774004</v>
      </c>
      <c r="F110" s="45">
        <f t="shared" si="4"/>
        <v>-1901.1995</v>
      </c>
    </row>
    <row r="111" spans="1:6" ht="15.75" customHeight="1" hidden="1">
      <c r="A111" s="42" t="s">
        <v>110</v>
      </c>
      <c r="B111" s="46" t="s">
        <v>111</v>
      </c>
      <c r="C111" s="44"/>
      <c r="D111" s="44"/>
      <c r="E111" s="45" t="e">
        <f t="shared" si="2"/>
        <v>#DIV/0!</v>
      </c>
      <c r="F111" s="45"/>
    </row>
    <row r="112" spans="1:6" ht="15.75" customHeight="1" hidden="1">
      <c r="A112" s="42" t="s">
        <v>112</v>
      </c>
      <c r="B112" s="46" t="s">
        <v>113</v>
      </c>
      <c r="C112" s="44"/>
      <c r="D112" s="44"/>
      <c r="E112" s="45" t="e">
        <f t="shared" si="2"/>
        <v>#DIV/0!</v>
      </c>
      <c r="F112" s="45"/>
    </row>
    <row r="113" spans="1:6" ht="15.75" customHeight="1" hidden="1">
      <c r="A113" s="42" t="s">
        <v>114</v>
      </c>
      <c r="B113" s="46" t="s">
        <v>115</v>
      </c>
      <c r="C113" s="44"/>
      <c r="D113" s="44"/>
      <c r="E113" s="45" t="e">
        <f t="shared" si="2"/>
        <v>#DIV/0!</v>
      </c>
      <c r="F113" s="45"/>
    </row>
    <row r="114" spans="1:6" ht="15.75" customHeight="1">
      <c r="A114" s="42" t="s">
        <v>116</v>
      </c>
      <c r="B114" s="38" t="s">
        <v>117</v>
      </c>
      <c r="C114" s="39">
        <f>C115</f>
        <v>150</v>
      </c>
      <c r="D114" s="40">
        <f>D115</f>
        <v>50</v>
      </c>
      <c r="E114" s="45">
        <f t="shared" si="2"/>
        <v>33.33333333333333</v>
      </c>
      <c r="F114" s="45">
        <f t="shared" si="4"/>
        <v>-100</v>
      </c>
    </row>
    <row r="115" spans="1:6" ht="15" customHeight="1">
      <c r="A115" s="42" t="s">
        <v>118</v>
      </c>
      <c r="B115" s="46" t="s">
        <v>119</v>
      </c>
      <c r="C115" s="44">
        <v>150</v>
      </c>
      <c r="D115" s="44">
        <v>50</v>
      </c>
      <c r="E115" s="45">
        <f t="shared" si="2"/>
        <v>33.33333333333333</v>
      </c>
      <c r="F115" s="45">
        <f t="shared" si="4"/>
        <v>-100</v>
      </c>
    </row>
    <row r="116" spans="1:6" ht="15" customHeight="1">
      <c r="A116" s="37" t="s">
        <v>120</v>
      </c>
      <c r="B116" s="49" t="s">
        <v>121</v>
      </c>
      <c r="C116" s="64">
        <f>C117</f>
        <v>331.5</v>
      </c>
      <c r="D116" s="64">
        <f>D117</f>
        <v>0</v>
      </c>
      <c r="E116" s="41">
        <f t="shared" si="2"/>
        <v>0</v>
      </c>
      <c r="F116" s="41">
        <f t="shared" si="4"/>
        <v>-331.5</v>
      </c>
    </row>
    <row r="117" spans="1:6" ht="15" customHeight="1">
      <c r="A117" s="42" t="s">
        <v>122</v>
      </c>
      <c r="B117" s="51" t="s">
        <v>123</v>
      </c>
      <c r="C117" s="47">
        <v>331.5</v>
      </c>
      <c r="D117" s="47">
        <v>0</v>
      </c>
      <c r="E117" s="45">
        <f t="shared" si="2"/>
        <v>0</v>
      </c>
      <c r="F117" s="45">
        <f t="shared" si="4"/>
        <v>-331.5</v>
      </c>
    </row>
    <row r="118" spans="1:6" s="6" customFormat="1" ht="15" customHeight="1">
      <c r="A118" s="60">
        <v>1400</v>
      </c>
      <c r="B118" s="65" t="s">
        <v>124</v>
      </c>
      <c r="C118" s="55">
        <f>C119+C120+C121</f>
        <v>35723.2</v>
      </c>
      <c r="D118" s="55">
        <f>SUM(D119:D121)</f>
        <v>14255.7</v>
      </c>
      <c r="E118" s="41">
        <f t="shared" si="2"/>
        <v>39.90599946253416</v>
      </c>
      <c r="F118" s="41">
        <f t="shared" si="3"/>
        <v>-21467.499999999996</v>
      </c>
    </row>
    <row r="119" spans="1:6" ht="15.75">
      <c r="A119" s="61">
        <v>1401</v>
      </c>
      <c r="B119" s="62" t="s">
        <v>125</v>
      </c>
      <c r="C119" s="56">
        <v>33341.5</v>
      </c>
      <c r="D119" s="44">
        <v>13406.5</v>
      </c>
      <c r="E119" s="45">
        <f t="shared" si="2"/>
        <v>40.20964863608416</v>
      </c>
      <c r="F119" s="45">
        <f t="shared" si="3"/>
        <v>-19935</v>
      </c>
    </row>
    <row r="120" spans="1:6" ht="15" customHeight="1">
      <c r="A120" s="61">
        <v>1402</v>
      </c>
      <c r="B120" s="62" t="s">
        <v>126</v>
      </c>
      <c r="C120" s="56">
        <v>1298.5</v>
      </c>
      <c r="D120" s="44">
        <v>649.2</v>
      </c>
      <c r="E120" s="45">
        <f t="shared" si="2"/>
        <v>49.99614940315749</v>
      </c>
      <c r="F120" s="45">
        <f t="shared" si="3"/>
        <v>-649.3</v>
      </c>
    </row>
    <row r="121" spans="1:6" ht="16.5" customHeight="1">
      <c r="A121" s="61">
        <v>1403</v>
      </c>
      <c r="B121" s="62" t="s">
        <v>127</v>
      </c>
      <c r="C121" s="56">
        <v>1083.2</v>
      </c>
      <c r="D121" s="44">
        <v>200</v>
      </c>
      <c r="E121" s="45">
        <f t="shared" si="2"/>
        <v>18.46381093057607</v>
      </c>
      <c r="F121" s="45">
        <f t="shared" si="3"/>
        <v>-883.2</v>
      </c>
    </row>
    <row r="122" spans="1:6" s="6" customFormat="1" ht="15.75">
      <c r="A122" s="60"/>
      <c r="B122" s="66" t="s">
        <v>128</v>
      </c>
      <c r="C122" s="40">
        <f>C71+C79+C81+C85+C90+C94+C96+C101+C103+C108+C114+C116+C118</f>
        <v>414778.70240000007</v>
      </c>
      <c r="D122" s="40">
        <f>D71+D79+D81+D85+D90+D94+D96+D101+D103+D108+D114+D116+D118</f>
        <v>150169.69111</v>
      </c>
      <c r="E122" s="41">
        <f t="shared" si="2"/>
        <v>36.20477383266918</v>
      </c>
      <c r="F122" s="41">
        <f t="shared" si="3"/>
        <v>-264609.01129000005</v>
      </c>
    </row>
    <row r="123" spans="3:4" ht="15.75">
      <c r="C123" s="196"/>
      <c r="D123" s="207"/>
    </row>
    <row r="124" spans="1:4" s="74" customFormat="1" ht="12.75">
      <c r="A124" s="72" t="s">
        <v>129</v>
      </c>
      <c r="B124" s="72"/>
      <c r="C124" s="73"/>
      <c r="D124" s="73"/>
    </row>
    <row r="125" spans="1:3" s="74" customFormat="1" ht="12.75">
      <c r="A125" s="75" t="s">
        <v>130</v>
      </c>
      <c r="B125" s="75"/>
      <c r="C125" s="74" t="s">
        <v>131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67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="60" workbookViewId="0" topLeftCell="A34">
      <selection activeCell="D6" sqref="D6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140625" style="71" customWidth="1"/>
    <col min="4" max="4" width="15.00390625" style="71" customWidth="1"/>
    <col min="5" max="5" width="10.00390625" style="71" customWidth="1"/>
    <col min="6" max="6" width="9.00390625" style="71" customWidth="1"/>
    <col min="7" max="7" width="15.421875" style="1" bestFit="1" customWidth="1"/>
    <col min="8" max="16384" width="9.140625" style="1" customWidth="1"/>
  </cols>
  <sheetData>
    <row r="1" spans="1:6" ht="15.75">
      <c r="A1" s="247" t="s">
        <v>318</v>
      </c>
      <c r="B1" s="247"/>
      <c r="C1" s="247"/>
      <c r="D1" s="247"/>
      <c r="E1" s="247"/>
      <c r="F1" s="247"/>
    </row>
    <row r="2" spans="1:6" ht="15.75">
      <c r="A2" s="247"/>
      <c r="B2" s="247"/>
      <c r="C2" s="247"/>
      <c r="D2" s="247"/>
      <c r="E2" s="247"/>
      <c r="F2" s="247"/>
    </row>
    <row r="3" spans="1:6" ht="63">
      <c r="A3" s="2" t="s">
        <v>1</v>
      </c>
      <c r="B3" s="2" t="s">
        <v>2</v>
      </c>
      <c r="C3" s="81" t="s">
        <v>145</v>
      </c>
      <c r="D3" s="82" t="s">
        <v>301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391.4</v>
      </c>
      <c r="D4" s="5">
        <f>D5+D7+D9+D12</f>
        <v>113.77382999999998</v>
      </c>
      <c r="E4" s="5">
        <f>SUM(D4/C4*100)</f>
        <v>29.068428717424627</v>
      </c>
      <c r="F4" s="5">
        <f>SUM(D4-C4)</f>
        <v>-277.62617</v>
      </c>
    </row>
    <row r="5" spans="1:6" s="6" customFormat="1" ht="15.75">
      <c r="A5" s="77">
        <v>1010000000</v>
      </c>
      <c r="B5" s="76" t="s">
        <v>6</v>
      </c>
      <c r="C5" s="5">
        <f>C6</f>
        <v>138</v>
      </c>
      <c r="D5" s="5">
        <f>D6</f>
        <v>73.50128</v>
      </c>
      <c r="E5" s="5">
        <f aca="true" t="shared" si="0" ref="E5:E43">SUM(D5/C5*100)</f>
        <v>53.26179710144927</v>
      </c>
      <c r="F5" s="5">
        <f aca="true" t="shared" si="1" ref="F5:F43">SUM(D5-C5)</f>
        <v>-64.49872</v>
      </c>
    </row>
    <row r="6" spans="1:6" ht="15.75">
      <c r="A6" s="7">
        <v>1010200001</v>
      </c>
      <c r="B6" s="8" t="s">
        <v>266</v>
      </c>
      <c r="C6" s="9">
        <v>138</v>
      </c>
      <c r="D6" s="10">
        <v>73.50128</v>
      </c>
      <c r="E6" s="9">
        <f>SUM(D6/C6*100)</f>
        <v>53.26179710144927</v>
      </c>
      <c r="F6" s="9">
        <f t="shared" si="1"/>
        <v>-64.49872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0.00455</v>
      </c>
      <c r="E7" s="5">
        <f t="shared" si="0"/>
        <v>0.15166666666666667</v>
      </c>
      <c r="F7" s="5">
        <f t="shared" si="1"/>
        <v>-2.99545</v>
      </c>
    </row>
    <row r="8" spans="1:6" ht="15.75" customHeight="1">
      <c r="A8" s="7">
        <v>1050300000</v>
      </c>
      <c r="B8" s="11" t="s">
        <v>267</v>
      </c>
      <c r="C8" s="12">
        <v>3</v>
      </c>
      <c r="D8" s="10">
        <v>0.00455</v>
      </c>
      <c r="E8" s="9">
        <f t="shared" si="0"/>
        <v>0.15166666666666667</v>
      </c>
      <c r="F8" s="9">
        <f t="shared" si="1"/>
        <v>-2.99545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250.4</v>
      </c>
      <c r="D9" s="5">
        <f>D10+D11</f>
        <v>37.168</v>
      </c>
      <c r="E9" s="5">
        <f t="shared" si="0"/>
        <v>14.843450479233224</v>
      </c>
      <c r="F9" s="5">
        <f t="shared" si="1"/>
        <v>-213.232</v>
      </c>
    </row>
    <row r="10" spans="1:6" s="6" customFormat="1" ht="15.75" customHeight="1">
      <c r="A10" s="7">
        <v>1060100000</v>
      </c>
      <c r="B10" s="11" t="s">
        <v>11</v>
      </c>
      <c r="C10" s="9">
        <v>42</v>
      </c>
      <c r="D10" s="10">
        <v>0.68457</v>
      </c>
      <c r="E10" s="9">
        <f t="shared" si="0"/>
        <v>1.6299285714285714</v>
      </c>
      <c r="F10" s="9">
        <f>SUM(D10-C10)</f>
        <v>-41.31543</v>
      </c>
    </row>
    <row r="11" spans="1:6" ht="15" customHeight="1">
      <c r="A11" s="7">
        <v>1060600000</v>
      </c>
      <c r="B11" s="11" t="s">
        <v>10</v>
      </c>
      <c r="C11" s="9">
        <v>208.4</v>
      </c>
      <c r="D11" s="10">
        <v>36.48343</v>
      </c>
      <c r="E11" s="9">
        <f t="shared" si="0"/>
        <v>17.5064443378119</v>
      </c>
      <c r="F11" s="9">
        <f t="shared" si="1"/>
        <v>-171.91657</v>
      </c>
    </row>
    <row r="12" spans="1:6" s="6" customFormat="1" ht="15" customHeight="1">
      <c r="A12" s="3">
        <v>1080000000</v>
      </c>
      <c r="B12" s="4" t="s">
        <v>13</v>
      </c>
      <c r="C12" s="5">
        <f>C13</f>
        <v>0</v>
      </c>
      <c r="D12" s="5">
        <f>D13</f>
        <v>3.1</v>
      </c>
      <c r="E12" s="9" t="e">
        <f t="shared" si="0"/>
        <v>#DIV/0!</v>
      </c>
      <c r="F12" s="5">
        <f t="shared" si="1"/>
        <v>3.1</v>
      </c>
    </row>
    <row r="13" spans="1:6" ht="15" customHeight="1">
      <c r="A13" s="7">
        <v>1080400001</v>
      </c>
      <c r="B13" s="8" t="s">
        <v>265</v>
      </c>
      <c r="C13" s="9">
        <v>0</v>
      </c>
      <c r="D13" s="10">
        <v>3.1</v>
      </c>
      <c r="E13" s="9" t="e">
        <f t="shared" si="0"/>
        <v>#DIV/0!</v>
      </c>
      <c r="F13" s="9">
        <f t="shared" si="1"/>
        <v>3.1</v>
      </c>
    </row>
    <row r="14" spans="1:6" ht="15" customHeight="1" hidden="1">
      <c r="A14" s="7">
        <v>1080714001</v>
      </c>
      <c r="B14" s="8" t="s">
        <v>264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" customHeight="1" hidden="1">
      <c r="A15" s="77">
        <v>1090000000</v>
      </c>
      <c r="B15" s="78" t="s">
        <v>268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C21+C26+C29</f>
        <v>85.9</v>
      </c>
      <c r="D20" s="5">
        <f>D21+D26+D29</f>
        <v>12.26687</v>
      </c>
      <c r="E20" s="5">
        <f t="shared" si="0"/>
        <v>14.280407450523866</v>
      </c>
      <c r="F20" s="5">
        <f t="shared" si="1"/>
        <v>-73.63313000000001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25.9</v>
      </c>
      <c r="D21" s="5">
        <f>D22+D23</f>
        <v>0.10687</v>
      </c>
      <c r="E21" s="5">
        <f t="shared" si="0"/>
        <v>0.4126254826254827</v>
      </c>
      <c r="F21" s="5">
        <f t="shared" si="1"/>
        <v>-25.793129999999998</v>
      </c>
    </row>
    <row r="22" spans="1:6" ht="15.75">
      <c r="A22" s="17">
        <v>1110501101</v>
      </c>
      <c r="B22" s="18" t="s">
        <v>263</v>
      </c>
      <c r="C22" s="12">
        <v>15</v>
      </c>
      <c r="D22" s="10">
        <v>0.10687</v>
      </c>
      <c r="E22" s="9">
        <f t="shared" si="0"/>
        <v>0.7124666666666667</v>
      </c>
      <c r="F22" s="9">
        <f t="shared" si="1"/>
        <v>-14.89313</v>
      </c>
    </row>
    <row r="23" spans="1:6" ht="15.75">
      <c r="A23" s="7">
        <v>1110503505</v>
      </c>
      <c r="B23" s="11" t="s">
        <v>262</v>
      </c>
      <c r="C23" s="12">
        <v>10.9</v>
      </c>
      <c r="D23" s="10">
        <v>0</v>
      </c>
      <c r="E23" s="9">
        <f t="shared" si="0"/>
        <v>0</v>
      </c>
      <c r="F23" s="9">
        <f t="shared" si="1"/>
        <v>-10.9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9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261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60</v>
      </c>
      <c r="D26" s="5">
        <f>D27+D28</f>
        <v>0</v>
      </c>
      <c r="E26" s="5">
        <f t="shared" si="0"/>
        <v>0</v>
      </c>
      <c r="F26" s="5">
        <f t="shared" si="1"/>
        <v>-60</v>
      </c>
    </row>
    <row r="27" spans="1:6" ht="15.75" hidden="1">
      <c r="A27" s="17">
        <v>1140200000</v>
      </c>
      <c r="B27" s="19" t="s">
        <v>259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.75">
      <c r="A28" s="7">
        <v>1140600000</v>
      </c>
      <c r="B28" s="8" t="s">
        <v>260</v>
      </c>
      <c r="C28" s="9">
        <v>60</v>
      </c>
      <c r="D28" s="10">
        <v>0</v>
      </c>
      <c r="E28" s="9">
        <f t="shared" si="0"/>
        <v>0</v>
      </c>
      <c r="F28" s="9">
        <f t="shared" si="1"/>
        <v>-60</v>
      </c>
    </row>
    <row r="29" spans="1:6" ht="15.75">
      <c r="A29" s="3">
        <v>1170000000</v>
      </c>
      <c r="B29" s="14" t="s">
        <v>144</v>
      </c>
      <c r="C29" s="5">
        <f>C30+C31</f>
        <v>0</v>
      </c>
      <c r="D29" s="5">
        <f>D30+D31</f>
        <v>12.16</v>
      </c>
      <c r="E29" s="9" t="e">
        <f t="shared" si="0"/>
        <v>#DIV/0!</v>
      </c>
      <c r="F29" s="5">
        <f t="shared" si="1"/>
        <v>12.16</v>
      </c>
    </row>
    <row r="30" spans="1:6" ht="15.75" hidden="1">
      <c r="A30" s="7">
        <v>1170105005</v>
      </c>
      <c r="B30" s="8" t="s">
        <v>24</v>
      </c>
      <c r="C30" s="9">
        <f>C31</f>
        <v>0</v>
      </c>
      <c r="D30" s="9">
        <v>0</v>
      </c>
      <c r="E30" s="9" t="e">
        <f t="shared" si="0"/>
        <v>#DIV/0!</v>
      </c>
      <c r="F30" s="9">
        <f t="shared" si="1"/>
        <v>0</v>
      </c>
    </row>
    <row r="31" spans="1:6" ht="15.75">
      <c r="A31" s="7">
        <v>1170505005</v>
      </c>
      <c r="B31" s="11" t="s">
        <v>258</v>
      </c>
      <c r="C31" s="9">
        <v>0</v>
      </c>
      <c r="D31" s="10">
        <v>12.16</v>
      </c>
      <c r="E31" s="9" t="e">
        <f t="shared" si="0"/>
        <v>#DIV/0!</v>
      </c>
      <c r="F31" s="9">
        <f t="shared" si="1"/>
        <v>12.16</v>
      </c>
    </row>
    <row r="32" spans="1:6" s="6" customFormat="1" ht="15.75">
      <c r="A32" s="3">
        <v>1000000000</v>
      </c>
      <c r="B32" s="4" t="s">
        <v>26</v>
      </c>
      <c r="C32" s="20">
        <f>SUM(C4,C20)</f>
        <v>477.29999999999995</v>
      </c>
      <c r="D32" s="20">
        <f>SUM(D4,D20)</f>
        <v>126.04069999999997</v>
      </c>
      <c r="E32" s="5">
        <f t="shared" si="0"/>
        <v>26.407018646553524</v>
      </c>
      <c r="F32" s="5">
        <f t="shared" si="1"/>
        <v>-351.2593</v>
      </c>
    </row>
    <row r="33" spans="1:7" s="6" customFormat="1" ht="15.75">
      <c r="A33" s="3">
        <v>2000000000</v>
      </c>
      <c r="B33" s="4" t="s">
        <v>27</v>
      </c>
      <c r="C33" s="5">
        <f>C34+C36+C37+C38+C39+C41+C35</f>
        <v>2393.5480000000002</v>
      </c>
      <c r="D33" s="5">
        <f>D34+D36+D37+D38+D39+D41+D35+D40</f>
        <v>1210.79128</v>
      </c>
      <c r="E33" s="5">
        <f t="shared" si="0"/>
        <v>50.58562769578884</v>
      </c>
      <c r="F33" s="5">
        <f t="shared" si="1"/>
        <v>-1182.7567200000003</v>
      </c>
      <c r="G33" s="21"/>
    </row>
    <row r="34" spans="1:6" ht="15.75">
      <c r="A34" s="17">
        <v>2020100000</v>
      </c>
      <c r="B34" s="18" t="s">
        <v>28</v>
      </c>
      <c r="C34" s="13">
        <v>1170.9</v>
      </c>
      <c r="D34" s="22">
        <v>478.04</v>
      </c>
      <c r="E34" s="9">
        <f t="shared" si="0"/>
        <v>40.826714493124946</v>
      </c>
      <c r="F34" s="9">
        <f t="shared" si="1"/>
        <v>-692.8600000000001</v>
      </c>
    </row>
    <row r="35" spans="1:6" ht="15.75">
      <c r="A35" s="17">
        <v>2020100310</v>
      </c>
      <c r="B35" s="18" t="s">
        <v>269</v>
      </c>
      <c r="C35" s="13">
        <v>457.9</v>
      </c>
      <c r="D35" s="22">
        <v>229</v>
      </c>
      <c r="E35" s="9"/>
      <c r="F35" s="9"/>
    </row>
    <row r="36" spans="1:6" ht="15.75">
      <c r="A36" s="17">
        <v>2020200000</v>
      </c>
      <c r="B36" s="18" t="s">
        <v>29</v>
      </c>
      <c r="C36" s="12">
        <v>709</v>
      </c>
      <c r="D36" s="10">
        <v>452.1</v>
      </c>
      <c r="E36" s="9">
        <f t="shared" si="0"/>
        <v>63.76586741889986</v>
      </c>
      <c r="F36" s="9">
        <f t="shared" si="1"/>
        <v>-256.9</v>
      </c>
    </row>
    <row r="37" spans="1:6" ht="15.75" customHeight="1">
      <c r="A37" s="17">
        <v>2020300000</v>
      </c>
      <c r="B37" s="18" t="s">
        <v>30</v>
      </c>
      <c r="C37" s="12">
        <v>55.748</v>
      </c>
      <c r="D37" s="23">
        <v>55.679</v>
      </c>
      <c r="E37" s="9">
        <f t="shared" si="0"/>
        <v>99.87622874363207</v>
      </c>
      <c r="F37" s="9">
        <f t="shared" si="1"/>
        <v>-0.06899999999999551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.7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29.25" customHeight="1">
      <c r="A40" s="17">
        <v>2080500010</v>
      </c>
      <c r="B40" s="19" t="s">
        <v>319</v>
      </c>
      <c r="C40" s="12"/>
      <c r="D40" s="24">
        <v>-4.02772</v>
      </c>
      <c r="E40" s="9"/>
      <c r="F40" s="9"/>
    </row>
    <row r="41" spans="1:6" ht="16.5" customHeight="1" hidden="1">
      <c r="A41" s="7">
        <v>2190500005</v>
      </c>
      <c r="B41" s="11" t="s">
        <v>33</v>
      </c>
      <c r="C41" s="15"/>
      <c r="D41" s="15"/>
      <c r="E41" s="5"/>
      <c r="F41" s="5">
        <f>SUM(D41-C41)</f>
        <v>0</v>
      </c>
    </row>
    <row r="42" spans="1:6" s="6" customFormat="1" ht="15" customHeight="1" hidden="1">
      <c r="A42" s="3">
        <v>3000000000</v>
      </c>
      <c r="B42" s="14" t="s">
        <v>34</v>
      </c>
      <c r="C42" s="25">
        <v>0</v>
      </c>
      <c r="D42" s="15">
        <v>0</v>
      </c>
      <c r="E42" s="5" t="e">
        <f t="shared" si="0"/>
        <v>#DIV/0!</v>
      </c>
      <c r="F42" s="5">
        <f t="shared" si="1"/>
        <v>0</v>
      </c>
    </row>
    <row r="43" spans="1:6" s="6" customFormat="1" ht="15.75" customHeight="1">
      <c r="A43" s="3"/>
      <c r="B43" s="4" t="s">
        <v>35</v>
      </c>
      <c r="C43" s="5">
        <f>SUM(C32,C33,C42)</f>
        <v>2870.848</v>
      </c>
      <c r="D43" s="26">
        <f>D32+D33</f>
        <v>1336.83198</v>
      </c>
      <c r="E43" s="5">
        <f t="shared" si="0"/>
        <v>46.565752697460816</v>
      </c>
      <c r="F43" s="5">
        <f t="shared" si="1"/>
        <v>-1534.01602</v>
      </c>
    </row>
    <row r="44" spans="1:6" s="6" customFormat="1" ht="15.75">
      <c r="A44" s="3"/>
      <c r="B44" s="27" t="s">
        <v>36</v>
      </c>
      <c r="C44" s="5">
        <f>C89-C43</f>
        <v>169.6500000000001</v>
      </c>
      <c r="D44" s="5">
        <f>D89-D43</f>
        <v>-436.71331999999984</v>
      </c>
      <c r="E44" s="28"/>
      <c r="F44" s="28"/>
    </row>
    <row r="45" spans="1:6" ht="15.75">
      <c r="A45" s="29"/>
      <c r="B45" s="30"/>
      <c r="C45" s="31"/>
      <c r="D45" s="31"/>
      <c r="E45" s="32"/>
      <c r="F45" s="33"/>
    </row>
    <row r="46" spans="1:6" ht="63">
      <c r="A46" s="34" t="s">
        <v>1</v>
      </c>
      <c r="B46" s="34" t="s">
        <v>37</v>
      </c>
      <c r="C46" s="81" t="s">
        <v>145</v>
      </c>
      <c r="D46" s="82" t="s">
        <v>301</v>
      </c>
      <c r="E46" s="81" t="s">
        <v>3</v>
      </c>
      <c r="F46" s="83" t="s">
        <v>4</v>
      </c>
    </row>
    <row r="47" spans="1:6" ht="15.75">
      <c r="A47" s="176">
        <v>1</v>
      </c>
      <c r="B47" s="174">
        <v>2</v>
      </c>
      <c r="C47" s="174">
        <v>3</v>
      </c>
      <c r="D47" s="174">
        <v>4</v>
      </c>
      <c r="E47" s="174">
        <v>5</v>
      </c>
      <c r="F47" s="174">
        <v>6</v>
      </c>
    </row>
    <row r="48" spans="1:6" s="6" customFormat="1" ht="15.75">
      <c r="A48" s="37" t="s">
        <v>38</v>
      </c>
      <c r="B48" s="38" t="s">
        <v>39</v>
      </c>
      <c r="C48" s="39">
        <f>C49+C50+C51+C52+C53+C55+C54</f>
        <v>652.342</v>
      </c>
      <c r="D48" s="40">
        <f>D49+D50+D51+D52+D53+D55+D54</f>
        <v>248.5088</v>
      </c>
      <c r="E48" s="41">
        <f>SUM(D48/C48*100)</f>
        <v>38.094864350294785</v>
      </c>
      <c r="F48" s="41">
        <f>SUM(D48-C48)</f>
        <v>-403.8332</v>
      </c>
    </row>
    <row r="49" spans="1:6" s="6" customFormat="1" ht="31.5" hidden="1">
      <c r="A49" s="42" t="s">
        <v>40</v>
      </c>
      <c r="B49" s="43" t="s">
        <v>41</v>
      </c>
      <c r="C49" s="44"/>
      <c r="D49" s="44"/>
      <c r="E49" s="45"/>
      <c r="F49" s="45"/>
    </row>
    <row r="50" spans="1:6" ht="15.75">
      <c r="A50" s="42" t="s">
        <v>42</v>
      </c>
      <c r="B50" s="46" t="s">
        <v>43</v>
      </c>
      <c r="C50" s="44">
        <v>647.342</v>
      </c>
      <c r="D50" s="44">
        <v>248.5088</v>
      </c>
      <c r="E50" s="45">
        <f aca="true" t="shared" si="2" ref="E50:E89">SUM(D50/C50*100)</f>
        <v>38.38910498623603</v>
      </c>
      <c r="F50" s="45">
        <f aca="true" t="shared" si="3" ref="F50:F89">SUM(D50-C50)</f>
        <v>-398.8332</v>
      </c>
    </row>
    <row r="51" spans="1:6" ht="16.5" customHeight="1" hidden="1">
      <c r="A51" s="42" t="s">
        <v>44</v>
      </c>
      <c r="B51" s="46" t="s">
        <v>45</v>
      </c>
      <c r="C51" s="44"/>
      <c r="D51" s="44"/>
      <c r="E51" s="45"/>
      <c r="F51" s="45">
        <f t="shared" si="3"/>
        <v>0</v>
      </c>
    </row>
    <row r="52" spans="1:6" ht="31.5" customHeight="1" hidden="1">
      <c r="A52" s="42" t="s">
        <v>46</v>
      </c>
      <c r="B52" s="46" t="s">
        <v>47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6.5" customHeight="1" hidden="1">
      <c r="A53" s="42" t="s">
        <v>48</v>
      </c>
      <c r="B53" s="46" t="s">
        <v>49</v>
      </c>
      <c r="C53" s="44"/>
      <c r="D53" s="44"/>
      <c r="E53" s="45" t="e">
        <f t="shared" si="2"/>
        <v>#DIV/0!</v>
      </c>
      <c r="F53" s="45">
        <f t="shared" si="3"/>
        <v>0</v>
      </c>
    </row>
    <row r="54" spans="1:6" ht="15.75" customHeight="1">
      <c r="A54" s="42" t="s">
        <v>50</v>
      </c>
      <c r="B54" s="46" t="s">
        <v>51</v>
      </c>
      <c r="C54" s="47">
        <v>5</v>
      </c>
      <c r="D54" s="47">
        <v>0</v>
      </c>
      <c r="E54" s="45">
        <f t="shared" si="2"/>
        <v>0</v>
      </c>
      <c r="F54" s="45">
        <f t="shared" si="3"/>
        <v>-5</v>
      </c>
    </row>
    <row r="55" spans="1:6" ht="16.5" customHeight="1" hidden="1">
      <c r="A55" s="42" t="s">
        <v>52</v>
      </c>
      <c r="B55" s="46" t="s">
        <v>53</v>
      </c>
      <c r="C55" s="44"/>
      <c r="D55" s="44"/>
      <c r="E55" s="45" t="e">
        <f t="shared" si="2"/>
        <v>#DIV/0!</v>
      </c>
      <c r="F55" s="45">
        <f t="shared" si="3"/>
        <v>0</v>
      </c>
    </row>
    <row r="56" spans="1:6" s="6" customFormat="1" ht="15.75">
      <c r="A56" s="48" t="s">
        <v>54</v>
      </c>
      <c r="B56" s="49" t="s">
        <v>55</v>
      </c>
      <c r="C56" s="39">
        <f>C57</f>
        <v>55.656</v>
      </c>
      <c r="D56" s="39">
        <f>D57</f>
        <v>10.95636</v>
      </c>
      <c r="E56" s="41">
        <f t="shared" si="2"/>
        <v>19.685855972401896</v>
      </c>
      <c r="F56" s="41">
        <f t="shared" si="3"/>
        <v>-44.69964</v>
      </c>
    </row>
    <row r="57" spans="1:6" ht="15.75">
      <c r="A57" s="50" t="s">
        <v>56</v>
      </c>
      <c r="B57" s="51" t="s">
        <v>57</v>
      </c>
      <c r="C57" s="44">
        <v>55.656</v>
      </c>
      <c r="D57" s="44">
        <v>10.95636</v>
      </c>
      <c r="E57" s="45">
        <f t="shared" si="2"/>
        <v>19.685855972401896</v>
      </c>
      <c r="F57" s="45">
        <f t="shared" si="3"/>
        <v>-44.69964</v>
      </c>
    </row>
    <row r="58" spans="1:6" s="6" customFormat="1" ht="15.75">
      <c r="A58" s="37" t="s">
        <v>58</v>
      </c>
      <c r="B58" s="38" t="s">
        <v>59</v>
      </c>
      <c r="C58" s="39">
        <f>SUM(C59:C61)</f>
        <v>50</v>
      </c>
      <c r="D58" s="39">
        <f>SUM(D59:D61)</f>
        <v>15.922</v>
      </c>
      <c r="E58" s="41">
        <f t="shared" si="2"/>
        <v>31.844</v>
      </c>
      <c r="F58" s="41">
        <f t="shared" si="3"/>
        <v>-34.078</v>
      </c>
    </row>
    <row r="59" spans="1:6" ht="13.5" customHeight="1" hidden="1">
      <c r="A59" s="42" t="s">
        <v>60</v>
      </c>
      <c r="B59" s="46" t="s">
        <v>61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 hidden="1">
      <c r="A60" s="52" t="s">
        <v>62</v>
      </c>
      <c r="B60" s="46" t="s">
        <v>63</v>
      </c>
      <c r="C60" s="44"/>
      <c r="D60" s="44"/>
      <c r="E60" s="45" t="e">
        <f t="shared" si="2"/>
        <v>#DIV/0!</v>
      </c>
      <c r="F60" s="45">
        <f t="shared" si="3"/>
        <v>0</v>
      </c>
    </row>
    <row r="61" spans="1:6" ht="15" customHeight="1">
      <c r="A61" s="53" t="s">
        <v>64</v>
      </c>
      <c r="B61" s="54" t="s">
        <v>65</v>
      </c>
      <c r="C61" s="44">
        <v>50</v>
      </c>
      <c r="D61" s="44">
        <v>15.922</v>
      </c>
      <c r="E61" s="45">
        <f t="shared" si="2"/>
        <v>31.844</v>
      </c>
      <c r="F61" s="45">
        <f t="shared" si="3"/>
        <v>-34.078</v>
      </c>
    </row>
    <row r="62" spans="1:6" ht="15.75" hidden="1">
      <c r="A62" s="53" t="s">
        <v>256</v>
      </c>
      <c r="B62" s="54" t="s">
        <v>257</v>
      </c>
      <c r="C62" s="44"/>
      <c r="D62" s="44"/>
      <c r="E62" s="45"/>
      <c r="F62" s="45"/>
    </row>
    <row r="63" spans="1:6" s="6" customFormat="1" ht="15.75">
      <c r="A63" s="37" t="s">
        <v>66</v>
      </c>
      <c r="B63" s="38" t="s">
        <v>67</v>
      </c>
      <c r="C63" s="55">
        <f>SUM(C64:C67)</f>
        <v>531.1</v>
      </c>
      <c r="D63" s="55">
        <f>SUM(D64:D67)</f>
        <v>100.92557000000001</v>
      </c>
      <c r="E63" s="41">
        <f t="shared" si="2"/>
        <v>19.003119939747695</v>
      </c>
      <c r="F63" s="41">
        <f t="shared" si="3"/>
        <v>-430.17443000000003</v>
      </c>
    </row>
    <row r="64" spans="1:6" ht="15.75" hidden="1">
      <c r="A64" s="42" t="s">
        <v>68</v>
      </c>
      <c r="B64" s="46" t="s">
        <v>69</v>
      </c>
      <c r="C64" s="56"/>
      <c r="D64" s="44"/>
      <c r="E64" s="45" t="e">
        <f t="shared" si="2"/>
        <v>#DIV/0!</v>
      </c>
      <c r="F64" s="45">
        <f t="shared" si="3"/>
        <v>0</v>
      </c>
    </row>
    <row r="65" spans="1:7" s="6" customFormat="1" ht="15.75" hidden="1">
      <c r="A65" s="42" t="s">
        <v>70</v>
      </c>
      <c r="B65" s="46" t="s">
        <v>71</v>
      </c>
      <c r="C65" s="56"/>
      <c r="D65" s="44"/>
      <c r="E65" s="45" t="e">
        <f t="shared" si="2"/>
        <v>#DIV/0!</v>
      </c>
      <c r="F65" s="45">
        <f t="shared" si="3"/>
        <v>0</v>
      </c>
      <c r="G65" s="57"/>
    </row>
    <row r="66" spans="1:6" ht="15.75">
      <c r="A66" s="42" t="s">
        <v>72</v>
      </c>
      <c r="B66" s="46" t="s">
        <v>73</v>
      </c>
      <c r="C66" s="56">
        <v>431.1</v>
      </c>
      <c r="D66" s="44">
        <v>27.825</v>
      </c>
      <c r="E66" s="45">
        <f t="shared" si="2"/>
        <v>6.4544189283228945</v>
      </c>
      <c r="F66" s="45">
        <f t="shared" si="3"/>
        <v>-403.27500000000003</v>
      </c>
    </row>
    <row r="67" spans="1:6" ht="15.75">
      <c r="A67" s="42" t="s">
        <v>74</v>
      </c>
      <c r="B67" s="46" t="s">
        <v>75</v>
      </c>
      <c r="C67" s="56">
        <v>100</v>
      </c>
      <c r="D67" s="44">
        <v>73.10057</v>
      </c>
      <c r="E67" s="45">
        <f t="shared" si="2"/>
        <v>73.10057</v>
      </c>
      <c r="F67" s="45">
        <f t="shared" si="3"/>
        <v>-26.899429999999995</v>
      </c>
    </row>
    <row r="68" spans="1:6" s="6" customFormat="1" ht="15.75">
      <c r="A68" s="37" t="s">
        <v>76</v>
      </c>
      <c r="B68" s="38" t="s">
        <v>77</v>
      </c>
      <c r="C68" s="39">
        <f>SUM(C69:C71)</f>
        <v>246</v>
      </c>
      <c r="D68" s="39">
        <f>SUM(D69:D71)</f>
        <v>101.42793</v>
      </c>
      <c r="E68" s="41">
        <f t="shared" si="2"/>
        <v>41.230865853658536</v>
      </c>
      <c r="F68" s="41">
        <f t="shared" si="3"/>
        <v>-144.57207</v>
      </c>
    </row>
    <row r="69" spans="1:6" ht="15.75" hidden="1">
      <c r="A69" s="42" t="s">
        <v>78</v>
      </c>
      <c r="B69" s="58" t="s">
        <v>79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 hidden="1">
      <c r="A70" s="42" t="s">
        <v>80</v>
      </c>
      <c r="B70" s="58" t="s">
        <v>81</v>
      </c>
      <c r="C70" s="44"/>
      <c r="D70" s="44"/>
      <c r="E70" s="45" t="e">
        <f t="shared" si="2"/>
        <v>#DIV/0!</v>
      </c>
      <c r="F70" s="45">
        <f t="shared" si="3"/>
        <v>0</v>
      </c>
    </row>
    <row r="71" spans="1:6" ht="15.75">
      <c r="A71" s="42" t="s">
        <v>82</v>
      </c>
      <c r="B71" s="46" t="s">
        <v>83</v>
      </c>
      <c r="C71" s="44">
        <v>246</v>
      </c>
      <c r="D71" s="44">
        <v>101.42793</v>
      </c>
      <c r="E71" s="45">
        <f t="shared" si="2"/>
        <v>41.230865853658536</v>
      </c>
      <c r="F71" s="45">
        <f t="shared" si="3"/>
        <v>-144.57207</v>
      </c>
    </row>
    <row r="72" spans="1:6" s="6" customFormat="1" ht="15.75">
      <c r="A72" s="37" t="s">
        <v>94</v>
      </c>
      <c r="B72" s="38" t="s">
        <v>95</v>
      </c>
      <c r="C72" s="39">
        <f>C73</f>
        <v>1047.3</v>
      </c>
      <c r="D72" s="39">
        <f>SUM(D73)</f>
        <v>419.378</v>
      </c>
      <c r="E72" s="41">
        <f t="shared" si="2"/>
        <v>40.04373150004774</v>
      </c>
      <c r="F72" s="41">
        <f t="shared" si="3"/>
        <v>-627.922</v>
      </c>
    </row>
    <row r="73" spans="1:6" ht="15.75">
      <c r="A73" s="42" t="s">
        <v>96</v>
      </c>
      <c r="B73" s="46" t="s">
        <v>97</v>
      </c>
      <c r="C73" s="44">
        <v>1047.3</v>
      </c>
      <c r="D73" s="44">
        <v>419.378</v>
      </c>
      <c r="E73" s="45">
        <f t="shared" si="2"/>
        <v>40.04373150004774</v>
      </c>
      <c r="F73" s="45">
        <f t="shared" si="3"/>
        <v>-627.922</v>
      </c>
    </row>
    <row r="74" spans="1:6" s="6" customFormat="1" ht="16.5" customHeight="1">
      <c r="A74" s="60">
        <v>1000</v>
      </c>
      <c r="B74" s="38" t="s">
        <v>98</v>
      </c>
      <c r="C74" s="39">
        <f>SUM(C75:C78)</f>
        <v>452.1</v>
      </c>
      <c r="D74" s="39">
        <f>SUM(D75:D78)</f>
        <v>0</v>
      </c>
      <c r="E74" s="41">
        <f t="shared" si="2"/>
        <v>0</v>
      </c>
      <c r="F74" s="41">
        <f t="shared" si="3"/>
        <v>-452.1</v>
      </c>
    </row>
    <row r="75" spans="1:6" ht="16.5" customHeight="1" hidden="1">
      <c r="A75" s="61">
        <v>1001</v>
      </c>
      <c r="B75" s="62" t="s">
        <v>99</v>
      </c>
      <c r="C75" s="44"/>
      <c r="D75" s="44"/>
      <c r="E75" s="45" t="e">
        <f t="shared" si="2"/>
        <v>#DIV/0!</v>
      </c>
      <c r="F75" s="45">
        <f t="shared" si="3"/>
        <v>0</v>
      </c>
    </row>
    <row r="76" spans="1:6" ht="15.75" customHeight="1">
      <c r="A76" s="61">
        <v>1003</v>
      </c>
      <c r="B76" s="62" t="s">
        <v>100</v>
      </c>
      <c r="C76" s="44">
        <v>452.1</v>
      </c>
      <c r="D76" s="44"/>
      <c r="E76" s="45">
        <f t="shared" si="2"/>
        <v>0</v>
      </c>
      <c r="F76" s="45">
        <f t="shared" si="3"/>
        <v>-452.1</v>
      </c>
    </row>
    <row r="77" spans="1:6" ht="16.5" customHeight="1" hidden="1">
      <c r="A77" s="61">
        <v>1004</v>
      </c>
      <c r="B77" s="62" t="s">
        <v>101</v>
      </c>
      <c r="C77" s="44"/>
      <c r="D77" s="63"/>
      <c r="E77" s="45" t="e">
        <f t="shared" si="2"/>
        <v>#DIV/0!</v>
      </c>
      <c r="F77" s="45">
        <f t="shared" si="3"/>
        <v>0</v>
      </c>
    </row>
    <row r="78" spans="1:6" ht="16.5" customHeight="1" hidden="1">
      <c r="A78" s="42" t="s">
        <v>102</v>
      </c>
      <c r="B78" s="46" t="s">
        <v>103</v>
      </c>
      <c r="C78" s="44">
        <v>0</v>
      </c>
      <c r="D78" s="44">
        <v>0</v>
      </c>
      <c r="E78" s="45"/>
      <c r="F78" s="45">
        <f t="shared" si="3"/>
        <v>0</v>
      </c>
    </row>
    <row r="79" spans="1:6" ht="15.75">
      <c r="A79" s="37" t="s">
        <v>104</v>
      </c>
      <c r="B79" s="38" t="s">
        <v>105</v>
      </c>
      <c r="C79" s="39">
        <f>C80+C81+C82+C83+C84</f>
        <v>6</v>
      </c>
      <c r="D79" s="39">
        <f>D80+D81+D82+D83+D84</f>
        <v>3</v>
      </c>
      <c r="E79" s="45">
        <f t="shared" si="2"/>
        <v>50</v>
      </c>
      <c r="F79" s="28">
        <f>F80+F81+F82+F83+F84</f>
        <v>-3</v>
      </c>
    </row>
    <row r="80" spans="1:6" ht="15.75">
      <c r="A80" s="42" t="s">
        <v>106</v>
      </c>
      <c r="B80" s="46" t="s">
        <v>107</v>
      </c>
      <c r="C80" s="44">
        <v>6</v>
      </c>
      <c r="D80" s="44">
        <v>3</v>
      </c>
      <c r="E80" s="45">
        <f t="shared" si="2"/>
        <v>50</v>
      </c>
      <c r="F80" s="45">
        <f>SUM(D80-C80)</f>
        <v>-3</v>
      </c>
    </row>
    <row r="81" spans="1:6" ht="15.75" customHeight="1" hidden="1">
      <c r="A81" s="42" t="s">
        <v>108</v>
      </c>
      <c r="B81" s="46" t="s">
        <v>109</v>
      </c>
      <c r="C81" s="44"/>
      <c r="D81" s="44"/>
      <c r="E81" s="45" t="e">
        <f t="shared" si="2"/>
        <v>#DIV/0!</v>
      </c>
      <c r="F81" s="45">
        <f>SUM(D81-C81)</f>
        <v>0</v>
      </c>
    </row>
    <row r="82" spans="1:6" ht="15.75" customHeight="1" hidden="1">
      <c r="A82" s="42" t="s">
        <v>110</v>
      </c>
      <c r="B82" s="46" t="s">
        <v>111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112</v>
      </c>
      <c r="B83" s="46" t="s">
        <v>113</v>
      </c>
      <c r="C83" s="44"/>
      <c r="D83" s="44"/>
      <c r="E83" s="45" t="e">
        <f t="shared" si="2"/>
        <v>#DIV/0!</v>
      </c>
      <c r="F83" s="45"/>
    </row>
    <row r="84" spans="1:6" ht="15.75" customHeight="1" hidden="1">
      <c r="A84" s="42" t="s">
        <v>114</v>
      </c>
      <c r="B84" s="46" t="s">
        <v>115</v>
      </c>
      <c r="C84" s="44"/>
      <c r="D84" s="44"/>
      <c r="E84" s="45" t="e">
        <f t="shared" si="2"/>
        <v>#DIV/0!</v>
      </c>
      <c r="F84" s="45"/>
    </row>
    <row r="85" spans="1:6" s="6" customFormat="1" ht="15.75" hidden="1">
      <c r="A85" s="60">
        <v>1400</v>
      </c>
      <c r="B85" s="65" t="s">
        <v>124</v>
      </c>
      <c r="C85" s="55">
        <f>C86+C87+C88</f>
        <v>0</v>
      </c>
      <c r="D85" s="55">
        <f>SUM(D86:D88)</f>
        <v>0</v>
      </c>
      <c r="E85" s="41" t="e">
        <f t="shared" si="2"/>
        <v>#DIV/0!</v>
      </c>
      <c r="F85" s="41">
        <f t="shared" si="3"/>
        <v>0</v>
      </c>
    </row>
    <row r="86" spans="1:6" ht="15.75" hidden="1">
      <c r="A86" s="61">
        <v>1401</v>
      </c>
      <c r="B86" s="62" t="s">
        <v>125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" customHeight="1" hidden="1">
      <c r="A87" s="61">
        <v>1402</v>
      </c>
      <c r="B87" s="62" t="s">
        <v>126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ht="15.75" hidden="1">
      <c r="A88" s="61">
        <v>1403</v>
      </c>
      <c r="B88" s="62" t="s">
        <v>127</v>
      </c>
      <c r="C88" s="56"/>
      <c r="D88" s="44"/>
      <c r="E88" s="45" t="e">
        <f t="shared" si="2"/>
        <v>#DIV/0!</v>
      </c>
      <c r="F88" s="45">
        <f t="shared" si="3"/>
        <v>0</v>
      </c>
    </row>
    <row r="89" spans="1:6" s="6" customFormat="1" ht="15.75">
      <c r="A89" s="60"/>
      <c r="B89" s="66" t="s">
        <v>128</v>
      </c>
      <c r="C89" s="40">
        <f>C48+C56+C58+C63+C68+C72+C74+C79+C85</f>
        <v>3040.498</v>
      </c>
      <c r="D89" s="40">
        <f>D48+D56+D58+D63+D68+D72+D74+D79+D85</f>
        <v>900.1186600000001</v>
      </c>
      <c r="E89" s="41">
        <f t="shared" si="2"/>
        <v>29.604316792841175</v>
      </c>
      <c r="F89" s="41">
        <f t="shared" si="3"/>
        <v>-2140.37934</v>
      </c>
    </row>
    <row r="90" spans="3:4" ht="15.75">
      <c r="C90" s="69"/>
      <c r="D90" s="70"/>
    </row>
    <row r="91" spans="1:4" s="74" customFormat="1" ht="12.75">
      <c r="A91" s="72" t="s">
        <v>129</v>
      </c>
      <c r="B91" s="72"/>
      <c r="C91" s="73"/>
      <c r="D91" s="73"/>
    </row>
    <row r="92" spans="1:3" s="74" customFormat="1" ht="12.75">
      <c r="A92" s="75" t="s">
        <v>130</v>
      </c>
      <c r="B92" s="75"/>
      <c r="C92" s="74" t="s">
        <v>131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="60" zoomScalePageLayoutView="0" workbookViewId="0" topLeftCell="A50">
      <selection activeCell="D43" sqref="D43:D44"/>
    </sheetView>
  </sheetViews>
  <sheetFormatPr defaultColWidth="9.140625" defaultRowHeight="12.75"/>
  <cols>
    <col min="1" max="1" width="14.7109375" style="67" customWidth="1"/>
    <col min="2" max="2" width="56.421875" style="68" customWidth="1"/>
    <col min="3" max="3" width="14.57421875" style="71" customWidth="1"/>
    <col min="4" max="4" width="14.8515625" style="71" customWidth="1"/>
    <col min="5" max="5" width="10.8515625" style="71" customWidth="1"/>
    <col min="6" max="6" width="10.140625" style="71" customWidth="1"/>
    <col min="7" max="7" width="15.421875" style="1" bestFit="1" customWidth="1"/>
    <col min="8" max="16384" width="9.140625" style="1" customWidth="1"/>
  </cols>
  <sheetData>
    <row r="1" spans="1:6" ht="15.75">
      <c r="A1" s="247" t="s">
        <v>317</v>
      </c>
      <c r="B1" s="247"/>
      <c r="C1" s="247"/>
      <c r="D1" s="247"/>
      <c r="E1" s="247"/>
      <c r="F1" s="247"/>
    </row>
    <row r="2" spans="1:6" ht="15.75">
      <c r="A2" s="247"/>
      <c r="B2" s="247"/>
      <c r="C2" s="247"/>
      <c r="D2" s="247"/>
      <c r="E2" s="247"/>
      <c r="F2" s="247"/>
    </row>
    <row r="3" spans="1:6" ht="63">
      <c r="A3" s="2" t="s">
        <v>1</v>
      </c>
      <c r="B3" s="2" t="s">
        <v>2</v>
      </c>
      <c r="C3" s="81" t="s">
        <v>145</v>
      </c>
      <c r="D3" s="82" t="s">
        <v>301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1715</v>
      </c>
      <c r="D4" s="5">
        <f>D5+D7+D9+D12</f>
        <v>621.05628</v>
      </c>
      <c r="E4" s="5">
        <f>SUM(D4/C4*100)</f>
        <v>36.21319416909621</v>
      </c>
      <c r="F4" s="5">
        <f>SUM(D4-C4)</f>
        <v>-1093.94372</v>
      </c>
    </row>
    <row r="5" spans="1:6" s="6" customFormat="1" ht="15.75">
      <c r="A5" s="77">
        <v>1010000000</v>
      </c>
      <c r="B5" s="76" t="s">
        <v>6</v>
      </c>
      <c r="C5" s="5">
        <f>C6</f>
        <v>1137.6</v>
      </c>
      <c r="D5" s="5">
        <f>D6</f>
        <v>443.39873</v>
      </c>
      <c r="E5" s="5">
        <f aca="true" t="shared" si="0" ref="E5:E43">SUM(D5/C5*100)</f>
        <v>38.97668161040788</v>
      </c>
      <c r="F5" s="5">
        <f aca="true" t="shared" si="1" ref="F5:F43">SUM(D5-C5)</f>
        <v>-694.2012699999999</v>
      </c>
    </row>
    <row r="6" spans="1:6" ht="15.75">
      <c r="A6" s="7">
        <v>1010200001</v>
      </c>
      <c r="B6" s="8" t="s">
        <v>7</v>
      </c>
      <c r="C6" s="9">
        <v>1137.6</v>
      </c>
      <c r="D6" s="10">
        <v>443.39873</v>
      </c>
      <c r="E6" s="9">
        <f>SUM(D6/C6*100)</f>
        <v>38.97668161040788</v>
      </c>
      <c r="F6" s="9">
        <f t="shared" si="1"/>
        <v>-694.2012699999999</v>
      </c>
    </row>
    <row r="7" spans="1:6" s="6" customFormat="1" ht="15.75">
      <c r="A7" s="77">
        <v>1050000000</v>
      </c>
      <c r="B7" s="76" t="s">
        <v>8</v>
      </c>
      <c r="C7" s="5">
        <f>SUM(C8:C8)</f>
        <v>29</v>
      </c>
      <c r="D7" s="5">
        <f>SUM(D8:D8)</f>
        <v>26.08663</v>
      </c>
      <c r="E7" s="5">
        <f t="shared" si="0"/>
        <v>89.95389655172413</v>
      </c>
      <c r="F7" s="5">
        <f t="shared" si="1"/>
        <v>-2.9133700000000005</v>
      </c>
    </row>
    <row r="8" spans="1:6" ht="15.75" customHeight="1">
      <c r="A8" s="7">
        <v>1050300000</v>
      </c>
      <c r="B8" s="11" t="s">
        <v>9</v>
      </c>
      <c r="C8" s="12">
        <v>29</v>
      </c>
      <c r="D8" s="10">
        <v>26.08663</v>
      </c>
      <c r="E8" s="9">
        <f t="shared" si="0"/>
        <v>89.95389655172413</v>
      </c>
      <c r="F8" s="9">
        <f t="shared" si="1"/>
        <v>-2.9133700000000005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538.4</v>
      </c>
      <c r="D9" s="5">
        <f>D10+D11</f>
        <v>138.04592000000002</v>
      </c>
      <c r="E9" s="5">
        <f t="shared" si="0"/>
        <v>25.64002971768203</v>
      </c>
      <c r="F9" s="5">
        <f t="shared" si="1"/>
        <v>-400.35407999999995</v>
      </c>
    </row>
    <row r="10" spans="1:6" s="6" customFormat="1" ht="15.75" customHeight="1">
      <c r="A10" s="7">
        <v>1060100000</v>
      </c>
      <c r="B10" s="11" t="s">
        <v>11</v>
      </c>
      <c r="C10" s="9">
        <v>129</v>
      </c>
      <c r="D10" s="10">
        <v>8.46332</v>
      </c>
      <c r="E10" s="9">
        <f t="shared" si="0"/>
        <v>6.560713178294574</v>
      </c>
      <c r="F10" s="9">
        <f>SUM(D10-C10)</f>
        <v>-120.53668</v>
      </c>
    </row>
    <row r="11" spans="1:6" ht="15" customHeight="1">
      <c r="A11" s="7">
        <v>1060600000</v>
      </c>
      <c r="B11" s="11" t="s">
        <v>10</v>
      </c>
      <c r="C11" s="9">
        <v>409.4</v>
      </c>
      <c r="D11" s="10">
        <v>129.5826</v>
      </c>
      <c r="E11" s="9">
        <f t="shared" si="0"/>
        <v>31.651831949193948</v>
      </c>
      <c r="F11" s="9">
        <f t="shared" si="1"/>
        <v>-279.81739999999996</v>
      </c>
    </row>
    <row r="12" spans="1:6" s="6" customFormat="1" ht="18" customHeight="1">
      <c r="A12" s="3">
        <v>1080000000</v>
      </c>
      <c r="B12" s="4" t="s">
        <v>13</v>
      </c>
      <c r="C12" s="5">
        <f>C13</f>
        <v>10</v>
      </c>
      <c r="D12" s="5">
        <f>D13</f>
        <v>13.525</v>
      </c>
      <c r="E12" s="5">
        <f t="shared" si="0"/>
        <v>135.25</v>
      </c>
      <c r="F12" s="5">
        <f t="shared" si="1"/>
        <v>3.5250000000000004</v>
      </c>
    </row>
    <row r="13" spans="1:6" ht="15" customHeight="1">
      <c r="A13" s="7">
        <v>1080400001</v>
      </c>
      <c r="B13" s="8" t="s">
        <v>14</v>
      </c>
      <c r="C13" s="9">
        <v>10</v>
      </c>
      <c r="D13" s="10">
        <v>13.525</v>
      </c>
      <c r="E13" s="9">
        <f t="shared" si="0"/>
        <v>135.25</v>
      </c>
      <c r="F13" s="9">
        <f t="shared" si="1"/>
        <v>3.5250000000000004</v>
      </c>
    </row>
    <row r="14" spans="1:6" ht="1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" customHeight="1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362</v>
      </c>
      <c r="D20" s="5">
        <f>D21+D24+D26+D29</f>
        <v>90.47898</v>
      </c>
      <c r="E20" s="5">
        <f t="shared" si="0"/>
        <v>24.99419337016575</v>
      </c>
      <c r="F20" s="5">
        <f t="shared" si="1"/>
        <v>-271.52102</v>
      </c>
    </row>
    <row r="21" spans="1:6" s="6" customFormat="1" ht="30.75" customHeight="1">
      <c r="A21" s="77">
        <v>1110000000</v>
      </c>
      <c r="B21" s="78" t="s">
        <v>138</v>
      </c>
      <c r="C21" s="5">
        <f>C22+C23</f>
        <v>222</v>
      </c>
      <c r="D21" s="5">
        <f>D22+D23</f>
        <v>54.0087</v>
      </c>
      <c r="E21" s="5">
        <f t="shared" si="0"/>
        <v>24.328243243243243</v>
      </c>
      <c r="F21" s="5">
        <f t="shared" si="1"/>
        <v>-167.9913</v>
      </c>
    </row>
    <row r="22" spans="1:6" ht="15.75">
      <c r="A22" s="17">
        <v>1110501101</v>
      </c>
      <c r="B22" s="18" t="s">
        <v>17</v>
      </c>
      <c r="C22" s="12">
        <v>200</v>
      </c>
      <c r="D22" s="10">
        <v>54.0087</v>
      </c>
      <c r="E22" s="9">
        <f t="shared" si="0"/>
        <v>27.00435</v>
      </c>
      <c r="F22" s="9">
        <f t="shared" si="1"/>
        <v>-145.9913</v>
      </c>
    </row>
    <row r="23" spans="1:6" ht="15" customHeight="1">
      <c r="A23" s="7">
        <v>1110503505</v>
      </c>
      <c r="B23" s="11" t="s">
        <v>18</v>
      </c>
      <c r="C23" s="12">
        <v>22</v>
      </c>
      <c r="D23" s="10">
        <v>0</v>
      </c>
      <c r="E23" s="9">
        <f t="shared" si="0"/>
        <v>0</v>
      </c>
      <c r="F23" s="9">
        <f t="shared" si="1"/>
        <v>-22</v>
      </c>
    </row>
    <row r="24" spans="1:6" s="16" customFormat="1" ht="1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" customHeight="1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5" customHeight="1">
      <c r="A26" s="79">
        <v>1140000000</v>
      </c>
      <c r="B26" s="80" t="s">
        <v>141</v>
      </c>
      <c r="C26" s="5">
        <f>C27+C28</f>
        <v>140</v>
      </c>
      <c r="D26" s="5">
        <f>D27+D28</f>
        <v>24.07028</v>
      </c>
      <c r="E26" s="5">
        <f t="shared" si="0"/>
        <v>17.193057142857143</v>
      </c>
      <c r="F26" s="5">
        <f t="shared" si="1"/>
        <v>-115.92972</v>
      </c>
    </row>
    <row r="27" spans="1:6" ht="15" customHeight="1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140</v>
      </c>
      <c r="D28" s="10">
        <v>24.07028</v>
      </c>
      <c r="E28" s="9">
        <f t="shared" si="0"/>
        <v>17.193057142857143</v>
      </c>
      <c r="F28" s="9">
        <f t="shared" si="1"/>
        <v>-115.92972</v>
      </c>
    </row>
    <row r="29" spans="1:6" ht="14.25" customHeight="1">
      <c r="A29" s="3">
        <v>1170000000</v>
      </c>
      <c r="B29" s="14" t="s">
        <v>144</v>
      </c>
      <c r="C29" s="5">
        <f>C30+C31</f>
        <v>0</v>
      </c>
      <c r="D29" s="5">
        <f>D30+D31</f>
        <v>12.4</v>
      </c>
      <c r="E29" s="5" t="e">
        <f t="shared" si="0"/>
        <v>#DIV/0!</v>
      </c>
      <c r="F29" s="5">
        <f t="shared" si="1"/>
        <v>12.4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12.4</v>
      </c>
      <c r="E30" s="9" t="e">
        <f t="shared" si="0"/>
        <v>#DIV/0!</v>
      </c>
      <c r="F30" s="9">
        <f t="shared" si="1"/>
        <v>12.4</v>
      </c>
    </row>
    <row r="31" spans="1:6" ht="14.25" customHeight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2077</v>
      </c>
      <c r="D32" s="20">
        <f>D4+D20</f>
        <v>711.53526</v>
      </c>
      <c r="E32" s="5">
        <f t="shared" si="0"/>
        <v>34.25783630235917</v>
      </c>
      <c r="F32" s="5">
        <f t="shared" si="1"/>
        <v>-1365.46474</v>
      </c>
    </row>
    <row r="33" spans="1:7" s="6" customFormat="1" ht="15.75">
      <c r="A33" s="3">
        <v>2000000000</v>
      </c>
      <c r="B33" s="4" t="s">
        <v>27</v>
      </c>
      <c r="C33" s="5">
        <f>C34+C36+C37+C38+C39+C41</f>
        <v>4464.106</v>
      </c>
      <c r="D33" s="5">
        <f>D34+D36+D37+D38+D39+D41+D40</f>
        <v>1518.5400200000001</v>
      </c>
      <c r="E33" s="5">
        <f t="shared" si="0"/>
        <v>34.01666582289937</v>
      </c>
      <c r="F33" s="5">
        <f t="shared" si="1"/>
        <v>-2945.5659799999994</v>
      </c>
      <c r="G33" s="21"/>
    </row>
    <row r="34" spans="1:6" ht="15" customHeight="1">
      <c r="A34" s="17">
        <v>2020100000</v>
      </c>
      <c r="B34" s="18" t="s">
        <v>28</v>
      </c>
      <c r="C34" s="13">
        <v>3481.7</v>
      </c>
      <c r="D34" s="22">
        <v>1411.18</v>
      </c>
      <c r="E34" s="9">
        <f t="shared" si="0"/>
        <v>40.53134962805526</v>
      </c>
      <c r="F34" s="9">
        <f t="shared" si="1"/>
        <v>-2070.5199999999995</v>
      </c>
    </row>
    <row r="35" spans="1:6" ht="15.75" customHeight="1" hidden="1">
      <c r="A35" s="17">
        <v>2020100310</v>
      </c>
      <c r="B35" s="18" t="s">
        <v>269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866.3</v>
      </c>
      <c r="D36" s="10">
        <v>0</v>
      </c>
      <c r="E36" s="9">
        <f t="shared" si="0"/>
        <v>0</v>
      </c>
      <c r="F36" s="9">
        <f t="shared" si="1"/>
        <v>-866.3</v>
      </c>
    </row>
    <row r="37" spans="1:6" ht="15" customHeight="1">
      <c r="A37" s="17">
        <v>2020300000</v>
      </c>
      <c r="B37" s="18" t="s">
        <v>30</v>
      </c>
      <c r="C37" s="12">
        <v>116.106</v>
      </c>
      <c r="D37" s="23">
        <v>115.872</v>
      </c>
      <c r="E37" s="9">
        <f t="shared" si="0"/>
        <v>99.79846002790555</v>
      </c>
      <c r="F37" s="9">
        <f t="shared" si="1"/>
        <v>-0.23399999999999466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30" customHeight="1">
      <c r="A40" s="17">
        <v>2080500010</v>
      </c>
      <c r="B40" s="19" t="s">
        <v>319</v>
      </c>
      <c r="C40" s="12"/>
      <c r="D40" s="24">
        <v>-8.51198</v>
      </c>
      <c r="E40" s="9"/>
      <c r="F40" s="9"/>
    </row>
    <row r="41" spans="1:6" ht="15" customHeight="1" hidden="1">
      <c r="A41" s="7">
        <v>2190500005</v>
      </c>
      <c r="B41" s="11" t="s">
        <v>33</v>
      </c>
      <c r="C41" s="15"/>
      <c r="D41" s="15"/>
      <c r="E41" s="5"/>
      <c r="F41" s="5">
        <f>SUM(D41-C41)</f>
        <v>0</v>
      </c>
    </row>
    <row r="42" spans="1:6" s="6" customFormat="1" ht="15" customHeight="1" hidden="1">
      <c r="A42" s="3">
        <v>3000000000</v>
      </c>
      <c r="B42" s="14" t="s">
        <v>34</v>
      </c>
      <c r="C42" s="25">
        <v>0</v>
      </c>
      <c r="D42" s="15">
        <v>0</v>
      </c>
      <c r="E42" s="5" t="e">
        <f t="shared" si="0"/>
        <v>#DIV/0!</v>
      </c>
      <c r="F42" s="5">
        <f t="shared" si="1"/>
        <v>0</v>
      </c>
    </row>
    <row r="43" spans="1:6" s="6" customFormat="1" ht="15" customHeight="1">
      <c r="A43" s="3"/>
      <c r="B43" s="4" t="s">
        <v>35</v>
      </c>
      <c r="C43" s="5">
        <f>SUM(C32,C33,C42)</f>
        <v>6541.106</v>
      </c>
      <c r="D43" s="26">
        <f>D32+D33</f>
        <v>2230.07528</v>
      </c>
      <c r="E43" s="5">
        <f t="shared" si="0"/>
        <v>34.09324478154001</v>
      </c>
      <c r="F43" s="5">
        <f t="shared" si="1"/>
        <v>-4311.03072</v>
      </c>
    </row>
    <row r="44" spans="1:6" s="6" customFormat="1" ht="15.75">
      <c r="A44" s="3"/>
      <c r="B44" s="27" t="s">
        <v>36</v>
      </c>
      <c r="C44" s="5">
        <f>C89-C43</f>
        <v>340.60000000000036</v>
      </c>
      <c r="D44" s="5">
        <f>D89-D43</f>
        <v>-99.2155600000001</v>
      </c>
      <c r="E44" s="28"/>
      <c r="F44" s="28"/>
    </row>
    <row r="45" spans="1:6" ht="15.75">
      <c r="A45" s="29"/>
      <c r="B45" s="30"/>
      <c r="C45" s="31"/>
      <c r="D45" s="31"/>
      <c r="E45" s="32"/>
      <c r="F45" s="33"/>
    </row>
    <row r="46" spans="1:6" ht="63">
      <c r="A46" s="34" t="s">
        <v>1</v>
      </c>
      <c r="B46" s="34" t="s">
        <v>37</v>
      </c>
      <c r="C46" s="81" t="s">
        <v>145</v>
      </c>
      <c r="D46" s="82" t="s">
        <v>301</v>
      </c>
      <c r="E46" s="81" t="s">
        <v>3</v>
      </c>
      <c r="F46" s="83" t="s">
        <v>4</v>
      </c>
    </row>
    <row r="47" spans="1:6" ht="15.75">
      <c r="A47" s="35">
        <v>1</v>
      </c>
      <c r="B47" s="34">
        <v>2</v>
      </c>
      <c r="C47" s="36">
        <v>3</v>
      </c>
      <c r="D47" s="36">
        <v>4</v>
      </c>
      <c r="E47" s="36">
        <v>5</v>
      </c>
      <c r="F47" s="36">
        <v>6</v>
      </c>
    </row>
    <row r="48" spans="1:6" s="6" customFormat="1" ht="15.75">
      <c r="A48" s="37" t="s">
        <v>38</v>
      </c>
      <c r="B48" s="38" t="s">
        <v>39</v>
      </c>
      <c r="C48" s="39">
        <f>C49+C50+C51+C52+C53+C55+C54</f>
        <v>1025.192</v>
      </c>
      <c r="D48" s="40">
        <f>D49+D50+D51+D52+D53+D55+D54</f>
        <v>392.33936</v>
      </c>
      <c r="E48" s="41">
        <f>SUM(D48/C48*100)</f>
        <v>38.269842136887526</v>
      </c>
      <c r="F48" s="41">
        <f>SUM(D48-C48)</f>
        <v>-632.8526400000001</v>
      </c>
    </row>
    <row r="49" spans="1:6" s="6" customFormat="1" ht="31.5" hidden="1">
      <c r="A49" s="42" t="s">
        <v>40</v>
      </c>
      <c r="B49" s="43" t="s">
        <v>41</v>
      </c>
      <c r="C49" s="44"/>
      <c r="D49" s="44"/>
      <c r="E49" s="45"/>
      <c r="F49" s="45"/>
    </row>
    <row r="50" spans="1:6" ht="15" customHeight="1">
      <c r="A50" s="42" t="s">
        <v>42</v>
      </c>
      <c r="B50" s="46" t="s">
        <v>43</v>
      </c>
      <c r="C50" s="44">
        <v>1010.192</v>
      </c>
      <c r="D50" s="44">
        <v>392.33936</v>
      </c>
      <c r="E50" s="45">
        <f aca="true" t="shared" si="2" ref="E50:E89">SUM(D50/C50*100)</f>
        <v>38.83809810412278</v>
      </c>
      <c r="F50" s="45">
        <f aca="true" t="shared" si="3" ref="F50:F89">SUM(D50-C50)</f>
        <v>-617.8526400000001</v>
      </c>
    </row>
    <row r="51" spans="1:6" ht="12.75" customHeight="1" hidden="1">
      <c r="A51" s="42" t="s">
        <v>44</v>
      </c>
      <c r="B51" s="46" t="s">
        <v>45</v>
      </c>
      <c r="C51" s="44"/>
      <c r="D51" s="44"/>
      <c r="E51" s="45"/>
      <c r="F51" s="45">
        <f t="shared" si="3"/>
        <v>0</v>
      </c>
    </row>
    <row r="52" spans="1:6" ht="12.75" customHeight="1" hidden="1">
      <c r="A52" s="42" t="s">
        <v>46</v>
      </c>
      <c r="B52" s="46" t="s">
        <v>47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 hidden="1">
      <c r="A53" s="42" t="s">
        <v>48</v>
      </c>
      <c r="B53" s="46" t="s">
        <v>49</v>
      </c>
      <c r="C53" s="44"/>
      <c r="D53" s="44"/>
      <c r="E53" s="45" t="e">
        <f t="shared" si="2"/>
        <v>#DIV/0!</v>
      </c>
      <c r="F53" s="45">
        <f t="shared" si="3"/>
        <v>0</v>
      </c>
    </row>
    <row r="54" spans="1:6" ht="15.75" customHeight="1">
      <c r="A54" s="42" t="s">
        <v>50</v>
      </c>
      <c r="B54" s="46" t="s">
        <v>51</v>
      </c>
      <c r="C54" s="47">
        <v>15</v>
      </c>
      <c r="D54" s="47">
        <v>0</v>
      </c>
      <c r="E54" s="45">
        <f t="shared" si="2"/>
        <v>0</v>
      </c>
      <c r="F54" s="45">
        <f t="shared" si="3"/>
        <v>-15</v>
      </c>
    </row>
    <row r="55" spans="1:6" ht="15" customHeight="1" hidden="1">
      <c r="A55" s="42" t="s">
        <v>52</v>
      </c>
      <c r="B55" s="46" t="s">
        <v>53</v>
      </c>
      <c r="C55" s="44"/>
      <c r="D55" s="44"/>
      <c r="E55" s="45" t="e">
        <f t="shared" si="2"/>
        <v>#DIV/0!</v>
      </c>
      <c r="F55" s="45">
        <f t="shared" si="3"/>
        <v>0</v>
      </c>
    </row>
    <row r="56" spans="1:6" s="6" customFormat="1" ht="15.75" customHeight="1">
      <c r="A56" s="48" t="s">
        <v>54</v>
      </c>
      <c r="B56" s="49" t="s">
        <v>55</v>
      </c>
      <c r="C56" s="39">
        <f>C57</f>
        <v>115.794</v>
      </c>
      <c r="D56" s="39">
        <f>D57</f>
        <v>34.4416</v>
      </c>
      <c r="E56" s="41">
        <f t="shared" si="2"/>
        <v>29.743855467468094</v>
      </c>
      <c r="F56" s="41">
        <f t="shared" si="3"/>
        <v>-81.35239999999999</v>
      </c>
    </row>
    <row r="57" spans="1:6" ht="15.75">
      <c r="A57" s="50" t="s">
        <v>56</v>
      </c>
      <c r="B57" s="51" t="s">
        <v>57</v>
      </c>
      <c r="C57" s="44">
        <v>115.794</v>
      </c>
      <c r="D57" s="44">
        <v>34.4416</v>
      </c>
      <c r="E57" s="45">
        <f t="shared" si="2"/>
        <v>29.743855467468094</v>
      </c>
      <c r="F57" s="45">
        <f t="shared" si="3"/>
        <v>-81.35239999999999</v>
      </c>
    </row>
    <row r="58" spans="1:6" s="6" customFormat="1" ht="15" customHeight="1">
      <c r="A58" s="37" t="s">
        <v>58</v>
      </c>
      <c r="B58" s="38" t="s">
        <v>59</v>
      </c>
      <c r="C58" s="39">
        <f>C62</f>
        <v>198.6</v>
      </c>
      <c r="D58" s="39">
        <f>D62</f>
        <v>29.54248</v>
      </c>
      <c r="E58" s="41">
        <f t="shared" si="2"/>
        <v>14.875367573011077</v>
      </c>
      <c r="F58" s="41">
        <f t="shared" si="3"/>
        <v>-169.05751999999998</v>
      </c>
    </row>
    <row r="59" spans="1:6" ht="14.25" customHeight="1" hidden="1">
      <c r="A59" s="42" t="s">
        <v>60</v>
      </c>
      <c r="B59" s="46" t="s">
        <v>61</v>
      </c>
      <c r="C59" s="44"/>
      <c r="D59" s="44"/>
      <c r="E59" s="41" t="e">
        <f t="shared" si="2"/>
        <v>#DIV/0!</v>
      </c>
      <c r="F59" s="41">
        <f t="shared" si="3"/>
        <v>0</v>
      </c>
    </row>
    <row r="60" spans="1:6" ht="16.5" customHeight="1" hidden="1">
      <c r="A60" s="52" t="s">
        <v>62</v>
      </c>
      <c r="B60" s="46" t="s">
        <v>63</v>
      </c>
      <c r="C60" s="44">
        <v>0</v>
      </c>
      <c r="D60" s="44"/>
      <c r="E60" s="41" t="e">
        <f t="shared" si="2"/>
        <v>#DIV/0!</v>
      </c>
      <c r="F60" s="41">
        <f t="shared" si="3"/>
        <v>0</v>
      </c>
    </row>
    <row r="61" spans="1:6" ht="15.75" hidden="1">
      <c r="A61" s="53" t="s">
        <v>64</v>
      </c>
      <c r="B61" s="54" t="s">
        <v>65</v>
      </c>
      <c r="C61" s="44"/>
      <c r="D61" s="44"/>
      <c r="E61" s="41" t="e">
        <f t="shared" si="2"/>
        <v>#DIV/0!</v>
      </c>
      <c r="F61" s="41">
        <f t="shared" si="3"/>
        <v>0</v>
      </c>
    </row>
    <row r="62" spans="1:6" ht="15.75" customHeight="1">
      <c r="A62" s="53" t="s">
        <v>256</v>
      </c>
      <c r="B62" s="54" t="s">
        <v>257</v>
      </c>
      <c r="C62" s="44">
        <v>198.6</v>
      </c>
      <c r="D62" s="44">
        <v>29.54248</v>
      </c>
      <c r="E62" s="45">
        <f t="shared" si="2"/>
        <v>14.875367573011077</v>
      </c>
      <c r="F62" s="45">
        <f t="shared" si="3"/>
        <v>-169.05751999999998</v>
      </c>
    </row>
    <row r="63" spans="1:6" s="6" customFormat="1" ht="15.75">
      <c r="A63" s="37" t="s">
        <v>66</v>
      </c>
      <c r="B63" s="38" t="s">
        <v>67</v>
      </c>
      <c r="C63" s="55">
        <f>SUM(C64:C67)</f>
        <v>1762.52</v>
      </c>
      <c r="D63" s="55">
        <f>SUM(D64:D67)</f>
        <v>447.67505</v>
      </c>
      <c r="E63" s="41">
        <f t="shared" si="2"/>
        <v>25.39971461316751</v>
      </c>
      <c r="F63" s="41">
        <f t="shared" si="3"/>
        <v>-1314.84495</v>
      </c>
    </row>
    <row r="64" spans="1:6" ht="16.5" customHeight="1" hidden="1">
      <c r="A64" s="42" t="s">
        <v>68</v>
      </c>
      <c r="B64" s="46" t="s">
        <v>69</v>
      </c>
      <c r="C64" s="56"/>
      <c r="D64" s="44"/>
      <c r="E64" s="45" t="e">
        <f t="shared" si="2"/>
        <v>#DIV/0!</v>
      </c>
      <c r="F64" s="45">
        <f t="shared" si="3"/>
        <v>0</v>
      </c>
    </row>
    <row r="65" spans="1:7" s="6" customFormat="1" ht="15.75">
      <c r="A65" s="42" t="s">
        <v>70</v>
      </c>
      <c r="B65" s="46" t="s">
        <v>71</v>
      </c>
      <c r="C65" s="56">
        <v>250</v>
      </c>
      <c r="D65" s="44">
        <v>143.266</v>
      </c>
      <c r="E65" s="45">
        <f t="shared" si="2"/>
        <v>57.306400000000004</v>
      </c>
      <c r="F65" s="45">
        <f t="shared" si="3"/>
        <v>-106.73400000000001</v>
      </c>
      <c r="G65" s="57"/>
    </row>
    <row r="66" spans="1:6" ht="15.75">
      <c r="A66" s="42" t="s">
        <v>72</v>
      </c>
      <c r="B66" s="46" t="s">
        <v>73</v>
      </c>
      <c r="C66" s="56">
        <v>1263.3</v>
      </c>
      <c r="D66" s="44">
        <v>78.661</v>
      </c>
      <c r="E66" s="45">
        <f t="shared" si="2"/>
        <v>6.226628670941186</v>
      </c>
      <c r="F66" s="45">
        <f t="shared" si="3"/>
        <v>-1184.639</v>
      </c>
    </row>
    <row r="67" spans="1:6" ht="15.75">
      <c r="A67" s="42" t="s">
        <v>74</v>
      </c>
      <c r="B67" s="46" t="s">
        <v>75</v>
      </c>
      <c r="C67" s="56">
        <v>249.22</v>
      </c>
      <c r="D67" s="44">
        <v>225.74805</v>
      </c>
      <c r="E67" s="45">
        <f t="shared" si="2"/>
        <v>90.58183532621781</v>
      </c>
      <c r="F67" s="45">
        <f t="shared" si="3"/>
        <v>-23.471949999999993</v>
      </c>
    </row>
    <row r="68" spans="1:6" s="6" customFormat="1" ht="15.75">
      <c r="A68" s="37" t="s">
        <v>76</v>
      </c>
      <c r="B68" s="38" t="s">
        <v>77</v>
      </c>
      <c r="C68" s="39">
        <f>SUM(C69:C71)</f>
        <v>1010</v>
      </c>
      <c r="D68" s="39">
        <f>SUM(D69:D71)</f>
        <v>296.24507</v>
      </c>
      <c r="E68" s="41">
        <f t="shared" si="2"/>
        <v>29.33119504950495</v>
      </c>
      <c r="F68" s="41">
        <f t="shared" si="3"/>
        <v>-713.7549300000001</v>
      </c>
    </row>
    <row r="69" spans="1:6" ht="15" customHeight="1">
      <c r="A69" s="42" t="s">
        <v>78</v>
      </c>
      <c r="B69" s="58" t="s">
        <v>79</v>
      </c>
      <c r="C69" s="44">
        <v>250</v>
      </c>
      <c r="D69" s="44">
        <v>0</v>
      </c>
      <c r="E69" s="45">
        <f t="shared" si="2"/>
        <v>0</v>
      </c>
      <c r="F69" s="45">
        <f t="shared" si="3"/>
        <v>-250</v>
      </c>
    </row>
    <row r="70" spans="1:6" ht="14.25" customHeight="1" hidden="1">
      <c r="A70" s="42" t="s">
        <v>80</v>
      </c>
      <c r="B70" s="58" t="s">
        <v>81</v>
      </c>
      <c r="C70" s="44"/>
      <c r="D70" s="44"/>
      <c r="E70" s="45" t="e">
        <f t="shared" si="2"/>
        <v>#DIV/0!</v>
      </c>
      <c r="F70" s="45">
        <f t="shared" si="3"/>
        <v>0</v>
      </c>
    </row>
    <row r="71" spans="1:6" ht="15" customHeight="1">
      <c r="A71" s="42" t="s">
        <v>82</v>
      </c>
      <c r="B71" s="46" t="s">
        <v>83</v>
      </c>
      <c r="C71" s="44">
        <v>760</v>
      </c>
      <c r="D71" s="44">
        <v>296.24507</v>
      </c>
      <c r="E71" s="45">
        <f t="shared" si="2"/>
        <v>38.97961447368421</v>
      </c>
      <c r="F71" s="45">
        <f t="shared" si="3"/>
        <v>-463.75493</v>
      </c>
    </row>
    <row r="72" spans="1:6" s="6" customFormat="1" ht="15" customHeight="1">
      <c r="A72" s="37" t="s">
        <v>94</v>
      </c>
      <c r="B72" s="38" t="s">
        <v>95</v>
      </c>
      <c r="C72" s="39">
        <f>C73</f>
        <v>2465.5</v>
      </c>
      <c r="D72" s="39">
        <f>SUM(D73)</f>
        <v>911.61616</v>
      </c>
      <c r="E72" s="41">
        <f t="shared" si="2"/>
        <v>36.97490002027987</v>
      </c>
      <c r="F72" s="41">
        <f t="shared" si="3"/>
        <v>-1553.88384</v>
      </c>
    </row>
    <row r="73" spans="1:6" ht="15" customHeight="1">
      <c r="A73" s="42" t="s">
        <v>96</v>
      </c>
      <c r="B73" s="46" t="s">
        <v>97</v>
      </c>
      <c r="C73" s="44">
        <v>2465.5</v>
      </c>
      <c r="D73" s="44">
        <v>911.61616</v>
      </c>
      <c r="E73" s="45">
        <f t="shared" si="2"/>
        <v>36.97490002027987</v>
      </c>
      <c r="F73" s="45">
        <f t="shared" si="3"/>
        <v>-1553.88384</v>
      </c>
    </row>
    <row r="74" spans="1:6" s="6" customFormat="1" ht="15" customHeight="1" hidden="1">
      <c r="A74" s="60">
        <v>1000</v>
      </c>
      <c r="B74" s="38" t="s">
        <v>98</v>
      </c>
      <c r="C74" s="39">
        <f>SUM(C75:C78)</f>
        <v>0</v>
      </c>
      <c r="D74" s="39">
        <f>SUM(D75:D78)</f>
        <v>0</v>
      </c>
      <c r="E74" s="41" t="e">
        <f t="shared" si="2"/>
        <v>#DIV/0!</v>
      </c>
      <c r="F74" s="41">
        <f t="shared" si="3"/>
        <v>0</v>
      </c>
    </row>
    <row r="75" spans="1:6" ht="15.75" customHeight="1" hidden="1">
      <c r="A75" s="61">
        <v>1001</v>
      </c>
      <c r="B75" s="62" t="s">
        <v>99</v>
      </c>
      <c r="C75" s="44"/>
      <c r="D75" s="44"/>
      <c r="E75" s="45" t="e">
        <f t="shared" si="2"/>
        <v>#DIV/0!</v>
      </c>
      <c r="F75" s="45">
        <f t="shared" si="3"/>
        <v>0</v>
      </c>
    </row>
    <row r="76" spans="1:6" ht="15" customHeight="1" hidden="1">
      <c r="A76" s="61">
        <v>1003</v>
      </c>
      <c r="B76" s="62" t="s">
        <v>100</v>
      </c>
      <c r="C76" s="44">
        <v>0</v>
      </c>
      <c r="D76" s="44">
        <v>0</v>
      </c>
      <c r="E76" s="45" t="e">
        <f t="shared" si="2"/>
        <v>#DIV/0!</v>
      </c>
      <c r="F76" s="45">
        <f t="shared" si="3"/>
        <v>0</v>
      </c>
    </row>
    <row r="77" spans="1:6" ht="15" customHeight="1" hidden="1">
      <c r="A77" s="61">
        <v>1004</v>
      </c>
      <c r="B77" s="62" t="s">
        <v>101</v>
      </c>
      <c r="C77" s="44"/>
      <c r="D77" s="63"/>
      <c r="E77" s="45" t="e">
        <f t="shared" si="2"/>
        <v>#DIV/0!</v>
      </c>
      <c r="F77" s="45">
        <f t="shared" si="3"/>
        <v>0</v>
      </c>
    </row>
    <row r="78" spans="1:6" ht="15" customHeight="1" hidden="1">
      <c r="A78" s="42" t="s">
        <v>102</v>
      </c>
      <c r="B78" s="46" t="s">
        <v>103</v>
      </c>
      <c r="C78" s="44">
        <v>0</v>
      </c>
      <c r="D78" s="44">
        <v>0</v>
      </c>
      <c r="E78" s="45"/>
      <c r="F78" s="45">
        <f t="shared" si="3"/>
        <v>0</v>
      </c>
    </row>
    <row r="79" spans="1:6" ht="15.75">
      <c r="A79" s="37" t="s">
        <v>104</v>
      </c>
      <c r="B79" s="38" t="s">
        <v>105</v>
      </c>
      <c r="C79" s="39">
        <f>C80+C81+C82+C83+C84</f>
        <v>19</v>
      </c>
      <c r="D79" s="39">
        <f>D80+D81+D82+D83+D84</f>
        <v>19</v>
      </c>
      <c r="E79" s="45">
        <f t="shared" si="2"/>
        <v>100</v>
      </c>
      <c r="F79" s="28">
        <f>F80+F81+F82+F83+F84</f>
        <v>0</v>
      </c>
    </row>
    <row r="80" spans="1:6" ht="15" customHeight="1">
      <c r="A80" s="42" t="s">
        <v>106</v>
      </c>
      <c r="B80" s="46" t="s">
        <v>107</v>
      </c>
      <c r="C80" s="44">
        <v>19</v>
      </c>
      <c r="D80" s="44">
        <v>19</v>
      </c>
      <c r="E80" s="45">
        <f t="shared" si="2"/>
        <v>100</v>
      </c>
      <c r="F80" s="45">
        <f>SUM(D80-C80)</f>
        <v>0</v>
      </c>
    </row>
    <row r="81" spans="1:6" ht="15" customHeight="1" hidden="1">
      <c r="A81" s="42" t="s">
        <v>108</v>
      </c>
      <c r="B81" s="46" t="s">
        <v>109</v>
      </c>
      <c r="C81" s="44"/>
      <c r="D81" s="44"/>
      <c r="E81" s="45" t="e">
        <f t="shared" si="2"/>
        <v>#DIV/0!</v>
      </c>
      <c r="F81" s="45">
        <f>SUM(D81-C81)</f>
        <v>0</v>
      </c>
    </row>
    <row r="82" spans="1:6" ht="15" customHeight="1" hidden="1">
      <c r="A82" s="42" t="s">
        <v>110</v>
      </c>
      <c r="B82" s="46" t="s">
        <v>111</v>
      </c>
      <c r="C82" s="44"/>
      <c r="D82" s="44"/>
      <c r="E82" s="45" t="e">
        <f t="shared" si="2"/>
        <v>#DIV/0!</v>
      </c>
      <c r="F82" s="45"/>
    </row>
    <row r="83" spans="1:6" ht="15" customHeight="1" hidden="1">
      <c r="A83" s="42" t="s">
        <v>112</v>
      </c>
      <c r="B83" s="46" t="s">
        <v>113</v>
      </c>
      <c r="C83" s="44"/>
      <c r="D83" s="44"/>
      <c r="E83" s="45" t="e">
        <f t="shared" si="2"/>
        <v>#DIV/0!</v>
      </c>
      <c r="F83" s="45"/>
    </row>
    <row r="84" spans="1:6" ht="15" customHeight="1" hidden="1">
      <c r="A84" s="42" t="s">
        <v>114</v>
      </c>
      <c r="B84" s="46" t="s">
        <v>115</v>
      </c>
      <c r="C84" s="44"/>
      <c r="D84" s="44"/>
      <c r="E84" s="45" t="e">
        <f t="shared" si="2"/>
        <v>#DIV/0!</v>
      </c>
      <c r="F84" s="45"/>
    </row>
    <row r="85" spans="1:6" s="6" customFormat="1" ht="15" customHeight="1">
      <c r="A85" s="60">
        <v>1400</v>
      </c>
      <c r="B85" s="65" t="s">
        <v>124</v>
      </c>
      <c r="C85" s="55">
        <f>C86+C87+C88</f>
        <v>285.1</v>
      </c>
      <c r="D85" s="55">
        <f>SUM(D86:D88)</f>
        <v>0</v>
      </c>
      <c r="E85" s="41">
        <f t="shared" si="2"/>
        <v>0</v>
      </c>
      <c r="F85" s="41">
        <f t="shared" si="3"/>
        <v>-285.1</v>
      </c>
    </row>
    <row r="86" spans="1:6" ht="15" customHeight="1" hidden="1">
      <c r="A86" s="61">
        <v>1401</v>
      </c>
      <c r="B86" s="62" t="s">
        <v>125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" customHeight="1" hidden="1">
      <c r="A87" s="61">
        <v>1402</v>
      </c>
      <c r="B87" s="62" t="s">
        <v>126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ht="15" customHeight="1">
      <c r="A88" s="61">
        <v>1403</v>
      </c>
      <c r="B88" s="62" t="s">
        <v>127</v>
      </c>
      <c r="C88" s="56">
        <v>285.1</v>
      </c>
      <c r="D88" s="44">
        <v>0</v>
      </c>
      <c r="E88" s="45">
        <f t="shared" si="2"/>
        <v>0</v>
      </c>
      <c r="F88" s="45">
        <f t="shared" si="3"/>
        <v>-285.1</v>
      </c>
    </row>
    <row r="89" spans="1:6" s="6" customFormat="1" ht="15" customHeight="1">
      <c r="A89" s="60"/>
      <c r="B89" s="66" t="s">
        <v>128</v>
      </c>
      <c r="C89" s="40">
        <f>C48+C56+C58+C63+C68+C72+C79+C74+C85</f>
        <v>6881.706</v>
      </c>
      <c r="D89" s="40">
        <f>D48+D56+D58+D63+D68+D72+D79+D74+D85</f>
        <v>2130.85972</v>
      </c>
      <c r="E89" s="41">
        <f t="shared" si="2"/>
        <v>30.964120234139614</v>
      </c>
      <c r="F89" s="41">
        <f t="shared" si="3"/>
        <v>-4750.84628</v>
      </c>
    </row>
    <row r="90" spans="3:4" ht="15.75">
      <c r="C90" s="69"/>
      <c r="D90" s="70"/>
    </row>
    <row r="91" spans="1:4" s="74" customFormat="1" ht="12.75">
      <c r="A91" s="72" t="s">
        <v>129</v>
      </c>
      <c r="B91" s="72"/>
      <c r="C91" s="73"/>
      <c r="D91" s="73"/>
    </row>
    <row r="92" spans="1:3" s="74" customFormat="1" ht="12.75">
      <c r="A92" s="75" t="s">
        <v>130</v>
      </c>
      <c r="B92" s="75"/>
      <c r="C92" s="74" t="s">
        <v>131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="60" workbookViewId="0" topLeftCell="A1">
      <selection activeCell="D43" sqref="D43:D44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3.00390625" style="71" customWidth="1"/>
    <col min="4" max="4" width="14.57421875" style="71" customWidth="1"/>
    <col min="5" max="5" width="9.00390625" style="71" customWidth="1"/>
    <col min="6" max="6" width="8.57421875" style="71" customWidth="1"/>
    <col min="7" max="7" width="15.421875" style="1" bestFit="1" customWidth="1"/>
    <col min="8" max="16384" width="9.140625" style="1" customWidth="1"/>
  </cols>
  <sheetData>
    <row r="1" spans="1:6" ht="15.75">
      <c r="A1" s="247" t="s">
        <v>316</v>
      </c>
      <c r="B1" s="247"/>
      <c r="C1" s="247"/>
      <c r="D1" s="247"/>
      <c r="E1" s="247"/>
      <c r="F1" s="247"/>
    </row>
    <row r="2" spans="1:6" ht="15.75">
      <c r="A2" s="247"/>
      <c r="B2" s="247"/>
      <c r="C2" s="247"/>
      <c r="D2" s="247"/>
      <c r="E2" s="247"/>
      <c r="F2" s="247"/>
    </row>
    <row r="3" spans="1:6" ht="63">
      <c r="A3" s="2" t="s">
        <v>1</v>
      </c>
      <c r="B3" s="2" t="s">
        <v>2</v>
      </c>
      <c r="C3" s="81" t="s">
        <v>145</v>
      </c>
      <c r="D3" s="82" t="s">
        <v>301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473</v>
      </c>
      <c r="D4" s="5">
        <f>D5+D7+D9+D12</f>
        <v>89.88041</v>
      </c>
      <c r="E4" s="5">
        <f>SUM(D4/C4*100)</f>
        <v>19.00220084566596</v>
      </c>
      <c r="F4" s="5">
        <f>SUM(D4-C4)</f>
        <v>-383.11959</v>
      </c>
    </row>
    <row r="5" spans="1:6" s="6" customFormat="1" ht="15.75">
      <c r="A5" s="77">
        <v>1010000000</v>
      </c>
      <c r="B5" s="76" t="s">
        <v>6</v>
      </c>
      <c r="C5" s="5">
        <f>C6</f>
        <v>187.2</v>
      </c>
      <c r="D5" s="5">
        <f>D6</f>
        <v>53.09251</v>
      </c>
      <c r="E5" s="5">
        <f aca="true" t="shared" si="0" ref="E5:E43">SUM(D5/C5*100)</f>
        <v>28.361383547008543</v>
      </c>
      <c r="F5" s="5">
        <f aca="true" t="shared" si="1" ref="F5:F43">SUM(D5-C5)</f>
        <v>-134.10748999999998</v>
      </c>
    </row>
    <row r="6" spans="1:6" ht="15.75">
      <c r="A6" s="7">
        <v>1010200001</v>
      </c>
      <c r="B6" s="8" t="s">
        <v>7</v>
      </c>
      <c r="C6" s="9">
        <v>187.2</v>
      </c>
      <c r="D6" s="10">
        <v>53.09251</v>
      </c>
      <c r="E6" s="9">
        <f>SUM(D6/C6*100)</f>
        <v>28.361383547008543</v>
      </c>
      <c r="F6" s="9">
        <f t="shared" si="1"/>
        <v>-134.10748999999998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1.61438</v>
      </c>
      <c r="E7" s="5">
        <f t="shared" si="0"/>
        <v>53.812666666666665</v>
      </c>
      <c r="F7" s="5">
        <f t="shared" si="1"/>
        <v>-1.38562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1.61438</v>
      </c>
      <c r="E8" s="9">
        <f t="shared" si="0"/>
        <v>53.812666666666665</v>
      </c>
      <c r="F8" s="9">
        <f t="shared" si="1"/>
        <v>-1.38562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272.8</v>
      </c>
      <c r="D9" s="5">
        <f>D10+D11</f>
        <v>27.97352</v>
      </c>
      <c r="E9" s="5">
        <f t="shared" si="0"/>
        <v>10.254222873900293</v>
      </c>
      <c r="F9" s="5">
        <f t="shared" si="1"/>
        <v>-244.82648</v>
      </c>
    </row>
    <row r="10" spans="1:6" s="6" customFormat="1" ht="15.75" customHeight="1">
      <c r="A10" s="7">
        <v>1060100000</v>
      </c>
      <c r="B10" s="11" t="s">
        <v>11</v>
      </c>
      <c r="C10" s="9">
        <v>106</v>
      </c>
      <c r="D10" s="10">
        <v>3.69172</v>
      </c>
      <c r="E10" s="9">
        <f t="shared" si="0"/>
        <v>3.4827547169811326</v>
      </c>
      <c r="F10" s="9">
        <f>SUM(D10-C10)</f>
        <v>-102.30828</v>
      </c>
    </row>
    <row r="11" spans="1:6" ht="15.75" customHeight="1">
      <c r="A11" s="7">
        <v>1060600000</v>
      </c>
      <c r="B11" s="11" t="s">
        <v>10</v>
      </c>
      <c r="C11" s="9">
        <v>166.8</v>
      </c>
      <c r="D11" s="10">
        <v>24.2818</v>
      </c>
      <c r="E11" s="9">
        <f t="shared" si="0"/>
        <v>14.557434052757792</v>
      </c>
      <c r="F11" s="9">
        <f t="shared" si="1"/>
        <v>-142.5182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7.2</v>
      </c>
      <c r="E12" s="5">
        <f t="shared" si="0"/>
        <v>72</v>
      </c>
      <c r="F12" s="5">
        <f t="shared" si="1"/>
        <v>-2.8</v>
      </c>
    </row>
    <row r="13" spans="1:6" ht="14.25" customHeight="1">
      <c r="A13" s="7">
        <v>1080400001</v>
      </c>
      <c r="B13" s="8" t="s">
        <v>14</v>
      </c>
      <c r="C13" s="9">
        <v>10</v>
      </c>
      <c r="D13" s="10">
        <v>7.2</v>
      </c>
      <c r="E13" s="9">
        <f t="shared" si="0"/>
        <v>72</v>
      </c>
      <c r="F13" s="9">
        <f t="shared" si="1"/>
        <v>-2.8</v>
      </c>
    </row>
    <row r="14" spans="1:6" ht="0.7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272</v>
      </c>
      <c r="D20" s="5">
        <f>D21+D24+D26+D29</f>
        <v>84.06754000000001</v>
      </c>
      <c r="E20" s="5">
        <f t="shared" si="0"/>
        <v>30.907183823529415</v>
      </c>
      <c r="F20" s="5">
        <f t="shared" si="1"/>
        <v>-187.93246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142</v>
      </c>
      <c r="D21" s="5">
        <f>D22+D23</f>
        <v>67.50064</v>
      </c>
      <c r="E21" s="5">
        <f t="shared" si="0"/>
        <v>47.53566197183099</v>
      </c>
      <c r="F21" s="5">
        <f t="shared" si="1"/>
        <v>-74.49936</v>
      </c>
    </row>
    <row r="22" spans="1:6" ht="15.75">
      <c r="A22" s="17">
        <v>1110501101</v>
      </c>
      <c r="B22" s="18" t="s">
        <v>17</v>
      </c>
      <c r="C22" s="12">
        <v>125</v>
      </c>
      <c r="D22" s="10">
        <v>58.03399</v>
      </c>
      <c r="E22" s="9">
        <f t="shared" si="0"/>
        <v>46.427192</v>
      </c>
      <c r="F22" s="9">
        <f t="shared" si="1"/>
        <v>-66.96601</v>
      </c>
    </row>
    <row r="23" spans="1:6" ht="15" customHeight="1">
      <c r="A23" s="7">
        <v>1110503505</v>
      </c>
      <c r="B23" s="11" t="s">
        <v>18</v>
      </c>
      <c r="C23" s="12">
        <v>17</v>
      </c>
      <c r="D23" s="10">
        <v>9.46665</v>
      </c>
      <c r="E23" s="9">
        <f t="shared" si="0"/>
        <v>55.68617647058824</v>
      </c>
      <c r="F23" s="9">
        <f t="shared" si="1"/>
        <v>-7.53335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130</v>
      </c>
      <c r="D26" s="5">
        <f>D27+D28</f>
        <v>4.1669</v>
      </c>
      <c r="E26" s="5">
        <f t="shared" si="0"/>
        <v>3.205307692307692</v>
      </c>
      <c r="F26" s="5">
        <f t="shared" si="1"/>
        <v>-125.8331</v>
      </c>
    </row>
    <row r="27" spans="1:6" ht="15.75" hidden="1">
      <c r="A27" s="17">
        <v>1140200000</v>
      </c>
      <c r="B27" s="19" t="s">
        <v>142</v>
      </c>
      <c r="C27" s="9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130</v>
      </c>
      <c r="D28" s="10">
        <v>4.1669</v>
      </c>
      <c r="E28" s="9">
        <f t="shared" si="0"/>
        <v>3.205307692307692</v>
      </c>
      <c r="F28" s="9">
        <f t="shared" si="1"/>
        <v>-125.8331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12.4</v>
      </c>
      <c r="E29" s="5"/>
      <c r="F29" s="5">
        <f t="shared" si="1"/>
        <v>12.4</v>
      </c>
    </row>
    <row r="30" spans="1:6" ht="15" customHeight="1">
      <c r="A30" s="7">
        <v>1170105005</v>
      </c>
      <c r="B30" s="8" t="s">
        <v>24</v>
      </c>
      <c r="C30" s="9">
        <f>C31</f>
        <v>0</v>
      </c>
      <c r="D30" s="9">
        <v>12.4</v>
      </c>
      <c r="E30" s="9"/>
      <c r="F30" s="9">
        <f t="shared" si="1"/>
        <v>12.4</v>
      </c>
    </row>
    <row r="31" spans="1:6" ht="15" customHeight="1" hidden="1">
      <c r="A31" s="7">
        <v>1170505005</v>
      </c>
      <c r="B31" s="11" t="s">
        <v>258</v>
      </c>
      <c r="C31" s="9"/>
      <c r="D31" s="10"/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745</v>
      </c>
      <c r="D32" s="20">
        <f>D4+D20</f>
        <v>173.94795</v>
      </c>
      <c r="E32" s="5">
        <f t="shared" si="0"/>
        <v>23.348718120805366</v>
      </c>
      <c r="F32" s="5">
        <f t="shared" si="1"/>
        <v>-571.05205</v>
      </c>
    </row>
    <row r="33" spans="1:7" s="6" customFormat="1" ht="15.75">
      <c r="A33" s="3">
        <v>2000000000</v>
      </c>
      <c r="B33" s="4" t="s">
        <v>27</v>
      </c>
      <c r="C33" s="5">
        <f>C34+C36+C37+C38+C39+C41+C35</f>
        <v>6014.282000000001</v>
      </c>
      <c r="D33" s="5">
        <f>D34+D36+D37+D38+D39+D41+D35</f>
        <v>1757.4409999999998</v>
      </c>
      <c r="E33" s="5">
        <f t="shared" si="0"/>
        <v>29.221127309959847</v>
      </c>
      <c r="F33" s="5">
        <f t="shared" si="1"/>
        <v>-4256.841000000001</v>
      </c>
      <c r="G33" s="21"/>
    </row>
    <row r="34" spans="1:6" ht="15.75">
      <c r="A34" s="17">
        <v>2020100000</v>
      </c>
      <c r="B34" s="18" t="s">
        <v>28</v>
      </c>
      <c r="C34" s="13">
        <v>2600.3</v>
      </c>
      <c r="D34" s="22">
        <v>1067</v>
      </c>
      <c r="E34" s="9">
        <f t="shared" si="0"/>
        <v>41.03372687766796</v>
      </c>
      <c r="F34" s="9">
        <f t="shared" si="1"/>
        <v>-1533.3000000000002</v>
      </c>
    </row>
    <row r="35" spans="1:6" ht="15.75">
      <c r="A35" s="17">
        <v>2020100310</v>
      </c>
      <c r="B35" s="18" t="s">
        <v>269</v>
      </c>
      <c r="C35" s="13">
        <v>374.1</v>
      </c>
      <c r="D35" s="22">
        <v>187</v>
      </c>
      <c r="E35" s="9">
        <f t="shared" si="0"/>
        <v>49.9866345896819</v>
      </c>
      <c r="F35" s="9">
        <f t="shared" si="1"/>
        <v>-187.10000000000002</v>
      </c>
    </row>
    <row r="36" spans="1:6" ht="15.75">
      <c r="A36" s="17">
        <v>2020200000</v>
      </c>
      <c r="B36" s="18" t="s">
        <v>29</v>
      </c>
      <c r="C36" s="12">
        <v>2923.9</v>
      </c>
      <c r="D36" s="10">
        <v>387.6</v>
      </c>
      <c r="E36" s="9">
        <f t="shared" si="0"/>
        <v>13.256267314203631</v>
      </c>
      <c r="F36" s="9">
        <f t="shared" si="1"/>
        <v>-2536.3</v>
      </c>
    </row>
    <row r="37" spans="1:6" ht="15" customHeight="1">
      <c r="A37" s="17">
        <v>2020300000</v>
      </c>
      <c r="B37" s="18" t="s">
        <v>30</v>
      </c>
      <c r="C37" s="12">
        <v>115.982</v>
      </c>
      <c r="D37" s="23">
        <v>115.841</v>
      </c>
      <c r="E37" s="9">
        <f t="shared" si="0"/>
        <v>99.87842941146039</v>
      </c>
      <c r="F37" s="9">
        <f t="shared" si="1"/>
        <v>-0.14100000000000534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29.25" customHeight="1" hidden="1">
      <c r="A40" s="17">
        <v>2080500010</v>
      </c>
      <c r="B40" s="19" t="s">
        <v>319</v>
      </c>
      <c r="C40" s="12"/>
      <c r="D40" s="24"/>
      <c r="E40" s="9"/>
      <c r="F40" s="9"/>
    </row>
    <row r="41" spans="1:6" ht="15" customHeight="1" hidden="1">
      <c r="A41" s="7">
        <v>2190500005</v>
      </c>
      <c r="B41" s="11" t="s">
        <v>33</v>
      </c>
      <c r="C41" s="15"/>
      <c r="D41" s="15"/>
      <c r="E41" s="5"/>
      <c r="F41" s="5">
        <f>SUM(D41-C41)</f>
        <v>0</v>
      </c>
    </row>
    <row r="42" spans="1:6" s="6" customFormat="1" ht="15" customHeight="1" hidden="1">
      <c r="A42" s="3">
        <v>3000000000</v>
      </c>
      <c r="B42" s="14" t="s">
        <v>34</v>
      </c>
      <c r="C42" s="25">
        <v>0</v>
      </c>
      <c r="D42" s="15">
        <v>0</v>
      </c>
      <c r="E42" s="5" t="e">
        <f t="shared" si="0"/>
        <v>#DIV/0!</v>
      </c>
      <c r="F42" s="5">
        <f t="shared" si="1"/>
        <v>0</v>
      </c>
    </row>
    <row r="43" spans="1:6" s="6" customFormat="1" ht="15" customHeight="1">
      <c r="A43" s="3"/>
      <c r="B43" s="4" t="s">
        <v>35</v>
      </c>
      <c r="C43" s="5">
        <f>SUM(C32,C33,C42)</f>
        <v>6759.282000000001</v>
      </c>
      <c r="D43" s="26">
        <f>D32+D33</f>
        <v>1931.3889499999998</v>
      </c>
      <c r="E43" s="5">
        <f t="shared" si="0"/>
        <v>28.57387737336598</v>
      </c>
      <c r="F43" s="5">
        <f t="shared" si="1"/>
        <v>-4827.8930500000015</v>
      </c>
    </row>
    <row r="44" spans="1:6" s="6" customFormat="1" ht="15.75">
      <c r="A44" s="3"/>
      <c r="B44" s="27" t="s">
        <v>36</v>
      </c>
      <c r="C44" s="5">
        <f>C89-C43</f>
        <v>280.4999999999991</v>
      </c>
      <c r="D44" s="5">
        <f>D89-D43</f>
        <v>16.149120000000266</v>
      </c>
      <c r="E44" s="28"/>
      <c r="F44" s="28"/>
    </row>
    <row r="45" spans="1:6" ht="15.75">
      <c r="A45" s="29"/>
      <c r="B45" s="30"/>
      <c r="C45" s="31"/>
      <c r="D45" s="31"/>
      <c r="E45" s="32"/>
      <c r="F45" s="33"/>
    </row>
    <row r="46" spans="1:6" ht="63">
      <c r="A46" s="34" t="s">
        <v>1</v>
      </c>
      <c r="B46" s="34" t="s">
        <v>37</v>
      </c>
      <c r="C46" s="81" t="s">
        <v>145</v>
      </c>
      <c r="D46" s="82" t="s">
        <v>301</v>
      </c>
      <c r="E46" s="81" t="s">
        <v>3</v>
      </c>
      <c r="F46" s="83" t="s">
        <v>4</v>
      </c>
    </row>
    <row r="47" spans="1:6" ht="15.75">
      <c r="A47" s="177">
        <v>1</v>
      </c>
      <c r="B47" s="34">
        <v>2</v>
      </c>
      <c r="C47" s="174">
        <v>3</v>
      </c>
      <c r="D47" s="174">
        <v>4</v>
      </c>
      <c r="E47" s="174">
        <v>5</v>
      </c>
      <c r="F47" s="174">
        <v>6</v>
      </c>
    </row>
    <row r="48" spans="1:6" s="6" customFormat="1" ht="15.75">
      <c r="A48" s="37" t="s">
        <v>38</v>
      </c>
      <c r="B48" s="38" t="s">
        <v>39</v>
      </c>
      <c r="C48" s="39">
        <f>C49+C50+C51+C52+C53+C55+C54</f>
        <v>877.088</v>
      </c>
      <c r="D48" s="40">
        <f>D49+D50+D51+D52+D53+D55+D54</f>
        <v>280.21036</v>
      </c>
      <c r="E48" s="41">
        <f>SUM(D48/C48*100)</f>
        <v>31.947804553248933</v>
      </c>
      <c r="F48" s="41">
        <f>SUM(D48-C48)</f>
        <v>-596.8776399999999</v>
      </c>
    </row>
    <row r="49" spans="1:6" s="6" customFormat="1" ht="31.5" hidden="1">
      <c r="A49" s="42" t="s">
        <v>40</v>
      </c>
      <c r="B49" s="43" t="s">
        <v>41</v>
      </c>
      <c r="C49" s="44"/>
      <c r="D49" s="44"/>
      <c r="E49" s="45"/>
      <c r="F49" s="45"/>
    </row>
    <row r="50" spans="1:6" ht="15.75">
      <c r="A50" s="42" t="s">
        <v>42</v>
      </c>
      <c r="B50" s="46" t="s">
        <v>43</v>
      </c>
      <c r="C50" s="44">
        <v>867.088</v>
      </c>
      <c r="D50" s="44">
        <v>280.21036</v>
      </c>
      <c r="E50" s="45">
        <f aca="true" t="shared" si="2" ref="E50:E89">SUM(D50/C50*100)</f>
        <v>32.31625394423634</v>
      </c>
      <c r="F50" s="45">
        <f aca="true" t="shared" si="3" ref="F50:F89">SUM(D50-C50)</f>
        <v>-586.8776399999999</v>
      </c>
    </row>
    <row r="51" spans="1:6" ht="16.5" customHeight="1" hidden="1">
      <c r="A51" s="42" t="s">
        <v>44</v>
      </c>
      <c r="B51" s="46" t="s">
        <v>45</v>
      </c>
      <c r="C51" s="44"/>
      <c r="D51" s="44"/>
      <c r="E51" s="45"/>
      <c r="F51" s="45">
        <f t="shared" si="3"/>
        <v>0</v>
      </c>
    </row>
    <row r="52" spans="1:6" ht="31.5" customHeight="1" hidden="1">
      <c r="A52" s="42" t="s">
        <v>46</v>
      </c>
      <c r="B52" s="46" t="s">
        <v>47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6.5" customHeight="1" hidden="1">
      <c r="A53" s="42" t="s">
        <v>48</v>
      </c>
      <c r="B53" s="46" t="s">
        <v>49</v>
      </c>
      <c r="C53" s="44"/>
      <c r="D53" s="44"/>
      <c r="E53" s="45" t="e">
        <f t="shared" si="2"/>
        <v>#DIV/0!</v>
      </c>
      <c r="F53" s="45">
        <f t="shared" si="3"/>
        <v>0</v>
      </c>
    </row>
    <row r="54" spans="1:6" ht="15.75" customHeight="1">
      <c r="A54" s="42" t="s">
        <v>50</v>
      </c>
      <c r="B54" s="46" t="s">
        <v>51</v>
      </c>
      <c r="C54" s="47">
        <v>10</v>
      </c>
      <c r="D54" s="47">
        <v>0</v>
      </c>
      <c r="E54" s="45">
        <f t="shared" si="2"/>
        <v>0</v>
      </c>
      <c r="F54" s="45">
        <f t="shared" si="3"/>
        <v>-10</v>
      </c>
    </row>
    <row r="55" spans="1:6" ht="16.5" customHeight="1" hidden="1">
      <c r="A55" s="42" t="s">
        <v>52</v>
      </c>
      <c r="B55" s="46" t="s">
        <v>53</v>
      </c>
      <c r="C55" s="44"/>
      <c r="D55" s="44"/>
      <c r="E55" s="45" t="e">
        <f t="shared" si="2"/>
        <v>#DIV/0!</v>
      </c>
      <c r="F55" s="45">
        <f t="shared" si="3"/>
        <v>0</v>
      </c>
    </row>
    <row r="56" spans="1:6" s="6" customFormat="1" ht="15.75">
      <c r="A56" s="48" t="s">
        <v>54</v>
      </c>
      <c r="B56" s="49" t="s">
        <v>55</v>
      </c>
      <c r="C56" s="39">
        <f>C57</f>
        <v>115.794</v>
      </c>
      <c r="D56" s="39">
        <f>D57</f>
        <v>32.3893</v>
      </c>
      <c r="E56" s="41">
        <f t="shared" si="2"/>
        <v>27.971483841995266</v>
      </c>
      <c r="F56" s="41">
        <f t="shared" si="3"/>
        <v>-83.40469999999999</v>
      </c>
    </row>
    <row r="57" spans="1:6" ht="15.75">
      <c r="A57" s="50" t="s">
        <v>56</v>
      </c>
      <c r="B57" s="51" t="s">
        <v>57</v>
      </c>
      <c r="C57" s="44">
        <v>115.794</v>
      </c>
      <c r="D57" s="44">
        <v>32.3893</v>
      </c>
      <c r="E57" s="45">
        <f t="shared" si="2"/>
        <v>27.971483841995266</v>
      </c>
      <c r="F57" s="45">
        <f t="shared" si="3"/>
        <v>-83.40469999999999</v>
      </c>
    </row>
    <row r="58" spans="1:6" s="6" customFormat="1" ht="15.75">
      <c r="A58" s="37" t="s">
        <v>58</v>
      </c>
      <c r="B58" s="38" t="s">
        <v>59</v>
      </c>
      <c r="C58" s="39">
        <f>SUM(C59:C61)</f>
        <v>10</v>
      </c>
      <c r="D58" s="39">
        <f>SUM(D59:D61)</f>
        <v>0</v>
      </c>
      <c r="E58" s="41">
        <f t="shared" si="2"/>
        <v>0</v>
      </c>
      <c r="F58" s="41">
        <f t="shared" si="3"/>
        <v>-10</v>
      </c>
    </row>
    <row r="59" spans="1:6" ht="15.75" hidden="1">
      <c r="A59" s="42" t="s">
        <v>60</v>
      </c>
      <c r="B59" s="46" t="s">
        <v>61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 hidden="1">
      <c r="A60" s="52" t="s">
        <v>62</v>
      </c>
      <c r="B60" s="46" t="s">
        <v>63</v>
      </c>
      <c r="C60" s="44"/>
      <c r="D60" s="44"/>
      <c r="E60" s="45" t="e">
        <f t="shared" si="2"/>
        <v>#DIV/0!</v>
      </c>
      <c r="F60" s="45">
        <f t="shared" si="3"/>
        <v>0</v>
      </c>
    </row>
    <row r="61" spans="1:6" ht="15.75">
      <c r="A61" s="53" t="s">
        <v>64</v>
      </c>
      <c r="B61" s="54" t="s">
        <v>65</v>
      </c>
      <c r="C61" s="44">
        <v>10</v>
      </c>
      <c r="D61" s="44">
        <v>0</v>
      </c>
      <c r="E61" s="45">
        <f t="shared" si="2"/>
        <v>0</v>
      </c>
      <c r="F61" s="45">
        <f t="shared" si="3"/>
        <v>-10</v>
      </c>
    </row>
    <row r="62" spans="1:6" ht="15.75" hidden="1">
      <c r="A62" s="53" t="s">
        <v>256</v>
      </c>
      <c r="B62" s="54" t="s">
        <v>257</v>
      </c>
      <c r="C62" s="44"/>
      <c r="D62" s="44"/>
      <c r="E62" s="45"/>
      <c r="F62" s="45"/>
    </row>
    <row r="63" spans="1:6" s="6" customFormat="1" ht="15" customHeight="1">
      <c r="A63" s="37" t="s">
        <v>66</v>
      </c>
      <c r="B63" s="38" t="s">
        <v>67</v>
      </c>
      <c r="C63" s="55">
        <f>SUM(C64:C67)</f>
        <v>959.7</v>
      </c>
      <c r="D63" s="55">
        <f>SUM(D64:D67)</f>
        <v>106.35</v>
      </c>
      <c r="E63" s="41">
        <f t="shared" si="2"/>
        <v>11.081587996248826</v>
      </c>
      <c r="F63" s="41">
        <f t="shared" si="3"/>
        <v>-853.35</v>
      </c>
    </row>
    <row r="64" spans="1:6" ht="15.75" hidden="1">
      <c r="A64" s="42" t="s">
        <v>68</v>
      </c>
      <c r="B64" s="46" t="s">
        <v>69</v>
      </c>
      <c r="C64" s="56"/>
      <c r="D64" s="44"/>
      <c r="E64" s="45" t="e">
        <f t="shared" si="2"/>
        <v>#DIV/0!</v>
      </c>
      <c r="F64" s="45">
        <f t="shared" si="3"/>
        <v>0</v>
      </c>
    </row>
    <row r="65" spans="1:7" s="6" customFormat="1" ht="15.75" hidden="1">
      <c r="A65" s="42" t="s">
        <v>70</v>
      </c>
      <c r="B65" s="46" t="s">
        <v>71</v>
      </c>
      <c r="C65" s="56">
        <v>0</v>
      </c>
      <c r="D65" s="44">
        <v>0</v>
      </c>
      <c r="E65" s="45" t="e">
        <f t="shared" si="2"/>
        <v>#DIV/0!</v>
      </c>
      <c r="F65" s="45">
        <f t="shared" si="3"/>
        <v>0</v>
      </c>
      <c r="G65" s="57"/>
    </row>
    <row r="66" spans="1:6" ht="15.75">
      <c r="A66" s="42" t="s">
        <v>72</v>
      </c>
      <c r="B66" s="46" t="s">
        <v>73</v>
      </c>
      <c r="C66" s="56">
        <v>876.2</v>
      </c>
      <c r="D66" s="44">
        <v>46.85</v>
      </c>
      <c r="E66" s="45">
        <f t="shared" si="2"/>
        <v>5.346952750513581</v>
      </c>
      <c r="F66" s="45">
        <f t="shared" si="3"/>
        <v>-829.35</v>
      </c>
    </row>
    <row r="67" spans="1:6" ht="15.75" customHeight="1">
      <c r="A67" s="42" t="s">
        <v>74</v>
      </c>
      <c r="B67" s="46" t="s">
        <v>75</v>
      </c>
      <c r="C67" s="56">
        <v>83.5</v>
      </c>
      <c r="D67" s="44">
        <v>59.5</v>
      </c>
      <c r="E67" s="45">
        <f t="shared" si="2"/>
        <v>71.25748502994011</v>
      </c>
      <c r="F67" s="45">
        <f t="shared" si="3"/>
        <v>-24</v>
      </c>
    </row>
    <row r="68" spans="1:6" s="6" customFormat="1" ht="15.75">
      <c r="A68" s="37" t="s">
        <v>76</v>
      </c>
      <c r="B68" s="38" t="s">
        <v>77</v>
      </c>
      <c r="C68" s="39">
        <f>SUM(C69:C71)</f>
        <v>2344.8</v>
      </c>
      <c r="D68" s="39">
        <f>SUM(D69:D71)</f>
        <v>52.13776</v>
      </c>
      <c r="E68" s="41">
        <f t="shared" si="2"/>
        <v>2.2235482770385535</v>
      </c>
      <c r="F68" s="41">
        <f t="shared" si="3"/>
        <v>-2292.66224</v>
      </c>
    </row>
    <row r="69" spans="1:6" ht="15.75" hidden="1">
      <c r="A69" s="42" t="s">
        <v>78</v>
      </c>
      <c r="B69" s="58" t="s">
        <v>79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6.5" customHeight="1">
      <c r="A70" s="42" t="s">
        <v>80</v>
      </c>
      <c r="B70" s="58" t="s">
        <v>81</v>
      </c>
      <c r="C70" s="44">
        <v>2115</v>
      </c>
      <c r="D70" s="44">
        <v>0</v>
      </c>
      <c r="E70" s="45">
        <f t="shared" si="2"/>
        <v>0</v>
      </c>
      <c r="F70" s="45">
        <f t="shared" si="3"/>
        <v>-2115</v>
      </c>
    </row>
    <row r="71" spans="1:6" ht="15.75">
      <c r="A71" s="42" t="s">
        <v>82</v>
      </c>
      <c r="B71" s="46" t="s">
        <v>83</v>
      </c>
      <c r="C71" s="44">
        <v>229.8</v>
      </c>
      <c r="D71" s="44">
        <v>52.13776</v>
      </c>
      <c r="E71" s="45">
        <f t="shared" si="2"/>
        <v>22.688320278503046</v>
      </c>
      <c r="F71" s="45">
        <f t="shared" si="3"/>
        <v>-177.66224</v>
      </c>
    </row>
    <row r="72" spans="1:6" s="6" customFormat="1" ht="15.75">
      <c r="A72" s="37" t="s">
        <v>94</v>
      </c>
      <c r="B72" s="38" t="s">
        <v>95</v>
      </c>
      <c r="C72" s="39">
        <f>C73</f>
        <v>2332.8</v>
      </c>
      <c r="D72" s="39">
        <f>SUM(D73)</f>
        <v>1084.15065</v>
      </c>
      <c r="E72" s="41">
        <f t="shared" si="2"/>
        <v>46.474221965020575</v>
      </c>
      <c r="F72" s="41">
        <f t="shared" si="3"/>
        <v>-1248.6493500000001</v>
      </c>
    </row>
    <row r="73" spans="1:6" ht="15" customHeight="1">
      <c r="A73" s="42" t="s">
        <v>96</v>
      </c>
      <c r="B73" s="46" t="s">
        <v>271</v>
      </c>
      <c r="C73" s="44">
        <v>2332.8</v>
      </c>
      <c r="D73" s="44">
        <v>1084.15065</v>
      </c>
      <c r="E73" s="45">
        <f t="shared" si="2"/>
        <v>46.474221965020575</v>
      </c>
      <c r="F73" s="45">
        <f t="shared" si="3"/>
        <v>-1248.6493500000001</v>
      </c>
    </row>
    <row r="74" spans="1:6" s="6" customFormat="1" ht="15" customHeight="1">
      <c r="A74" s="60">
        <v>1000</v>
      </c>
      <c r="B74" s="38" t="s">
        <v>98</v>
      </c>
      <c r="C74" s="39">
        <f>SUM(C75:C78)</f>
        <v>387.6</v>
      </c>
      <c r="D74" s="39">
        <f>SUM(D75:D78)</f>
        <v>387.6</v>
      </c>
      <c r="E74" s="41">
        <f t="shared" si="2"/>
        <v>100</v>
      </c>
      <c r="F74" s="41">
        <f t="shared" si="3"/>
        <v>0</v>
      </c>
    </row>
    <row r="75" spans="1:6" ht="15" customHeight="1" hidden="1">
      <c r="A75" s="61">
        <v>1001</v>
      </c>
      <c r="B75" s="62" t="s">
        <v>99</v>
      </c>
      <c r="C75" s="44"/>
      <c r="D75" s="44"/>
      <c r="E75" s="45" t="e">
        <f t="shared" si="2"/>
        <v>#DIV/0!</v>
      </c>
      <c r="F75" s="45">
        <f t="shared" si="3"/>
        <v>0</v>
      </c>
    </row>
    <row r="76" spans="1:6" ht="13.5" customHeight="1">
      <c r="A76" s="61">
        <v>1003</v>
      </c>
      <c r="B76" s="62" t="s">
        <v>100</v>
      </c>
      <c r="C76" s="44">
        <v>387.6</v>
      </c>
      <c r="D76" s="44">
        <v>387.6</v>
      </c>
      <c r="E76" s="45">
        <f t="shared" si="2"/>
        <v>100</v>
      </c>
      <c r="F76" s="45">
        <f t="shared" si="3"/>
        <v>0</v>
      </c>
    </row>
    <row r="77" spans="1:6" ht="15" customHeight="1" hidden="1">
      <c r="A77" s="61">
        <v>1004</v>
      </c>
      <c r="B77" s="62" t="s">
        <v>101</v>
      </c>
      <c r="C77" s="44"/>
      <c r="D77" s="63"/>
      <c r="E77" s="45" t="e">
        <f t="shared" si="2"/>
        <v>#DIV/0!</v>
      </c>
      <c r="F77" s="45">
        <f t="shared" si="3"/>
        <v>0</v>
      </c>
    </row>
    <row r="78" spans="1:6" ht="15" customHeight="1" hidden="1">
      <c r="A78" s="42" t="s">
        <v>102</v>
      </c>
      <c r="B78" s="46" t="s">
        <v>103</v>
      </c>
      <c r="C78" s="44">
        <v>0</v>
      </c>
      <c r="D78" s="44">
        <v>0</v>
      </c>
      <c r="E78" s="45"/>
      <c r="F78" s="45">
        <f t="shared" si="3"/>
        <v>0</v>
      </c>
    </row>
    <row r="79" spans="1:6" ht="15" customHeight="1">
      <c r="A79" s="37" t="s">
        <v>104</v>
      </c>
      <c r="B79" s="38" t="s">
        <v>105</v>
      </c>
      <c r="C79" s="39">
        <f>C80+C81+C82+C83+C84</f>
        <v>12</v>
      </c>
      <c r="D79" s="39">
        <f>D80+D81+D82+D83+D84</f>
        <v>4.7</v>
      </c>
      <c r="E79" s="45">
        <f t="shared" si="2"/>
        <v>39.166666666666664</v>
      </c>
      <c r="F79" s="28">
        <f>F80+F81+F82+F83+F84</f>
        <v>-7.3</v>
      </c>
    </row>
    <row r="80" spans="1:6" ht="15.75">
      <c r="A80" s="42" t="s">
        <v>106</v>
      </c>
      <c r="B80" s="46" t="s">
        <v>107</v>
      </c>
      <c r="C80" s="44">
        <v>12</v>
      </c>
      <c r="D80" s="44">
        <v>4.7</v>
      </c>
      <c r="E80" s="45">
        <f t="shared" si="2"/>
        <v>39.166666666666664</v>
      </c>
      <c r="F80" s="45">
        <f>SUM(D80-C80)</f>
        <v>-7.3</v>
      </c>
    </row>
    <row r="81" spans="1:6" ht="15" customHeight="1" hidden="1">
      <c r="A81" s="42" t="s">
        <v>108</v>
      </c>
      <c r="B81" s="46" t="s">
        <v>109</v>
      </c>
      <c r="C81" s="44"/>
      <c r="D81" s="44"/>
      <c r="E81" s="45" t="e">
        <f t="shared" si="2"/>
        <v>#DIV/0!</v>
      </c>
      <c r="F81" s="45">
        <f>SUM(D81-C81)</f>
        <v>0</v>
      </c>
    </row>
    <row r="82" spans="1:6" ht="15" customHeight="1" hidden="1">
      <c r="A82" s="42" t="s">
        <v>110</v>
      </c>
      <c r="B82" s="46" t="s">
        <v>111</v>
      </c>
      <c r="C82" s="44"/>
      <c r="D82" s="44"/>
      <c r="E82" s="45" t="e">
        <f t="shared" si="2"/>
        <v>#DIV/0!</v>
      </c>
      <c r="F82" s="45"/>
    </row>
    <row r="83" spans="1:6" ht="15" customHeight="1" hidden="1">
      <c r="A83" s="42" t="s">
        <v>112</v>
      </c>
      <c r="B83" s="46" t="s">
        <v>113</v>
      </c>
      <c r="C83" s="44"/>
      <c r="D83" s="44"/>
      <c r="E83" s="45" t="e">
        <f t="shared" si="2"/>
        <v>#DIV/0!</v>
      </c>
      <c r="F83" s="45"/>
    </row>
    <row r="84" spans="1:6" ht="15" customHeight="1" hidden="1">
      <c r="A84" s="42" t="s">
        <v>114</v>
      </c>
      <c r="B84" s="46" t="s">
        <v>115</v>
      </c>
      <c r="C84" s="44"/>
      <c r="D84" s="44"/>
      <c r="E84" s="45" t="e">
        <f t="shared" si="2"/>
        <v>#DIV/0!</v>
      </c>
      <c r="F84" s="45"/>
    </row>
    <row r="85" spans="1:6" s="6" customFormat="1" ht="15" customHeight="1" hidden="1">
      <c r="A85" s="60">
        <v>1400</v>
      </c>
      <c r="B85" s="65" t="s">
        <v>124</v>
      </c>
      <c r="C85" s="55">
        <f>C86+C87+C88</f>
        <v>0</v>
      </c>
      <c r="D85" s="55">
        <f>SUM(D86:D88)</f>
        <v>0</v>
      </c>
      <c r="E85" s="41" t="e">
        <f t="shared" si="2"/>
        <v>#DIV/0!</v>
      </c>
      <c r="F85" s="41">
        <f t="shared" si="3"/>
        <v>0</v>
      </c>
    </row>
    <row r="86" spans="1:6" ht="15.75" hidden="1">
      <c r="A86" s="61">
        <v>1401</v>
      </c>
      <c r="B86" s="62" t="s">
        <v>125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" customHeight="1" hidden="1">
      <c r="A87" s="61">
        <v>1402</v>
      </c>
      <c r="B87" s="62" t="s">
        <v>126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ht="15.75" hidden="1">
      <c r="A88" s="61">
        <v>1403</v>
      </c>
      <c r="B88" s="62" t="s">
        <v>127</v>
      </c>
      <c r="C88" s="56"/>
      <c r="D88" s="44"/>
      <c r="E88" s="45" t="e">
        <f t="shared" si="2"/>
        <v>#DIV/0!</v>
      </c>
      <c r="F88" s="45">
        <f t="shared" si="3"/>
        <v>0</v>
      </c>
    </row>
    <row r="89" spans="1:6" s="6" customFormat="1" ht="15.75">
      <c r="A89" s="60"/>
      <c r="B89" s="66" t="s">
        <v>128</v>
      </c>
      <c r="C89" s="40">
        <f>C48+C56+C58+C63+C68+C72+C74+C79</f>
        <v>7039.782</v>
      </c>
      <c r="D89" s="40">
        <f>D48+D56+D58+D63+D68+D72+D79+D74</f>
        <v>1947.53807</v>
      </c>
      <c r="E89" s="41">
        <f t="shared" si="2"/>
        <v>27.66474970389708</v>
      </c>
      <c r="F89" s="41">
        <f t="shared" si="3"/>
        <v>-5092.243930000001</v>
      </c>
    </row>
    <row r="90" spans="3:4" ht="15.75">
      <c r="C90" s="69"/>
      <c r="D90" s="70"/>
    </row>
    <row r="91" spans="1:4" s="74" customFormat="1" ht="12.75">
      <c r="A91" s="72" t="s">
        <v>129</v>
      </c>
      <c r="B91" s="72"/>
      <c r="C91" s="73"/>
      <c r="D91" s="73"/>
    </row>
    <row r="92" spans="1:3" s="74" customFormat="1" ht="12.75">
      <c r="A92" s="75" t="s">
        <v>130</v>
      </c>
      <c r="B92" s="75"/>
      <c r="C92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="60" zoomScalePageLayoutView="0" workbookViewId="0" topLeftCell="A53">
      <selection activeCell="D44" sqref="D43:D44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28125" style="71" customWidth="1"/>
    <col min="4" max="4" width="14.8515625" style="71" customWidth="1"/>
    <col min="5" max="5" width="11.00390625" style="71" customWidth="1"/>
    <col min="6" max="6" width="9.28125" style="71" customWidth="1"/>
    <col min="7" max="7" width="15.421875" style="1" bestFit="1" customWidth="1"/>
    <col min="8" max="16384" width="9.140625" style="1" customWidth="1"/>
  </cols>
  <sheetData>
    <row r="1" spans="1:6" ht="15.75">
      <c r="A1" s="247" t="s">
        <v>315</v>
      </c>
      <c r="B1" s="247"/>
      <c r="C1" s="247"/>
      <c r="D1" s="247"/>
      <c r="E1" s="247"/>
      <c r="F1" s="247"/>
    </row>
    <row r="2" spans="1:6" ht="15.75">
      <c r="A2" s="247"/>
      <c r="B2" s="247"/>
      <c r="C2" s="247"/>
      <c r="D2" s="247"/>
      <c r="E2" s="247"/>
      <c r="F2" s="247"/>
    </row>
    <row r="3" spans="1:6" ht="63">
      <c r="A3" s="2" t="s">
        <v>1</v>
      </c>
      <c r="B3" s="2" t="s">
        <v>2</v>
      </c>
      <c r="C3" s="81" t="s">
        <v>145</v>
      </c>
      <c r="D3" s="82" t="s">
        <v>301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C5+C7+C9+C12+C15</f>
        <v>1607.3</v>
      </c>
      <c r="D4" s="5">
        <f>D5+D7+D9+D12+D15</f>
        <v>573.85183</v>
      </c>
      <c r="E4" s="5">
        <f>SUM(D4/C4*100)</f>
        <v>35.70284514403036</v>
      </c>
      <c r="F4" s="5">
        <f>SUM(D4-C4)</f>
        <v>-1033.4481700000001</v>
      </c>
    </row>
    <row r="5" spans="1:6" s="6" customFormat="1" ht="15.75">
      <c r="A5" s="77">
        <v>1010000000</v>
      </c>
      <c r="B5" s="76" t="s">
        <v>6</v>
      </c>
      <c r="C5" s="5">
        <f>C6</f>
        <v>986.4</v>
      </c>
      <c r="D5" s="5">
        <f>D6</f>
        <v>376.78918</v>
      </c>
      <c r="E5" s="5">
        <f aca="true" t="shared" si="0" ref="E5:E43">SUM(D5/C5*100)</f>
        <v>38.19841646390916</v>
      </c>
      <c r="F5" s="5">
        <f aca="true" t="shared" si="1" ref="F5:F43">SUM(D5-C5)</f>
        <v>-609.61082</v>
      </c>
    </row>
    <row r="6" spans="1:6" ht="15.75">
      <c r="A6" s="7">
        <v>1010200001</v>
      </c>
      <c r="B6" s="8" t="s">
        <v>7</v>
      </c>
      <c r="C6" s="9">
        <v>986.4</v>
      </c>
      <c r="D6" s="10">
        <v>376.78918</v>
      </c>
      <c r="E6" s="9">
        <f>SUM(D6/C6*100)</f>
        <v>38.19841646390916</v>
      </c>
      <c r="F6" s="9">
        <f t="shared" si="1"/>
        <v>-609.61082</v>
      </c>
    </row>
    <row r="7" spans="1:6" s="6" customFormat="1" ht="15.75">
      <c r="A7" s="77">
        <v>1050000000</v>
      </c>
      <c r="B7" s="76" t="s">
        <v>8</v>
      </c>
      <c r="C7" s="5">
        <f>SUM(C8:C8)</f>
        <v>28</v>
      </c>
      <c r="D7" s="5">
        <f>SUM(D8:D8)</f>
        <v>11.75567</v>
      </c>
      <c r="E7" s="5">
        <f t="shared" si="0"/>
        <v>41.98453571428571</v>
      </c>
      <c r="F7" s="5">
        <f t="shared" si="1"/>
        <v>-16.244329999999998</v>
      </c>
    </row>
    <row r="8" spans="1:6" ht="15.75" customHeight="1">
      <c r="A8" s="7">
        <v>1050300000</v>
      </c>
      <c r="B8" s="11" t="s">
        <v>9</v>
      </c>
      <c r="C8" s="12">
        <v>28</v>
      </c>
      <c r="D8" s="10">
        <v>11.75567</v>
      </c>
      <c r="E8" s="9">
        <f t="shared" si="0"/>
        <v>41.98453571428571</v>
      </c>
      <c r="F8" s="9">
        <f t="shared" si="1"/>
        <v>-16.244329999999998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582.9</v>
      </c>
      <c r="D9" s="5">
        <f>D10+D11</f>
        <v>179.00698</v>
      </c>
      <c r="E9" s="5">
        <f t="shared" si="0"/>
        <v>30.70972379481901</v>
      </c>
      <c r="F9" s="5">
        <f t="shared" si="1"/>
        <v>-403.89302</v>
      </c>
    </row>
    <row r="10" spans="1:6" s="6" customFormat="1" ht="15.75" customHeight="1">
      <c r="A10" s="7">
        <v>1060100000</v>
      </c>
      <c r="B10" s="11" t="s">
        <v>11</v>
      </c>
      <c r="C10" s="9">
        <v>135</v>
      </c>
      <c r="D10" s="10">
        <v>5.86083</v>
      </c>
      <c r="E10" s="9">
        <f t="shared" si="0"/>
        <v>4.341355555555555</v>
      </c>
      <c r="F10" s="9">
        <f>SUM(D10-C10)</f>
        <v>-129.13917</v>
      </c>
    </row>
    <row r="11" spans="1:6" ht="15.75" customHeight="1">
      <c r="A11" s="7">
        <v>1060600000</v>
      </c>
      <c r="B11" s="11" t="s">
        <v>10</v>
      </c>
      <c r="C11" s="9">
        <v>447.9</v>
      </c>
      <c r="D11" s="10">
        <v>173.14615</v>
      </c>
      <c r="E11" s="9">
        <f t="shared" si="0"/>
        <v>38.65732306318375</v>
      </c>
      <c r="F11" s="9">
        <f t="shared" si="1"/>
        <v>-274.75384999999994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6.3</v>
      </c>
      <c r="E12" s="5">
        <f t="shared" si="0"/>
        <v>63</v>
      </c>
      <c r="F12" s="5">
        <f t="shared" si="1"/>
        <v>-3.7</v>
      </c>
    </row>
    <row r="13" spans="1:6" ht="15.75">
      <c r="A13" s="7">
        <v>1080400001</v>
      </c>
      <c r="B13" s="8" t="s">
        <v>14</v>
      </c>
      <c r="C13" s="9">
        <v>10</v>
      </c>
      <c r="D13" s="10">
        <v>6.3</v>
      </c>
      <c r="E13" s="9">
        <f t="shared" si="0"/>
        <v>63</v>
      </c>
      <c r="F13" s="9">
        <f t="shared" si="1"/>
        <v>-3.7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416.2</v>
      </c>
      <c r="D20" s="5">
        <f>D21+D24+D26+D29</f>
        <v>257.95249</v>
      </c>
      <c r="E20" s="5">
        <f t="shared" si="0"/>
        <v>61.97801297453148</v>
      </c>
      <c r="F20" s="5">
        <f t="shared" si="1"/>
        <v>-158.24750999999998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326.2</v>
      </c>
      <c r="D21" s="5">
        <f>D22+D23</f>
        <v>210.36189</v>
      </c>
      <c r="E21" s="5">
        <f t="shared" si="0"/>
        <v>64.48862354383813</v>
      </c>
      <c r="F21" s="5">
        <f t="shared" si="1"/>
        <v>-115.83811</v>
      </c>
    </row>
    <row r="22" spans="1:6" ht="15.75">
      <c r="A22" s="17">
        <v>1110501101</v>
      </c>
      <c r="B22" s="18" t="s">
        <v>263</v>
      </c>
      <c r="C22" s="12">
        <v>310</v>
      </c>
      <c r="D22" s="10">
        <v>210.36189</v>
      </c>
      <c r="E22" s="9">
        <f t="shared" si="0"/>
        <v>67.85867419354838</v>
      </c>
      <c r="F22" s="9">
        <f t="shared" si="1"/>
        <v>-99.63811000000001</v>
      </c>
    </row>
    <row r="23" spans="1:6" ht="15" customHeight="1">
      <c r="A23" s="7">
        <v>1110503505</v>
      </c>
      <c r="B23" s="11" t="s">
        <v>262</v>
      </c>
      <c r="C23" s="12">
        <v>16.2</v>
      </c>
      <c r="D23" s="10">
        <v>0</v>
      </c>
      <c r="E23" s="9">
        <f t="shared" si="0"/>
        <v>0</v>
      </c>
      <c r="F23" s="9">
        <f t="shared" si="1"/>
        <v>-16.2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261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7.25" customHeight="1">
      <c r="A26" s="79">
        <v>1140000000</v>
      </c>
      <c r="B26" s="80" t="s">
        <v>141</v>
      </c>
      <c r="C26" s="5">
        <f>C27+C28</f>
        <v>90</v>
      </c>
      <c r="D26" s="5">
        <f>D27+D28</f>
        <v>26.64244</v>
      </c>
      <c r="E26" s="5">
        <f t="shared" si="0"/>
        <v>29.602711111111113</v>
      </c>
      <c r="F26" s="5">
        <f t="shared" si="1"/>
        <v>-63.35756</v>
      </c>
    </row>
    <row r="27" spans="1:6" ht="15.75" hidden="1">
      <c r="A27" s="17">
        <v>1140200000</v>
      </c>
      <c r="B27" s="19" t="s">
        <v>259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260</v>
      </c>
      <c r="C28" s="9">
        <v>90</v>
      </c>
      <c r="D28" s="10">
        <v>26.64244</v>
      </c>
      <c r="E28" s="9">
        <f t="shared" si="0"/>
        <v>29.602711111111113</v>
      </c>
      <c r="F28" s="9">
        <f t="shared" si="1"/>
        <v>-63.35756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20.94816</v>
      </c>
      <c r="E29" s="5" t="e">
        <f t="shared" si="0"/>
        <v>#DIV/0!</v>
      </c>
      <c r="F29" s="5">
        <f t="shared" si="1"/>
        <v>20.94816</v>
      </c>
    </row>
    <row r="30" spans="1:6" ht="15" customHeight="1">
      <c r="A30" s="7">
        <v>1170105005</v>
      </c>
      <c r="B30" s="8" t="s">
        <v>24</v>
      </c>
      <c r="C30" s="9">
        <f>C31</f>
        <v>0</v>
      </c>
      <c r="D30" s="9">
        <v>20.94816</v>
      </c>
      <c r="E30" s="9" t="e">
        <f t="shared" si="0"/>
        <v>#DIV/0!</v>
      </c>
      <c r="F30" s="9">
        <f t="shared" si="1"/>
        <v>20.94816</v>
      </c>
    </row>
    <row r="31" spans="1:6" ht="15" customHeight="1" hidden="1">
      <c r="A31" s="7">
        <v>1170505005</v>
      </c>
      <c r="B31" s="11" t="s">
        <v>258</v>
      </c>
      <c r="C31" s="9"/>
      <c r="D31" s="10"/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2023.5</v>
      </c>
      <c r="D32" s="20">
        <f>D4+D20</f>
        <v>831.80432</v>
      </c>
      <c r="E32" s="5">
        <f t="shared" si="0"/>
        <v>41.10720632567333</v>
      </c>
      <c r="F32" s="5">
        <f t="shared" si="1"/>
        <v>-1191.69568</v>
      </c>
    </row>
    <row r="33" spans="1:7" s="6" customFormat="1" ht="15.75">
      <c r="A33" s="3">
        <v>2000000000</v>
      </c>
      <c r="B33" s="4" t="s">
        <v>27</v>
      </c>
      <c r="C33" s="5">
        <f>C34+C36+C37+C38+C39+C41</f>
        <v>4411.231000000001</v>
      </c>
      <c r="D33" s="5">
        <f>D34+D36+D37+D38+D39+D41+D40</f>
        <v>1264.6673799999999</v>
      </c>
      <c r="E33" s="5">
        <f t="shared" si="0"/>
        <v>28.66926216287471</v>
      </c>
      <c r="F33" s="5">
        <f t="shared" si="1"/>
        <v>-3146.563620000001</v>
      </c>
      <c r="G33" s="21"/>
    </row>
    <row r="34" spans="1:6" ht="15.75">
      <c r="A34" s="17">
        <v>2020100000</v>
      </c>
      <c r="B34" s="18" t="s">
        <v>28</v>
      </c>
      <c r="C34" s="13">
        <v>2561.6</v>
      </c>
      <c r="D34" s="22">
        <v>1030.3</v>
      </c>
      <c r="E34" s="9">
        <f t="shared" si="0"/>
        <v>40.22095565271705</v>
      </c>
      <c r="F34" s="9">
        <f t="shared" si="1"/>
        <v>-1531.3</v>
      </c>
    </row>
    <row r="35" spans="1:6" ht="14.25" customHeight="1" hidden="1">
      <c r="A35" s="17">
        <v>2020100310</v>
      </c>
      <c r="B35" s="18" t="s">
        <v>269</v>
      </c>
      <c r="C35" s="13"/>
      <c r="D35" s="22"/>
      <c r="E35" s="9"/>
      <c r="F35" s="9"/>
    </row>
    <row r="36" spans="1:6" ht="15.75" customHeight="1">
      <c r="A36" s="17">
        <v>2020200000</v>
      </c>
      <c r="B36" s="18" t="s">
        <v>29</v>
      </c>
      <c r="C36" s="12">
        <v>1733.58</v>
      </c>
      <c r="D36" s="10">
        <v>135.78</v>
      </c>
      <c r="E36" s="9">
        <f t="shared" si="0"/>
        <v>7.832346935243831</v>
      </c>
      <c r="F36" s="9">
        <f t="shared" si="1"/>
        <v>-1597.8</v>
      </c>
    </row>
    <row r="37" spans="1:6" ht="15" customHeight="1">
      <c r="A37" s="17">
        <v>2020300000</v>
      </c>
      <c r="B37" s="18" t="s">
        <v>30</v>
      </c>
      <c r="C37" s="12">
        <v>116.051</v>
      </c>
      <c r="D37" s="23">
        <v>115.858</v>
      </c>
      <c r="E37" s="9">
        <f t="shared" si="0"/>
        <v>99.83369380703311</v>
      </c>
      <c r="F37" s="9">
        <f t="shared" si="1"/>
        <v>-0.19299999999999784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30" customHeight="1">
      <c r="A40" s="17">
        <v>2080500010</v>
      </c>
      <c r="B40" s="19" t="s">
        <v>319</v>
      </c>
      <c r="C40" s="12"/>
      <c r="D40" s="24">
        <v>-17.27062</v>
      </c>
      <c r="E40" s="9"/>
      <c r="F40" s="9"/>
    </row>
    <row r="41" spans="1:6" ht="15" customHeight="1" hidden="1">
      <c r="A41" s="7">
        <v>2190500005</v>
      </c>
      <c r="B41" s="11" t="s">
        <v>33</v>
      </c>
      <c r="C41" s="15"/>
      <c r="D41" s="15"/>
      <c r="E41" s="5"/>
      <c r="F41" s="5">
        <f>SUM(D41-C41)</f>
        <v>0</v>
      </c>
    </row>
    <row r="42" spans="1:6" s="6" customFormat="1" ht="15" customHeight="1" hidden="1">
      <c r="A42" s="3">
        <v>3000000000</v>
      </c>
      <c r="B42" s="14" t="s">
        <v>34</v>
      </c>
      <c r="C42" s="25">
        <v>0</v>
      </c>
      <c r="D42" s="15">
        <v>0</v>
      </c>
      <c r="E42" s="5" t="e">
        <f t="shared" si="0"/>
        <v>#DIV/0!</v>
      </c>
      <c r="F42" s="5">
        <f t="shared" si="1"/>
        <v>0</v>
      </c>
    </row>
    <row r="43" spans="1:6" s="6" customFormat="1" ht="15" customHeight="1">
      <c r="A43" s="3"/>
      <c r="B43" s="4" t="s">
        <v>35</v>
      </c>
      <c r="C43" s="5">
        <f>SUM(C32,C33,C42)</f>
        <v>6434.731000000001</v>
      </c>
      <c r="D43" s="26">
        <f>D32+D33</f>
        <v>2096.4717</v>
      </c>
      <c r="E43" s="5">
        <f t="shared" si="0"/>
        <v>32.580564750880804</v>
      </c>
      <c r="F43" s="5">
        <f t="shared" si="1"/>
        <v>-4338.259300000001</v>
      </c>
    </row>
    <row r="44" spans="1:6" s="6" customFormat="1" ht="15.75">
      <c r="A44" s="3"/>
      <c r="B44" s="27" t="s">
        <v>36</v>
      </c>
      <c r="C44" s="5">
        <f>C89-C43</f>
        <v>1083.1999999999998</v>
      </c>
      <c r="D44" s="5">
        <f>D89-D43</f>
        <v>53.1869200000001</v>
      </c>
      <c r="E44" s="28"/>
      <c r="F44" s="28"/>
    </row>
    <row r="45" spans="1:6" ht="15.75">
      <c r="A45" s="29"/>
      <c r="B45" s="30"/>
      <c r="C45" s="31"/>
      <c r="D45" s="31"/>
      <c r="E45" s="32"/>
      <c r="F45" s="33"/>
    </row>
    <row r="46" spans="1:6" ht="63">
      <c r="A46" s="34" t="s">
        <v>1</v>
      </c>
      <c r="B46" s="34" t="s">
        <v>37</v>
      </c>
      <c r="C46" s="81" t="s">
        <v>145</v>
      </c>
      <c r="D46" s="82" t="s">
        <v>301</v>
      </c>
      <c r="E46" s="81" t="s">
        <v>3</v>
      </c>
      <c r="F46" s="83" t="s">
        <v>4</v>
      </c>
    </row>
    <row r="47" spans="1:6" ht="15.75">
      <c r="A47" s="35">
        <v>1</v>
      </c>
      <c r="B47" s="34">
        <v>2</v>
      </c>
      <c r="C47" s="174">
        <v>3</v>
      </c>
      <c r="D47" s="174">
        <v>4</v>
      </c>
      <c r="E47" s="174">
        <v>5</v>
      </c>
      <c r="F47" s="174">
        <v>6</v>
      </c>
    </row>
    <row r="48" spans="1:6" s="6" customFormat="1" ht="15.75">
      <c r="A48" s="37" t="s">
        <v>38</v>
      </c>
      <c r="B48" s="38" t="s">
        <v>39</v>
      </c>
      <c r="C48" s="39">
        <f>C49+C50+C51+C52+C53+C55+C54</f>
        <v>788.557</v>
      </c>
      <c r="D48" s="40">
        <f>D49+D50+D51+D52+D53+D55+D54</f>
        <v>239.86794</v>
      </c>
      <c r="E48" s="41">
        <f>SUM(D48/C48*100)</f>
        <v>30.418592441637067</v>
      </c>
      <c r="F48" s="41">
        <f>SUM(D48-C48)</f>
        <v>-548.68906</v>
      </c>
    </row>
    <row r="49" spans="1:6" s="6" customFormat="1" ht="31.5" hidden="1">
      <c r="A49" s="42" t="s">
        <v>40</v>
      </c>
      <c r="B49" s="43" t="s">
        <v>41</v>
      </c>
      <c r="C49" s="44"/>
      <c r="D49" s="44"/>
      <c r="E49" s="45"/>
      <c r="F49" s="45"/>
    </row>
    <row r="50" spans="1:6" ht="15.75">
      <c r="A50" s="42" t="s">
        <v>42</v>
      </c>
      <c r="B50" s="46" t="s">
        <v>43</v>
      </c>
      <c r="C50" s="44">
        <v>768.557</v>
      </c>
      <c r="D50" s="44">
        <v>239.86794</v>
      </c>
      <c r="E50" s="45">
        <f aca="true" t="shared" si="2" ref="E50:E61">SUM(D50/C50*100)</f>
        <v>31.210169187191063</v>
      </c>
      <c r="F50" s="45">
        <f aca="true" t="shared" si="3" ref="F50:F61">SUM(D50-C50)</f>
        <v>-528.68906</v>
      </c>
    </row>
    <row r="51" spans="1:6" ht="16.5" customHeight="1" hidden="1">
      <c r="A51" s="42" t="s">
        <v>44</v>
      </c>
      <c r="B51" s="46" t="s">
        <v>45</v>
      </c>
      <c r="C51" s="44"/>
      <c r="D51" s="44"/>
      <c r="E51" s="45"/>
      <c r="F51" s="45">
        <f t="shared" si="3"/>
        <v>0</v>
      </c>
    </row>
    <row r="52" spans="1:6" ht="31.5" customHeight="1" hidden="1">
      <c r="A52" s="42" t="s">
        <v>46</v>
      </c>
      <c r="B52" s="46" t="s">
        <v>47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6.5" customHeight="1">
      <c r="A53" s="42" t="s">
        <v>48</v>
      </c>
      <c r="B53" s="46" t="s">
        <v>49</v>
      </c>
      <c r="C53" s="44">
        <v>10</v>
      </c>
      <c r="D53" s="44">
        <v>0</v>
      </c>
      <c r="E53" s="45">
        <f t="shared" si="2"/>
        <v>0</v>
      </c>
      <c r="F53" s="45">
        <f t="shared" si="3"/>
        <v>-10</v>
      </c>
    </row>
    <row r="54" spans="1:6" ht="15.75" customHeight="1">
      <c r="A54" s="42" t="s">
        <v>50</v>
      </c>
      <c r="B54" s="46" t="s">
        <v>51</v>
      </c>
      <c r="C54" s="47">
        <v>10</v>
      </c>
      <c r="D54" s="47">
        <v>0</v>
      </c>
      <c r="E54" s="45">
        <f t="shared" si="2"/>
        <v>0</v>
      </c>
      <c r="F54" s="45">
        <f t="shared" si="3"/>
        <v>-10</v>
      </c>
    </row>
    <row r="55" spans="1:6" ht="16.5" customHeight="1" hidden="1">
      <c r="A55" s="42" t="s">
        <v>52</v>
      </c>
      <c r="B55" s="46" t="s">
        <v>53</v>
      </c>
      <c r="C55" s="44"/>
      <c r="D55" s="44"/>
      <c r="E55" s="45" t="e">
        <f t="shared" si="2"/>
        <v>#DIV/0!</v>
      </c>
      <c r="F55" s="45">
        <f t="shared" si="3"/>
        <v>0</v>
      </c>
    </row>
    <row r="56" spans="1:6" s="6" customFormat="1" ht="15.75">
      <c r="A56" s="48" t="s">
        <v>54</v>
      </c>
      <c r="B56" s="49" t="s">
        <v>55</v>
      </c>
      <c r="C56" s="39">
        <f>C57</f>
        <v>115.794</v>
      </c>
      <c r="D56" s="39">
        <f>D57</f>
        <v>33.3446</v>
      </c>
      <c r="E56" s="41">
        <f t="shared" si="2"/>
        <v>28.796483410193968</v>
      </c>
      <c r="F56" s="41">
        <f t="shared" si="3"/>
        <v>-82.4494</v>
      </c>
    </row>
    <row r="57" spans="1:6" ht="15.75">
      <c r="A57" s="50" t="s">
        <v>56</v>
      </c>
      <c r="B57" s="51" t="s">
        <v>57</v>
      </c>
      <c r="C57" s="44">
        <v>115.794</v>
      </c>
      <c r="D57" s="44">
        <v>33.3446</v>
      </c>
      <c r="E57" s="45">
        <f t="shared" si="2"/>
        <v>28.796483410193968</v>
      </c>
      <c r="F57" s="45">
        <f t="shared" si="3"/>
        <v>-82.4494</v>
      </c>
    </row>
    <row r="58" spans="1:6" s="6" customFormat="1" ht="15.75">
      <c r="A58" s="37" t="s">
        <v>58</v>
      </c>
      <c r="B58" s="38" t="s">
        <v>59</v>
      </c>
      <c r="C58" s="39">
        <f>C62</f>
        <v>24.9</v>
      </c>
      <c r="D58" s="39">
        <f>SUM(D59:D61)</f>
        <v>0</v>
      </c>
      <c r="E58" s="41">
        <f t="shared" si="2"/>
        <v>0</v>
      </c>
      <c r="F58" s="41">
        <f t="shared" si="3"/>
        <v>-24.9</v>
      </c>
    </row>
    <row r="59" spans="1:6" ht="15.75" hidden="1">
      <c r="A59" s="42" t="s">
        <v>60</v>
      </c>
      <c r="B59" s="46" t="s">
        <v>61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 hidden="1">
      <c r="A60" s="52" t="s">
        <v>62</v>
      </c>
      <c r="B60" s="46" t="s">
        <v>63</v>
      </c>
      <c r="C60" s="44"/>
      <c r="D60" s="44"/>
      <c r="E60" s="45" t="e">
        <f t="shared" si="2"/>
        <v>#DIV/0!</v>
      </c>
      <c r="F60" s="45">
        <f t="shared" si="3"/>
        <v>0</v>
      </c>
    </row>
    <row r="61" spans="1:6" ht="15.75" hidden="1">
      <c r="A61" s="53" t="s">
        <v>64</v>
      </c>
      <c r="B61" s="54" t="s">
        <v>65</v>
      </c>
      <c r="C61" s="44"/>
      <c r="D61" s="44"/>
      <c r="E61" s="45" t="e">
        <f t="shared" si="2"/>
        <v>#DIV/0!</v>
      </c>
      <c r="F61" s="45">
        <f t="shared" si="3"/>
        <v>0</v>
      </c>
    </row>
    <row r="62" spans="1:6" s="6" customFormat="1" ht="15.75">
      <c r="A62" s="53" t="s">
        <v>256</v>
      </c>
      <c r="B62" s="54" t="s">
        <v>257</v>
      </c>
      <c r="C62" s="44">
        <v>24.9</v>
      </c>
      <c r="D62" s="44">
        <v>0</v>
      </c>
      <c r="E62" s="45"/>
      <c r="F62" s="45"/>
    </row>
    <row r="63" spans="1:6" ht="15.75">
      <c r="A63" s="37" t="s">
        <v>66</v>
      </c>
      <c r="B63" s="38" t="s">
        <v>67</v>
      </c>
      <c r="C63" s="55">
        <f>SUM(C64:C67)</f>
        <v>1141.5</v>
      </c>
      <c r="D63" s="55">
        <f>SUM(D64:D67)</f>
        <v>140.4222</v>
      </c>
      <c r="E63" s="41">
        <f aca="true" t="shared" si="4" ref="E63:E77">SUM(D63/C63*100)</f>
        <v>12.301550591327201</v>
      </c>
      <c r="F63" s="41">
        <f aca="true" t="shared" si="5" ref="F63:F78">SUM(D63-C63)</f>
        <v>-1001.0778</v>
      </c>
    </row>
    <row r="64" spans="1:7" s="6" customFormat="1" ht="15.75" hidden="1">
      <c r="A64" s="42" t="s">
        <v>68</v>
      </c>
      <c r="B64" s="46" t="s">
        <v>69</v>
      </c>
      <c r="C64" s="56"/>
      <c r="D64" s="44"/>
      <c r="E64" s="45" t="e">
        <f t="shared" si="4"/>
        <v>#DIV/0!</v>
      </c>
      <c r="F64" s="45">
        <f t="shared" si="5"/>
        <v>0</v>
      </c>
      <c r="G64" s="57"/>
    </row>
    <row r="65" spans="1:6" ht="15.75">
      <c r="A65" s="42" t="s">
        <v>70</v>
      </c>
      <c r="B65" s="46" t="s">
        <v>71</v>
      </c>
      <c r="C65" s="56">
        <v>120</v>
      </c>
      <c r="D65" s="44">
        <v>42.2765</v>
      </c>
      <c r="E65" s="45">
        <f t="shared" si="4"/>
        <v>35.23041666666666</v>
      </c>
      <c r="F65" s="45">
        <f t="shared" si="5"/>
        <v>-77.7235</v>
      </c>
    </row>
    <row r="66" spans="1:6" ht="15.75">
      <c r="A66" s="42" t="s">
        <v>72</v>
      </c>
      <c r="B66" s="46" t="s">
        <v>73</v>
      </c>
      <c r="C66" s="56">
        <v>971.5</v>
      </c>
      <c r="D66" s="44">
        <v>75.5203</v>
      </c>
      <c r="E66" s="45">
        <f t="shared" si="4"/>
        <v>7.773576942871848</v>
      </c>
      <c r="F66" s="45">
        <f t="shared" si="5"/>
        <v>-895.9797</v>
      </c>
    </row>
    <row r="67" spans="1:6" s="6" customFormat="1" ht="15.75">
      <c r="A67" s="42" t="s">
        <v>74</v>
      </c>
      <c r="B67" s="46" t="s">
        <v>75</v>
      </c>
      <c r="C67" s="56">
        <v>50</v>
      </c>
      <c r="D67" s="44">
        <v>22.6254</v>
      </c>
      <c r="E67" s="45">
        <f t="shared" si="4"/>
        <v>45.2508</v>
      </c>
      <c r="F67" s="45">
        <f t="shared" si="5"/>
        <v>-27.3746</v>
      </c>
    </row>
    <row r="68" spans="1:6" ht="15.75">
      <c r="A68" s="37" t="s">
        <v>76</v>
      </c>
      <c r="B68" s="38" t="s">
        <v>77</v>
      </c>
      <c r="C68" s="39">
        <f>SUM(C69:C71)</f>
        <v>654.1</v>
      </c>
      <c r="D68" s="39">
        <f>SUM(D69:D71)</f>
        <v>286.54256</v>
      </c>
      <c r="E68" s="41">
        <f t="shared" si="4"/>
        <v>43.80714875401314</v>
      </c>
      <c r="F68" s="41">
        <f t="shared" si="5"/>
        <v>-367.55744000000004</v>
      </c>
    </row>
    <row r="69" spans="1:6" ht="15.75" hidden="1">
      <c r="A69" s="42" t="s">
        <v>78</v>
      </c>
      <c r="B69" s="58" t="s">
        <v>79</v>
      </c>
      <c r="C69" s="44"/>
      <c r="D69" s="44"/>
      <c r="E69" s="45" t="e">
        <f t="shared" si="4"/>
        <v>#DIV/0!</v>
      </c>
      <c r="F69" s="45">
        <f t="shared" si="5"/>
        <v>0</v>
      </c>
    </row>
    <row r="70" spans="1:6" ht="15.75" hidden="1">
      <c r="A70" s="42" t="s">
        <v>80</v>
      </c>
      <c r="B70" s="58" t="s">
        <v>81</v>
      </c>
      <c r="C70" s="44"/>
      <c r="D70" s="44"/>
      <c r="E70" s="45" t="e">
        <f t="shared" si="4"/>
        <v>#DIV/0!</v>
      </c>
      <c r="F70" s="45">
        <f t="shared" si="5"/>
        <v>0</v>
      </c>
    </row>
    <row r="71" spans="1:6" s="6" customFormat="1" ht="15.75">
      <c r="A71" s="42" t="s">
        <v>82</v>
      </c>
      <c r="B71" s="46" t="s">
        <v>83</v>
      </c>
      <c r="C71" s="44">
        <v>654.1</v>
      </c>
      <c r="D71" s="44">
        <v>286.54256</v>
      </c>
      <c r="E71" s="45">
        <f t="shared" si="4"/>
        <v>43.80714875401314</v>
      </c>
      <c r="F71" s="45">
        <f t="shared" si="5"/>
        <v>-367.55744000000004</v>
      </c>
    </row>
    <row r="72" spans="1:6" ht="15.75">
      <c r="A72" s="37" t="s">
        <v>94</v>
      </c>
      <c r="B72" s="38" t="s">
        <v>95</v>
      </c>
      <c r="C72" s="39">
        <f>C73</f>
        <v>4266.4</v>
      </c>
      <c r="D72" s="39">
        <f>SUM(D73)</f>
        <v>1313.70132</v>
      </c>
      <c r="E72" s="41">
        <f t="shared" si="4"/>
        <v>30.791799174948437</v>
      </c>
      <c r="F72" s="41">
        <f t="shared" si="5"/>
        <v>-2952.6986799999995</v>
      </c>
    </row>
    <row r="73" spans="1:6" s="6" customFormat="1" ht="15.75">
      <c r="A73" s="42" t="s">
        <v>96</v>
      </c>
      <c r="B73" s="46" t="s">
        <v>97</v>
      </c>
      <c r="C73" s="44">
        <v>4266.4</v>
      </c>
      <c r="D73" s="44">
        <v>1313.70132</v>
      </c>
      <c r="E73" s="45">
        <f t="shared" si="4"/>
        <v>30.791799174948437</v>
      </c>
      <c r="F73" s="45">
        <f t="shared" si="5"/>
        <v>-2952.6986799999995</v>
      </c>
    </row>
    <row r="74" spans="1:6" ht="15.75">
      <c r="A74" s="60">
        <v>1000</v>
      </c>
      <c r="B74" s="38" t="s">
        <v>98</v>
      </c>
      <c r="C74" s="39">
        <f>SUM(C75:C78)</f>
        <v>135.78</v>
      </c>
      <c r="D74" s="39">
        <f>SUM(D75:D78)</f>
        <v>135.78</v>
      </c>
      <c r="E74" s="41">
        <f t="shared" si="4"/>
        <v>100</v>
      </c>
      <c r="F74" s="41">
        <f t="shared" si="5"/>
        <v>0</v>
      </c>
    </row>
    <row r="75" spans="1:6" ht="15.75" hidden="1">
      <c r="A75" s="61">
        <v>1001</v>
      </c>
      <c r="B75" s="62" t="s">
        <v>99</v>
      </c>
      <c r="C75" s="44"/>
      <c r="D75" s="44"/>
      <c r="E75" s="45" t="e">
        <f t="shared" si="4"/>
        <v>#DIV/0!</v>
      </c>
      <c r="F75" s="45">
        <f t="shared" si="5"/>
        <v>0</v>
      </c>
    </row>
    <row r="76" spans="1:6" ht="15" customHeight="1">
      <c r="A76" s="61">
        <v>1003</v>
      </c>
      <c r="B76" s="62" t="s">
        <v>100</v>
      </c>
      <c r="C76" s="44">
        <v>135.78</v>
      </c>
      <c r="D76" s="44">
        <v>135.78</v>
      </c>
      <c r="E76" s="45">
        <f t="shared" si="4"/>
        <v>100</v>
      </c>
      <c r="F76" s="45">
        <f t="shared" si="5"/>
        <v>0</v>
      </c>
    </row>
    <row r="77" spans="1:6" ht="15.75" customHeight="1" hidden="1">
      <c r="A77" s="61">
        <v>1004</v>
      </c>
      <c r="B77" s="62" t="s">
        <v>101</v>
      </c>
      <c r="C77" s="44"/>
      <c r="D77" s="63"/>
      <c r="E77" s="45" t="e">
        <f t="shared" si="4"/>
        <v>#DIV/0!</v>
      </c>
      <c r="F77" s="45">
        <f t="shared" si="5"/>
        <v>0</v>
      </c>
    </row>
    <row r="78" spans="1:6" ht="15.75" hidden="1">
      <c r="A78" s="42" t="s">
        <v>102</v>
      </c>
      <c r="B78" s="46" t="s">
        <v>103</v>
      </c>
      <c r="C78" s="44">
        <v>0</v>
      </c>
      <c r="D78" s="44">
        <v>0</v>
      </c>
      <c r="E78" s="45"/>
      <c r="F78" s="45">
        <f t="shared" si="5"/>
        <v>0</v>
      </c>
    </row>
    <row r="79" spans="1:6" ht="15.75">
      <c r="A79" s="37" t="s">
        <v>104</v>
      </c>
      <c r="B79" s="38" t="s">
        <v>105</v>
      </c>
      <c r="C79" s="39">
        <f>C80+C81+C82+C83+C84</f>
        <v>15.6</v>
      </c>
      <c r="D79" s="39">
        <f>D80+D81+D82+D83+D84</f>
        <v>0</v>
      </c>
      <c r="E79" s="45">
        <f aca="true" t="shared" si="6" ref="E79:E89">SUM(D79/C79*100)</f>
        <v>0</v>
      </c>
      <c r="F79" s="28">
        <f>F80+F81+F82+F83+F84</f>
        <v>-15.6</v>
      </c>
    </row>
    <row r="80" spans="1:6" ht="15" customHeight="1">
      <c r="A80" s="42" t="s">
        <v>106</v>
      </c>
      <c r="B80" s="46" t="s">
        <v>107</v>
      </c>
      <c r="C80" s="44">
        <v>15.6</v>
      </c>
      <c r="D80" s="44">
        <v>0</v>
      </c>
      <c r="E80" s="45">
        <f t="shared" si="6"/>
        <v>0</v>
      </c>
      <c r="F80" s="45">
        <f>SUM(D80-C80)</f>
        <v>-15.6</v>
      </c>
    </row>
    <row r="81" spans="1:6" ht="15" customHeight="1" hidden="1">
      <c r="A81" s="42" t="s">
        <v>108</v>
      </c>
      <c r="B81" s="46" t="s">
        <v>109</v>
      </c>
      <c r="C81" s="44"/>
      <c r="D81" s="44"/>
      <c r="E81" s="45" t="e">
        <f t="shared" si="6"/>
        <v>#DIV/0!</v>
      </c>
      <c r="F81" s="45">
        <f>SUM(D81-C81)</f>
        <v>0</v>
      </c>
    </row>
    <row r="82" spans="1:6" ht="15" customHeight="1" hidden="1">
      <c r="A82" s="42" t="s">
        <v>110</v>
      </c>
      <c r="B82" s="46" t="s">
        <v>111</v>
      </c>
      <c r="C82" s="44"/>
      <c r="D82" s="44"/>
      <c r="E82" s="45" t="e">
        <f t="shared" si="6"/>
        <v>#DIV/0!</v>
      </c>
      <c r="F82" s="45"/>
    </row>
    <row r="83" spans="1:6" ht="15" customHeight="1" hidden="1">
      <c r="A83" s="42" t="s">
        <v>112</v>
      </c>
      <c r="B83" s="46" t="s">
        <v>113</v>
      </c>
      <c r="C83" s="44"/>
      <c r="D83" s="44"/>
      <c r="E83" s="45" t="e">
        <f t="shared" si="6"/>
        <v>#DIV/0!</v>
      </c>
      <c r="F83" s="45"/>
    </row>
    <row r="84" spans="1:6" s="6" customFormat="1" ht="15" customHeight="1" hidden="1">
      <c r="A84" s="42" t="s">
        <v>114</v>
      </c>
      <c r="B84" s="46" t="s">
        <v>115</v>
      </c>
      <c r="C84" s="44"/>
      <c r="D84" s="44"/>
      <c r="E84" s="45" t="e">
        <f t="shared" si="6"/>
        <v>#DIV/0!</v>
      </c>
      <c r="F84" s="45"/>
    </row>
    <row r="85" spans="1:6" ht="15" customHeight="1">
      <c r="A85" s="60">
        <v>1400</v>
      </c>
      <c r="B85" s="65" t="s">
        <v>124</v>
      </c>
      <c r="C85" s="55">
        <f>C86+C87+C88</f>
        <v>375.3</v>
      </c>
      <c r="D85" s="55">
        <f>SUM(D86:D88)</f>
        <v>0</v>
      </c>
      <c r="E85" s="41">
        <f t="shared" si="6"/>
        <v>0</v>
      </c>
      <c r="F85" s="41">
        <f>SUM(D85-C85)</f>
        <v>-375.3</v>
      </c>
    </row>
    <row r="86" spans="1:6" ht="15" customHeight="1" hidden="1">
      <c r="A86" s="61">
        <v>1401</v>
      </c>
      <c r="B86" s="62" t="s">
        <v>125</v>
      </c>
      <c r="C86" s="56"/>
      <c r="D86" s="44"/>
      <c r="E86" s="45" t="e">
        <f t="shared" si="6"/>
        <v>#DIV/0!</v>
      </c>
      <c r="F86" s="45">
        <f>SUM(D86-C86)</f>
        <v>0</v>
      </c>
    </row>
    <row r="87" spans="1:6" ht="15" customHeight="1" hidden="1">
      <c r="A87" s="61">
        <v>1402</v>
      </c>
      <c r="B87" s="62" t="s">
        <v>126</v>
      </c>
      <c r="C87" s="56"/>
      <c r="D87" s="44"/>
      <c r="E87" s="45" t="e">
        <f t="shared" si="6"/>
        <v>#DIV/0!</v>
      </c>
      <c r="F87" s="45">
        <f>SUM(D87-C87)</f>
        <v>0</v>
      </c>
    </row>
    <row r="88" spans="1:6" s="6" customFormat="1" ht="15" customHeight="1">
      <c r="A88" s="61">
        <v>1403</v>
      </c>
      <c r="B88" s="62" t="s">
        <v>127</v>
      </c>
      <c r="C88" s="56">
        <v>375.3</v>
      </c>
      <c r="D88" s="44"/>
      <c r="E88" s="45">
        <f t="shared" si="6"/>
        <v>0</v>
      </c>
      <c r="F88" s="45">
        <f>SUM(D88-C88)</f>
        <v>-375.3</v>
      </c>
    </row>
    <row r="89" spans="1:6" ht="15" customHeight="1">
      <c r="A89" s="60"/>
      <c r="B89" s="66" t="s">
        <v>128</v>
      </c>
      <c r="C89" s="40">
        <f>C48+C56+C58+C63+C68+C72+C74+C79+C85</f>
        <v>7517.9310000000005</v>
      </c>
      <c r="D89" s="40">
        <f>D48+D56+D58+D63+D68+D72+D74+D79+D85</f>
        <v>2149.65862</v>
      </c>
      <c r="E89" s="41">
        <f t="shared" si="6"/>
        <v>28.593752988687974</v>
      </c>
      <c r="F89" s="41">
        <f>SUM(D89-C89)</f>
        <v>-5368.27238</v>
      </c>
    </row>
    <row r="90" spans="1:6" s="74" customFormat="1" ht="15.75">
      <c r="A90" s="67"/>
      <c r="B90" s="68"/>
      <c r="C90" s="69"/>
      <c r="D90" s="70"/>
      <c r="E90" s="71"/>
      <c r="F90" s="71"/>
    </row>
    <row r="91" spans="1:4" s="74" customFormat="1" ht="12.75">
      <c r="A91" s="72" t="s">
        <v>129</v>
      </c>
      <c r="B91" s="72"/>
      <c r="C91" s="73"/>
      <c r="D91" s="73"/>
    </row>
    <row r="92" spans="1:6" ht="15.75">
      <c r="A92" s="75" t="s">
        <v>130</v>
      </c>
      <c r="B92" s="75"/>
      <c r="C92" s="74" t="s">
        <v>131</v>
      </c>
      <c r="D92" s="74"/>
      <c r="E92" s="74"/>
      <c r="F92" s="74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="60" zoomScalePageLayoutView="0" workbookViewId="0" topLeftCell="A32">
      <selection activeCell="D44" sqref="D43:D44"/>
    </sheetView>
  </sheetViews>
  <sheetFormatPr defaultColWidth="9.140625" defaultRowHeight="12.75"/>
  <cols>
    <col min="1" max="1" width="14.7109375" style="67" customWidth="1"/>
    <col min="2" max="2" width="58.140625" style="68" customWidth="1"/>
    <col min="3" max="3" width="14.140625" style="71" customWidth="1"/>
    <col min="4" max="4" width="14.8515625" style="71" customWidth="1"/>
    <col min="5" max="5" width="9.7109375" style="71" customWidth="1"/>
    <col min="6" max="6" width="9.8515625" style="71" customWidth="1"/>
    <col min="7" max="7" width="15.421875" style="1" bestFit="1" customWidth="1"/>
    <col min="8" max="16384" width="9.140625" style="1" customWidth="1"/>
  </cols>
  <sheetData>
    <row r="1" spans="1:6" ht="15.75">
      <c r="A1" s="247" t="s">
        <v>314</v>
      </c>
      <c r="B1" s="247"/>
      <c r="C1" s="247"/>
      <c r="D1" s="247"/>
      <c r="E1" s="247"/>
      <c r="F1" s="247"/>
    </row>
    <row r="2" spans="1:6" ht="15.75">
      <c r="A2" s="247"/>
      <c r="B2" s="247"/>
      <c r="C2" s="247"/>
      <c r="D2" s="247"/>
      <c r="E2" s="247"/>
      <c r="F2" s="247"/>
    </row>
    <row r="3" spans="1:6" ht="63">
      <c r="A3" s="2" t="s">
        <v>1</v>
      </c>
      <c r="B3" s="2" t="s">
        <v>2</v>
      </c>
      <c r="C3" s="81" t="s">
        <v>145</v>
      </c>
      <c r="D3" s="82" t="s">
        <v>301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C5+C7+C9+C12+C15</f>
        <v>5536.8</v>
      </c>
      <c r="D4" s="5">
        <f>D5+D7+D9</f>
        <v>2078.58365</v>
      </c>
      <c r="E4" s="5">
        <f>SUM(D4/C4*100)</f>
        <v>37.54124494292732</v>
      </c>
      <c r="F4" s="5">
        <f>SUM(D4-C4)</f>
        <v>-3458.21635</v>
      </c>
    </row>
    <row r="5" spans="1:6" s="6" customFormat="1" ht="15.75">
      <c r="A5" s="77">
        <v>1010000000</v>
      </c>
      <c r="B5" s="76" t="s">
        <v>6</v>
      </c>
      <c r="C5" s="5">
        <f>C6</f>
        <v>4584</v>
      </c>
      <c r="D5" s="5">
        <f>D6</f>
        <v>1753.58395</v>
      </c>
      <c r="E5" s="5">
        <f aca="true" t="shared" si="0" ref="E5:E43">SUM(D5/C5*100)</f>
        <v>38.25444917102967</v>
      </c>
      <c r="F5" s="5">
        <f aca="true" t="shared" si="1" ref="F5:F43">SUM(D5-C5)</f>
        <v>-2830.41605</v>
      </c>
    </row>
    <row r="6" spans="1:6" ht="15.75">
      <c r="A6" s="7">
        <v>1010200001</v>
      </c>
      <c r="B6" s="8" t="s">
        <v>7</v>
      </c>
      <c r="C6" s="9">
        <v>4584</v>
      </c>
      <c r="D6" s="10">
        <v>1753.58395</v>
      </c>
      <c r="E6" s="9">
        <f>SUM(D6/C6*100)</f>
        <v>38.25444917102967</v>
      </c>
      <c r="F6" s="9">
        <f t="shared" si="1"/>
        <v>-2830.41605</v>
      </c>
    </row>
    <row r="7" spans="1:6" s="6" customFormat="1" ht="15" customHeight="1">
      <c r="A7" s="77">
        <v>1050000000</v>
      </c>
      <c r="B7" s="76" t="s">
        <v>8</v>
      </c>
      <c r="C7" s="5">
        <f>SUM(C8:C8)</f>
        <v>35</v>
      </c>
      <c r="D7" s="5">
        <f>SUM(D8:D8)</f>
        <v>3.32844</v>
      </c>
      <c r="E7" s="5">
        <f t="shared" si="0"/>
        <v>9.509828571428573</v>
      </c>
      <c r="F7" s="5">
        <f t="shared" si="1"/>
        <v>-31.67156</v>
      </c>
    </row>
    <row r="8" spans="1:6" ht="15.75" customHeight="1">
      <c r="A8" s="7">
        <v>1050300000</v>
      </c>
      <c r="B8" s="11" t="s">
        <v>9</v>
      </c>
      <c r="C8" s="12">
        <v>35</v>
      </c>
      <c r="D8" s="10">
        <v>3.32844</v>
      </c>
      <c r="E8" s="9">
        <f t="shared" si="0"/>
        <v>9.509828571428573</v>
      </c>
      <c r="F8" s="9">
        <f t="shared" si="1"/>
        <v>-31.67156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907.8</v>
      </c>
      <c r="D9" s="5">
        <f>D10+D11</f>
        <v>321.67126</v>
      </c>
      <c r="E9" s="5">
        <f t="shared" si="0"/>
        <v>35.43415510024235</v>
      </c>
      <c r="F9" s="5">
        <f t="shared" si="1"/>
        <v>-586.1287399999999</v>
      </c>
    </row>
    <row r="10" spans="1:6" s="6" customFormat="1" ht="15" customHeight="1">
      <c r="A10" s="7">
        <v>1060100000</v>
      </c>
      <c r="B10" s="11" t="s">
        <v>296</v>
      </c>
      <c r="C10" s="9">
        <v>148</v>
      </c>
      <c r="D10" s="10">
        <v>5.5688</v>
      </c>
      <c r="E10" s="9">
        <f t="shared" si="0"/>
        <v>3.7627027027027027</v>
      </c>
      <c r="F10" s="9">
        <f>SUM(D10-C10)</f>
        <v>-142.4312</v>
      </c>
    </row>
    <row r="11" spans="1:6" ht="15" customHeight="1">
      <c r="A11" s="7">
        <v>1060600000</v>
      </c>
      <c r="B11" s="11" t="s">
        <v>10</v>
      </c>
      <c r="C11" s="9">
        <v>759.8</v>
      </c>
      <c r="D11" s="10">
        <v>316.10246</v>
      </c>
      <c r="E11" s="9">
        <f t="shared" si="0"/>
        <v>41.60337720452751</v>
      </c>
      <c r="F11" s="9">
        <f t="shared" si="1"/>
        <v>-443.69753999999995</v>
      </c>
    </row>
    <row r="12" spans="1:6" s="6" customFormat="1" ht="17.25" customHeight="1">
      <c r="A12" s="3">
        <v>1080000000</v>
      </c>
      <c r="B12" s="4" t="s">
        <v>13</v>
      </c>
      <c r="C12" s="5">
        <f>C13</f>
        <v>10</v>
      </c>
      <c r="D12" s="5">
        <f>D13</f>
        <v>0</v>
      </c>
      <c r="E12" s="5">
        <f t="shared" si="0"/>
        <v>0</v>
      </c>
      <c r="F12" s="5">
        <f t="shared" si="1"/>
        <v>-10</v>
      </c>
    </row>
    <row r="13" spans="1:6" ht="14.25" customHeight="1">
      <c r="A13" s="7">
        <v>1080400001</v>
      </c>
      <c r="B13" s="8" t="s">
        <v>14</v>
      </c>
      <c r="C13" s="9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ht="1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" customHeight="1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310</v>
      </c>
      <c r="D20" s="5">
        <f>D21+D24+D26+D29</f>
        <v>212.57012</v>
      </c>
      <c r="E20" s="5">
        <f t="shared" si="0"/>
        <v>68.5710064516129</v>
      </c>
      <c r="F20" s="5">
        <f t="shared" si="1"/>
        <v>-97.42988</v>
      </c>
    </row>
    <row r="21" spans="1:6" s="6" customFormat="1" ht="15" customHeight="1">
      <c r="A21" s="77">
        <v>1110000000</v>
      </c>
      <c r="B21" s="78" t="s">
        <v>138</v>
      </c>
      <c r="C21" s="5">
        <f>C22+C23</f>
        <v>250</v>
      </c>
      <c r="D21" s="5">
        <f>D22+D23</f>
        <v>41.4229</v>
      </c>
      <c r="E21" s="5">
        <f t="shared" si="0"/>
        <v>16.56916</v>
      </c>
      <c r="F21" s="5">
        <f t="shared" si="1"/>
        <v>-208.5771</v>
      </c>
    </row>
    <row r="22" spans="1:6" ht="15" customHeight="1">
      <c r="A22" s="17">
        <v>1110501101</v>
      </c>
      <c r="B22" s="18" t="s">
        <v>17</v>
      </c>
      <c r="C22" s="12">
        <v>250</v>
      </c>
      <c r="D22" s="10">
        <v>41.4229</v>
      </c>
      <c r="E22" s="9">
        <f t="shared" si="0"/>
        <v>16.56916</v>
      </c>
      <c r="F22" s="9">
        <f t="shared" si="1"/>
        <v>-208.5771</v>
      </c>
    </row>
    <row r="23" spans="1:6" ht="15" customHeight="1" hidden="1">
      <c r="A23" s="7">
        <v>1110503505</v>
      </c>
      <c r="B23" s="11" t="s">
        <v>18</v>
      </c>
      <c r="C23" s="12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6" customFormat="1" ht="1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" customHeight="1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5" customHeight="1">
      <c r="A26" s="79">
        <v>1140000000</v>
      </c>
      <c r="B26" s="80" t="s">
        <v>141</v>
      </c>
      <c r="C26" s="5">
        <f>C27+C28</f>
        <v>60</v>
      </c>
      <c r="D26" s="5">
        <f>D27+D28</f>
        <v>122.40212</v>
      </c>
      <c r="E26" s="5">
        <f t="shared" si="0"/>
        <v>204.00353333333334</v>
      </c>
      <c r="F26" s="5">
        <f t="shared" si="1"/>
        <v>62.40212</v>
      </c>
    </row>
    <row r="27" spans="1:6" ht="15" customHeight="1" hidden="1">
      <c r="A27" s="17">
        <v>1140200000</v>
      </c>
      <c r="B27" s="19" t="s">
        <v>142</v>
      </c>
      <c r="C27" s="9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60</v>
      </c>
      <c r="D28" s="10">
        <v>122.40212</v>
      </c>
      <c r="E28" s="9">
        <f t="shared" si="0"/>
        <v>204.00353333333334</v>
      </c>
      <c r="F28" s="9">
        <f t="shared" si="1"/>
        <v>62.40212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48.7451</v>
      </c>
      <c r="E29" s="5">
        <v>0</v>
      </c>
      <c r="F29" s="5">
        <f t="shared" si="1"/>
        <v>48.7451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0</v>
      </c>
      <c r="E30" s="9">
        <v>0</v>
      </c>
      <c r="F30" s="9">
        <f t="shared" si="1"/>
        <v>0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48.7451</v>
      </c>
      <c r="E31" s="9">
        <v>0</v>
      </c>
      <c r="F31" s="9">
        <f t="shared" si="1"/>
        <v>48.7451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5846.8</v>
      </c>
      <c r="D32" s="20">
        <f>D4+D20</f>
        <v>2291.15377</v>
      </c>
      <c r="E32" s="5">
        <f t="shared" si="0"/>
        <v>39.18645703632756</v>
      </c>
      <c r="F32" s="5">
        <f t="shared" si="1"/>
        <v>-3555.6462300000003</v>
      </c>
    </row>
    <row r="33" spans="1:7" s="6" customFormat="1" ht="15.75">
      <c r="A33" s="3">
        <v>2000000000</v>
      </c>
      <c r="B33" s="4" t="s">
        <v>27</v>
      </c>
      <c r="C33" s="5">
        <f>C34+C36+C37+C38+C39+C41</f>
        <v>8313.001</v>
      </c>
      <c r="D33" s="5">
        <f>D34+D36+D37+D38+D39+D41+D40</f>
        <v>975.6248800000001</v>
      </c>
      <c r="E33" s="5">
        <f t="shared" si="0"/>
        <v>11.736133316957378</v>
      </c>
      <c r="F33" s="5">
        <f t="shared" si="1"/>
        <v>-7337.37612</v>
      </c>
      <c r="G33" s="21"/>
    </row>
    <row r="34" spans="1:6" ht="15.75">
      <c r="A34" s="17">
        <v>2020100000</v>
      </c>
      <c r="B34" s="18" t="s">
        <v>28</v>
      </c>
      <c r="C34" s="13">
        <v>1296.3</v>
      </c>
      <c r="D34" s="22">
        <v>442.86</v>
      </c>
      <c r="E34" s="9">
        <f t="shared" si="0"/>
        <v>34.16338810460542</v>
      </c>
      <c r="F34" s="9">
        <f t="shared" si="1"/>
        <v>-853.4399999999999</v>
      </c>
    </row>
    <row r="35" spans="1:6" ht="15.75" hidden="1">
      <c r="A35" s="17">
        <v>2020100310</v>
      </c>
      <c r="B35" s="18" t="s">
        <v>269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7016.3</v>
      </c>
      <c r="D36" s="10">
        <v>556.2</v>
      </c>
      <c r="E36" s="9">
        <f t="shared" si="0"/>
        <v>7.927255105967533</v>
      </c>
      <c r="F36" s="9">
        <f t="shared" si="1"/>
        <v>-6460.1</v>
      </c>
    </row>
    <row r="37" spans="1:6" ht="15" customHeight="1">
      <c r="A37" s="17">
        <v>2020300000</v>
      </c>
      <c r="B37" s="18" t="s">
        <v>30</v>
      </c>
      <c r="C37" s="12">
        <v>0.401</v>
      </c>
      <c r="D37" s="23">
        <v>0.1</v>
      </c>
      <c r="E37" s="9">
        <f t="shared" si="0"/>
        <v>24.93765586034913</v>
      </c>
      <c r="F37" s="9">
        <f t="shared" si="1"/>
        <v>-0.30100000000000005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30" customHeight="1">
      <c r="A40" s="17">
        <v>2080500010</v>
      </c>
      <c r="B40" s="19" t="s">
        <v>319</v>
      </c>
      <c r="C40" s="12"/>
      <c r="D40" s="24">
        <v>-23.53512</v>
      </c>
      <c r="E40" s="9"/>
      <c r="F40" s="9"/>
    </row>
    <row r="41" spans="1:6" ht="15" customHeight="1" hidden="1">
      <c r="A41" s="7">
        <v>2190500005</v>
      </c>
      <c r="B41" s="11" t="s">
        <v>33</v>
      </c>
      <c r="C41" s="15"/>
      <c r="D41" s="15"/>
      <c r="E41" s="5"/>
      <c r="F41" s="5">
        <f>SUM(D41-C41)</f>
        <v>0</v>
      </c>
    </row>
    <row r="42" spans="1:6" s="6" customFormat="1" ht="15" customHeight="1" hidden="1">
      <c r="A42" s="3">
        <v>3000000000</v>
      </c>
      <c r="B42" s="14" t="s">
        <v>34</v>
      </c>
      <c r="C42" s="25">
        <v>0</v>
      </c>
      <c r="D42" s="15">
        <v>0</v>
      </c>
      <c r="E42" s="5" t="e">
        <f t="shared" si="0"/>
        <v>#DIV/0!</v>
      </c>
      <c r="F42" s="5">
        <f t="shared" si="1"/>
        <v>0</v>
      </c>
    </row>
    <row r="43" spans="1:6" s="6" customFormat="1" ht="15" customHeight="1">
      <c r="A43" s="3"/>
      <c r="B43" s="4" t="s">
        <v>35</v>
      </c>
      <c r="C43" s="5">
        <f>SUM(C32,C33,C42)</f>
        <v>14159.801</v>
      </c>
      <c r="D43" s="26">
        <f>D32+D33</f>
        <v>3266.77865</v>
      </c>
      <c r="E43" s="5">
        <f t="shared" si="0"/>
        <v>23.070794921482303</v>
      </c>
      <c r="F43" s="5">
        <f t="shared" si="1"/>
        <v>-10893.02235</v>
      </c>
    </row>
    <row r="44" spans="1:6" s="6" customFormat="1" ht="15.75">
      <c r="A44" s="3"/>
      <c r="B44" s="27" t="s">
        <v>36</v>
      </c>
      <c r="C44" s="5">
        <f>C89-C43</f>
        <v>400</v>
      </c>
      <c r="D44" s="5">
        <f>D89-D43</f>
        <v>-1991.7507400000002</v>
      </c>
      <c r="E44" s="28"/>
      <c r="F44" s="28"/>
    </row>
    <row r="45" spans="1:6" ht="15.75">
      <c r="A45" s="29"/>
      <c r="B45" s="30"/>
      <c r="C45" s="31"/>
      <c r="D45" s="31"/>
      <c r="E45" s="32"/>
      <c r="F45" s="33"/>
    </row>
    <row r="46" spans="1:6" ht="63">
      <c r="A46" s="34" t="s">
        <v>1</v>
      </c>
      <c r="B46" s="34" t="s">
        <v>37</v>
      </c>
      <c r="C46" s="81" t="s">
        <v>145</v>
      </c>
      <c r="D46" s="82" t="s">
        <v>301</v>
      </c>
      <c r="E46" s="81" t="s">
        <v>3</v>
      </c>
      <c r="F46" s="83" t="s">
        <v>4</v>
      </c>
    </row>
    <row r="47" spans="1:6" ht="15.75">
      <c r="A47" s="35">
        <v>1</v>
      </c>
      <c r="B47" s="34">
        <v>2</v>
      </c>
      <c r="C47" s="174">
        <v>3</v>
      </c>
      <c r="D47" s="174">
        <v>4</v>
      </c>
      <c r="E47" s="174">
        <v>5</v>
      </c>
      <c r="F47" s="174">
        <v>6</v>
      </c>
    </row>
    <row r="48" spans="1:6" s="6" customFormat="1" ht="15" customHeight="1">
      <c r="A48" s="37" t="s">
        <v>38</v>
      </c>
      <c r="B48" s="38" t="s">
        <v>39</v>
      </c>
      <c r="C48" s="39">
        <f>C49+C50+C51+C52+C53+C55+C54</f>
        <v>885.401</v>
      </c>
      <c r="D48" s="40">
        <f>D49+D50+D51+D52+D53+D55+D54</f>
        <v>298.09565</v>
      </c>
      <c r="E48" s="41">
        <f>SUM(D48/C48*100)</f>
        <v>33.66786913500211</v>
      </c>
      <c r="F48" s="41">
        <f>SUM(D48-C48)</f>
        <v>-587.30535</v>
      </c>
    </row>
    <row r="49" spans="1:6" s="6" customFormat="1" ht="15" customHeight="1" hidden="1">
      <c r="A49" s="42" t="s">
        <v>40</v>
      </c>
      <c r="B49" s="43" t="s">
        <v>41</v>
      </c>
      <c r="C49" s="44"/>
      <c r="D49" s="44"/>
      <c r="E49" s="45"/>
      <c r="F49" s="45"/>
    </row>
    <row r="50" spans="1:6" ht="14.25" customHeight="1">
      <c r="A50" s="42" t="s">
        <v>42</v>
      </c>
      <c r="B50" s="46" t="s">
        <v>43</v>
      </c>
      <c r="C50" s="44">
        <v>875.401</v>
      </c>
      <c r="D50" s="44">
        <v>298.09565</v>
      </c>
      <c r="E50" s="45">
        <f aca="true" t="shared" si="2" ref="E50:E89">SUM(D50/C50*100)</f>
        <v>34.052468525852724</v>
      </c>
      <c r="F50" s="45">
        <f aca="true" t="shared" si="3" ref="F50:F89">SUM(D50-C50)</f>
        <v>-577.30535</v>
      </c>
    </row>
    <row r="51" spans="1:6" ht="15" customHeight="1" hidden="1">
      <c r="A51" s="42" t="s">
        <v>44</v>
      </c>
      <c r="B51" s="46" t="s">
        <v>45</v>
      </c>
      <c r="C51" s="44"/>
      <c r="D51" s="44"/>
      <c r="E51" s="45"/>
      <c r="F51" s="45">
        <f t="shared" si="3"/>
        <v>0</v>
      </c>
    </row>
    <row r="52" spans="1:6" ht="15" customHeight="1" hidden="1">
      <c r="A52" s="42" t="s">
        <v>46</v>
      </c>
      <c r="B52" s="46" t="s">
        <v>47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" customHeight="1" hidden="1">
      <c r="A53" s="42" t="s">
        <v>48</v>
      </c>
      <c r="B53" s="46" t="s">
        <v>49</v>
      </c>
      <c r="C53" s="44"/>
      <c r="D53" s="44"/>
      <c r="E53" s="45" t="e">
        <f t="shared" si="2"/>
        <v>#DIV/0!</v>
      </c>
      <c r="F53" s="45">
        <f t="shared" si="3"/>
        <v>0</v>
      </c>
    </row>
    <row r="54" spans="1:6" ht="14.25" customHeight="1">
      <c r="A54" s="42" t="s">
        <v>50</v>
      </c>
      <c r="B54" s="46" t="s">
        <v>51</v>
      </c>
      <c r="C54" s="47">
        <v>10</v>
      </c>
      <c r="D54" s="47">
        <v>0</v>
      </c>
      <c r="E54" s="45">
        <f t="shared" si="2"/>
        <v>0</v>
      </c>
      <c r="F54" s="45">
        <f t="shared" si="3"/>
        <v>-10</v>
      </c>
    </row>
    <row r="55" spans="1:6" ht="0.75" customHeight="1" hidden="1">
      <c r="A55" s="42" t="s">
        <v>52</v>
      </c>
      <c r="B55" s="46" t="s">
        <v>53</v>
      </c>
      <c r="C55" s="44"/>
      <c r="D55" s="44"/>
      <c r="E55" s="45" t="e">
        <f t="shared" si="2"/>
        <v>#DIV/0!</v>
      </c>
      <c r="F55" s="45">
        <f t="shared" si="3"/>
        <v>0</v>
      </c>
    </row>
    <row r="56" spans="1:6" s="6" customFormat="1" ht="15" customHeight="1" hidden="1">
      <c r="A56" s="48" t="s">
        <v>54</v>
      </c>
      <c r="B56" s="49" t="s">
        <v>55</v>
      </c>
      <c r="C56" s="39">
        <f>C57</f>
        <v>0</v>
      </c>
      <c r="D56" s="39">
        <f>D57</f>
        <v>0</v>
      </c>
      <c r="E56" s="41" t="e">
        <f t="shared" si="2"/>
        <v>#DIV/0!</v>
      </c>
      <c r="F56" s="41">
        <f t="shared" si="3"/>
        <v>0</v>
      </c>
    </row>
    <row r="57" spans="1:6" ht="15" customHeight="1" hidden="1">
      <c r="A57" s="50" t="s">
        <v>56</v>
      </c>
      <c r="B57" s="51" t="s">
        <v>57</v>
      </c>
      <c r="C57" s="44">
        <v>0</v>
      </c>
      <c r="D57" s="44"/>
      <c r="E57" s="45" t="e">
        <f t="shared" si="2"/>
        <v>#DIV/0!</v>
      </c>
      <c r="F57" s="45">
        <f t="shared" si="3"/>
        <v>0</v>
      </c>
    </row>
    <row r="58" spans="1:6" s="6" customFormat="1" ht="15" customHeight="1" hidden="1">
      <c r="A58" s="37" t="s">
        <v>58</v>
      </c>
      <c r="B58" s="38" t="s">
        <v>59</v>
      </c>
      <c r="C58" s="39">
        <f>SUM(C59:C61)</f>
        <v>0</v>
      </c>
      <c r="D58" s="39">
        <f>SUM(D59:D61)</f>
        <v>0</v>
      </c>
      <c r="E58" s="41" t="e">
        <f t="shared" si="2"/>
        <v>#DIV/0!</v>
      </c>
      <c r="F58" s="41">
        <f t="shared" si="3"/>
        <v>0</v>
      </c>
    </row>
    <row r="59" spans="1:6" ht="15" customHeight="1" hidden="1">
      <c r="A59" s="42" t="s">
        <v>60</v>
      </c>
      <c r="B59" s="46" t="s">
        <v>61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" customHeight="1" hidden="1">
      <c r="A60" s="52" t="s">
        <v>62</v>
      </c>
      <c r="B60" s="46" t="s">
        <v>63</v>
      </c>
      <c r="C60" s="44"/>
      <c r="D60" s="44"/>
      <c r="E60" s="45" t="e">
        <f t="shared" si="2"/>
        <v>#DIV/0!</v>
      </c>
      <c r="F60" s="45">
        <f t="shared" si="3"/>
        <v>0</v>
      </c>
    </row>
    <row r="61" spans="1:6" ht="15" customHeight="1" hidden="1">
      <c r="A61" s="53" t="s">
        <v>64</v>
      </c>
      <c r="B61" s="54" t="s">
        <v>65</v>
      </c>
      <c r="C61" s="44"/>
      <c r="D61" s="44"/>
      <c r="E61" s="45" t="e">
        <f t="shared" si="2"/>
        <v>#DIV/0!</v>
      </c>
      <c r="F61" s="45">
        <f t="shared" si="3"/>
        <v>0</v>
      </c>
    </row>
    <row r="62" spans="1:6" ht="15" customHeight="1" hidden="1">
      <c r="A62" s="53" t="s">
        <v>256</v>
      </c>
      <c r="B62" s="54" t="s">
        <v>257</v>
      </c>
      <c r="C62" s="44"/>
      <c r="D62" s="44"/>
      <c r="E62" s="45"/>
      <c r="F62" s="45"/>
    </row>
    <row r="63" spans="1:6" s="6" customFormat="1" ht="14.25" customHeight="1">
      <c r="A63" s="37" t="s">
        <v>66</v>
      </c>
      <c r="B63" s="38" t="s">
        <v>67</v>
      </c>
      <c r="C63" s="55">
        <f>SUM(C64:C67)</f>
        <v>3179.1897000000004</v>
      </c>
      <c r="D63" s="55">
        <f>SUM(D64:D67)</f>
        <v>184.22</v>
      </c>
      <c r="E63" s="41">
        <f t="shared" si="2"/>
        <v>5.79455828005482</v>
      </c>
      <c r="F63" s="41">
        <f t="shared" si="3"/>
        <v>-2994.9697000000006</v>
      </c>
    </row>
    <row r="64" spans="1:6" ht="15" customHeight="1" hidden="1">
      <c r="A64" s="42" t="s">
        <v>68</v>
      </c>
      <c r="B64" s="46" t="s">
        <v>69</v>
      </c>
      <c r="C64" s="56"/>
      <c r="D64" s="44"/>
      <c r="E64" s="45" t="e">
        <f t="shared" si="2"/>
        <v>#DIV/0!</v>
      </c>
      <c r="F64" s="45">
        <f t="shared" si="3"/>
        <v>0</v>
      </c>
    </row>
    <row r="65" spans="1:7" s="6" customFormat="1" ht="15" customHeight="1" hidden="1">
      <c r="A65" s="42" t="s">
        <v>70</v>
      </c>
      <c r="B65" s="46" t="s">
        <v>71</v>
      </c>
      <c r="C65" s="56"/>
      <c r="D65" s="44"/>
      <c r="E65" s="45" t="e">
        <f t="shared" si="2"/>
        <v>#DIV/0!</v>
      </c>
      <c r="F65" s="45">
        <f t="shared" si="3"/>
        <v>0</v>
      </c>
      <c r="G65" s="57"/>
    </row>
    <row r="66" spans="1:6" ht="15" customHeight="1">
      <c r="A66" s="42" t="s">
        <v>72</v>
      </c>
      <c r="B66" s="46" t="s">
        <v>73</v>
      </c>
      <c r="C66" s="56">
        <v>2913.3</v>
      </c>
      <c r="D66" s="44">
        <v>94.22</v>
      </c>
      <c r="E66" s="45">
        <f t="shared" si="2"/>
        <v>3.2341331136511857</v>
      </c>
      <c r="F66" s="45">
        <f t="shared" si="3"/>
        <v>-2819.0800000000004</v>
      </c>
    </row>
    <row r="67" spans="1:6" ht="15" customHeight="1">
      <c r="A67" s="42" t="s">
        <v>74</v>
      </c>
      <c r="B67" s="46" t="s">
        <v>75</v>
      </c>
      <c r="C67" s="56">
        <v>265.8897</v>
      </c>
      <c r="D67" s="44">
        <v>90</v>
      </c>
      <c r="E67" s="45">
        <f t="shared" si="2"/>
        <v>33.848622191833684</v>
      </c>
      <c r="F67" s="45">
        <f t="shared" si="3"/>
        <v>-175.8897</v>
      </c>
    </row>
    <row r="68" spans="1:6" s="6" customFormat="1" ht="15" customHeight="1">
      <c r="A68" s="37" t="s">
        <v>76</v>
      </c>
      <c r="B68" s="38" t="s">
        <v>77</v>
      </c>
      <c r="C68" s="39">
        <f>SUM(C69:C71)</f>
        <v>2159.8103</v>
      </c>
      <c r="D68" s="39">
        <f>SUM(D69:D71)</f>
        <v>431.41226</v>
      </c>
      <c r="E68" s="41">
        <f t="shared" si="2"/>
        <v>19.97454406065199</v>
      </c>
      <c r="F68" s="41">
        <f t="shared" si="3"/>
        <v>-1728.39804</v>
      </c>
    </row>
    <row r="69" spans="1:6" ht="14.25" customHeight="1">
      <c r="A69" s="42" t="s">
        <v>78</v>
      </c>
      <c r="B69" s="58" t="s">
        <v>79</v>
      </c>
      <c r="C69" s="44">
        <v>258.5</v>
      </c>
      <c r="D69" s="44">
        <v>0</v>
      </c>
      <c r="E69" s="45">
        <f t="shared" si="2"/>
        <v>0</v>
      </c>
      <c r="F69" s="45">
        <f t="shared" si="3"/>
        <v>-258.5</v>
      </c>
    </row>
    <row r="70" spans="1:6" ht="15" customHeight="1" hidden="1">
      <c r="A70" s="42" t="s">
        <v>80</v>
      </c>
      <c r="B70" s="58" t="s">
        <v>81</v>
      </c>
      <c r="C70" s="44"/>
      <c r="D70" s="44"/>
      <c r="E70" s="45" t="e">
        <f t="shared" si="2"/>
        <v>#DIV/0!</v>
      </c>
      <c r="F70" s="45">
        <f t="shared" si="3"/>
        <v>0</v>
      </c>
    </row>
    <row r="71" spans="1:6" ht="15" customHeight="1">
      <c r="A71" s="42" t="s">
        <v>82</v>
      </c>
      <c r="B71" s="46" t="s">
        <v>83</v>
      </c>
      <c r="C71" s="44">
        <v>1901.3103</v>
      </c>
      <c r="D71" s="44">
        <v>431.41226</v>
      </c>
      <c r="E71" s="45">
        <f t="shared" si="2"/>
        <v>22.690260500876683</v>
      </c>
      <c r="F71" s="45">
        <f t="shared" si="3"/>
        <v>-1469.89804</v>
      </c>
    </row>
    <row r="72" spans="1:6" s="6" customFormat="1" ht="15" customHeight="1" hidden="1">
      <c r="A72" s="37" t="s">
        <v>94</v>
      </c>
      <c r="B72" s="38" t="s">
        <v>95</v>
      </c>
      <c r="C72" s="39">
        <f>C73</f>
        <v>0</v>
      </c>
      <c r="D72" s="39">
        <f>SUM(D73)</f>
        <v>0</v>
      </c>
      <c r="E72" s="41" t="e">
        <f t="shared" si="2"/>
        <v>#DIV/0!</v>
      </c>
      <c r="F72" s="41">
        <f t="shared" si="3"/>
        <v>0</v>
      </c>
    </row>
    <row r="73" spans="1:6" ht="15" customHeight="1" hidden="1">
      <c r="A73" s="42" t="s">
        <v>96</v>
      </c>
      <c r="B73" s="46" t="s">
        <v>97</v>
      </c>
      <c r="C73" s="44"/>
      <c r="D73" s="44"/>
      <c r="E73" s="45" t="e">
        <f t="shared" si="2"/>
        <v>#DIV/0!</v>
      </c>
      <c r="F73" s="45">
        <f t="shared" si="3"/>
        <v>0</v>
      </c>
    </row>
    <row r="74" spans="1:6" s="6" customFormat="1" ht="15" customHeight="1">
      <c r="A74" s="60">
        <v>1000</v>
      </c>
      <c r="B74" s="38" t="s">
        <v>98</v>
      </c>
      <c r="C74" s="39">
        <f>SUM(C75:C78)</f>
        <v>5703.1</v>
      </c>
      <c r="D74" s="39">
        <f>SUM(D75:D78)</f>
        <v>356.2</v>
      </c>
      <c r="E74" s="41">
        <f t="shared" si="2"/>
        <v>6.245726008661955</v>
      </c>
      <c r="F74" s="41">
        <f t="shared" si="3"/>
        <v>-5346.900000000001</v>
      </c>
    </row>
    <row r="75" spans="1:6" ht="15" customHeight="1" hidden="1">
      <c r="A75" s="61">
        <v>1001</v>
      </c>
      <c r="B75" s="62" t="s">
        <v>99</v>
      </c>
      <c r="C75" s="44"/>
      <c r="D75" s="44"/>
      <c r="E75" s="45" t="e">
        <f t="shared" si="2"/>
        <v>#DIV/0!</v>
      </c>
      <c r="F75" s="45">
        <f t="shared" si="3"/>
        <v>0</v>
      </c>
    </row>
    <row r="76" spans="1:6" ht="15" customHeight="1">
      <c r="A76" s="61">
        <v>1003</v>
      </c>
      <c r="B76" s="62" t="s">
        <v>100</v>
      </c>
      <c r="C76" s="44">
        <v>5703.1</v>
      </c>
      <c r="D76" s="44">
        <v>356.2</v>
      </c>
      <c r="E76" s="45">
        <f t="shared" si="2"/>
        <v>6.245726008661955</v>
      </c>
      <c r="F76" s="45">
        <f t="shared" si="3"/>
        <v>-5346.900000000001</v>
      </c>
    </row>
    <row r="77" spans="1:6" ht="15" customHeight="1" hidden="1">
      <c r="A77" s="61">
        <v>1004</v>
      </c>
      <c r="B77" s="62" t="s">
        <v>101</v>
      </c>
      <c r="C77" s="44"/>
      <c r="D77" s="63"/>
      <c r="E77" s="45" t="e">
        <f t="shared" si="2"/>
        <v>#DIV/0!</v>
      </c>
      <c r="F77" s="45">
        <f t="shared" si="3"/>
        <v>0</v>
      </c>
    </row>
    <row r="78" spans="1:6" ht="15" customHeight="1" hidden="1">
      <c r="A78" s="42" t="s">
        <v>102</v>
      </c>
      <c r="B78" s="46" t="s">
        <v>103</v>
      </c>
      <c r="C78" s="44">
        <v>0</v>
      </c>
      <c r="D78" s="44">
        <v>0</v>
      </c>
      <c r="E78" s="45"/>
      <c r="F78" s="45">
        <f t="shared" si="3"/>
        <v>0</v>
      </c>
    </row>
    <row r="79" spans="1:6" ht="15" customHeight="1">
      <c r="A79" s="37" t="s">
        <v>104</v>
      </c>
      <c r="B79" s="38" t="s">
        <v>105</v>
      </c>
      <c r="C79" s="39">
        <f>C80+C81+C82+C83+C84</f>
        <v>21.5</v>
      </c>
      <c r="D79" s="39">
        <f>D80+D81+D82+D83+D84</f>
        <v>5.1</v>
      </c>
      <c r="E79" s="45">
        <f t="shared" si="2"/>
        <v>23.72093023255814</v>
      </c>
      <c r="F79" s="28">
        <f>F80+F81+F82+F83+F84</f>
        <v>-16.4</v>
      </c>
    </row>
    <row r="80" spans="1:6" ht="15" customHeight="1">
      <c r="A80" s="42" t="s">
        <v>106</v>
      </c>
      <c r="B80" s="46" t="s">
        <v>107</v>
      </c>
      <c r="C80" s="44">
        <v>21.5</v>
      </c>
      <c r="D80" s="44">
        <v>5.1</v>
      </c>
      <c r="E80" s="45">
        <f t="shared" si="2"/>
        <v>23.72093023255814</v>
      </c>
      <c r="F80" s="45">
        <f>SUM(D80-C80)</f>
        <v>-16.4</v>
      </c>
    </row>
    <row r="81" spans="1:6" ht="15" customHeight="1" hidden="1">
      <c r="A81" s="42" t="s">
        <v>108</v>
      </c>
      <c r="B81" s="46" t="s">
        <v>109</v>
      </c>
      <c r="C81" s="44"/>
      <c r="D81" s="44"/>
      <c r="E81" s="45" t="e">
        <f t="shared" si="2"/>
        <v>#DIV/0!</v>
      </c>
      <c r="F81" s="45">
        <f>SUM(D81-C81)</f>
        <v>0</v>
      </c>
    </row>
    <row r="82" spans="1:6" ht="15" customHeight="1" hidden="1">
      <c r="A82" s="42" t="s">
        <v>110</v>
      </c>
      <c r="B82" s="46" t="s">
        <v>111</v>
      </c>
      <c r="C82" s="44"/>
      <c r="D82" s="44"/>
      <c r="E82" s="45" t="e">
        <f t="shared" si="2"/>
        <v>#DIV/0!</v>
      </c>
      <c r="F82" s="45"/>
    </row>
    <row r="83" spans="1:6" ht="15" customHeight="1" hidden="1">
      <c r="A83" s="42" t="s">
        <v>112</v>
      </c>
      <c r="B83" s="46" t="s">
        <v>113</v>
      </c>
      <c r="C83" s="44"/>
      <c r="D83" s="44"/>
      <c r="E83" s="45" t="e">
        <f t="shared" si="2"/>
        <v>#DIV/0!</v>
      </c>
      <c r="F83" s="45"/>
    </row>
    <row r="84" spans="1:6" ht="15" customHeight="1" hidden="1">
      <c r="A84" s="42" t="s">
        <v>114</v>
      </c>
      <c r="B84" s="46" t="s">
        <v>115</v>
      </c>
      <c r="C84" s="44"/>
      <c r="D84" s="44"/>
      <c r="E84" s="45" t="e">
        <f t="shared" si="2"/>
        <v>#DIV/0!</v>
      </c>
      <c r="F84" s="45"/>
    </row>
    <row r="85" spans="1:6" s="6" customFormat="1" ht="15" customHeight="1">
      <c r="A85" s="60">
        <v>1400</v>
      </c>
      <c r="B85" s="65" t="s">
        <v>124</v>
      </c>
      <c r="C85" s="55">
        <f>C86+C87+C88</f>
        <v>2610.8</v>
      </c>
      <c r="D85" s="55">
        <f>SUM(D86:D88)</f>
        <v>0</v>
      </c>
      <c r="E85" s="41">
        <f t="shared" si="2"/>
        <v>0</v>
      </c>
      <c r="F85" s="41">
        <f t="shared" si="3"/>
        <v>-2610.8</v>
      </c>
    </row>
    <row r="86" spans="1:6" ht="15" customHeight="1">
      <c r="A86" s="61">
        <v>1401</v>
      </c>
      <c r="B86" s="62" t="s">
        <v>125</v>
      </c>
      <c r="C86" s="56">
        <v>2610.8</v>
      </c>
      <c r="D86" s="44">
        <v>0</v>
      </c>
      <c r="E86" s="45">
        <f t="shared" si="2"/>
        <v>0</v>
      </c>
      <c r="F86" s="45">
        <f t="shared" si="3"/>
        <v>-2610.8</v>
      </c>
    </row>
    <row r="87" spans="1:6" ht="15" customHeight="1" hidden="1">
      <c r="A87" s="61">
        <v>1402</v>
      </c>
      <c r="B87" s="62" t="s">
        <v>126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ht="15" customHeight="1" hidden="1">
      <c r="A88" s="61">
        <v>1403</v>
      </c>
      <c r="B88" s="62" t="s">
        <v>127</v>
      </c>
      <c r="C88" s="56"/>
      <c r="D88" s="44"/>
      <c r="E88" s="45" t="e">
        <f t="shared" si="2"/>
        <v>#DIV/0!</v>
      </c>
      <c r="F88" s="45">
        <f t="shared" si="3"/>
        <v>0</v>
      </c>
    </row>
    <row r="89" spans="1:6" s="6" customFormat="1" ht="15" customHeight="1">
      <c r="A89" s="60"/>
      <c r="B89" s="66" t="s">
        <v>128</v>
      </c>
      <c r="C89" s="40">
        <f>C48+C63+C68+C74+C79+C85</f>
        <v>14559.801</v>
      </c>
      <c r="D89" s="40">
        <f>D48+D63+D68+D74+D79+D85</f>
        <v>1275.02791</v>
      </c>
      <c r="E89" s="41">
        <f t="shared" si="2"/>
        <v>8.757179510901283</v>
      </c>
      <c r="F89" s="41">
        <f t="shared" si="3"/>
        <v>-13284.773089999999</v>
      </c>
    </row>
    <row r="90" spans="3:4" ht="15.75">
      <c r="C90" s="69"/>
      <c r="D90" s="70"/>
    </row>
    <row r="91" spans="1:4" s="74" customFormat="1" ht="12.75">
      <c r="A91" s="72" t="s">
        <v>129</v>
      </c>
      <c r="B91" s="72"/>
      <c r="C91" s="73"/>
      <c r="D91" s="73"/>
    </row>
    <row r="92" spans="1:3" s="74" customFormat="1" ht="12.75">
      <c r="A92" s="75" t="s">
        <v>130</v>
      </c>
      <c r="B92" s="75"/>
      <c r="C92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="60" zoomScalePageLayoutView="0" workbookViewId="0" topLeftCell="A46">
      <selection activeCell="D44" sqref="D43:D44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28125" style="71" customWidth="1"/>
    <col min="4" max="4" width="15.57421875" style="71" customWidth="1"/>
    <col min="5" max="5" width="11.28125" style="71" customWidth="1"/>
    <col min="6" max="6" width="10.421875" style="71" customWidth="1"/>
    <col min="7" max="7" width="15.421875" style="1" bestFit="1" customWidth="1"/>
    <col min="8" max="16384" width="9.140625" style="1" customWidth="1"/>
  </cols>
  <sheetData>
    <row r="1" spans="1:6" ht="15.75">
      <c r="A1" s="247" t="s">
        <v>313</v>
      </c>
      <c r="B1" s="247"/>
      <c r="C1" s="247"/>
      <c r="D1" s="247"/>
      <c r="E1" s="247"/>
      <c r="F1" s="247"/>
    </row>
    <row r="2" spans="1:6" ht="15.75">
      <c r="A2" s="247"/>
      <c r="B2" s="247"/>
      <c r="C2" s="247"/>
      <c r="D2" s="247"/>
      <c r="E2" s="247"/>
      <c r="F2" s="247"/>
    </row>
    <row r="3" spans="1:6" ht="63">
      <c r="A3" s="2" t="s">
        <v>1</v>
      </c>
      <c r="B3" s="2" t="s">
        <v>2</v>
      </c>
      <c r="C3" s="81" t="s">
        <v>145</v>
      </c>
      <c r="D3" s="82" t="s">
        <v>301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C5+C7+C9+C12+C15</f>
        <v>2710.5</v>
      </c>
      <c r="D4" s="5">
        <f>D5+D7+D9+D12+D15</f>
        <v>1414.86037</v>
      </c>
      <c r="E4" s="5">
        <f>SUM(D4/C4*100)</f>
        <v>52.199238885814424</v>
      </c>
      <c r="F4" s="5">
        <f>SUM(D4-C4)</f>
        <v>-1295.63963</v>
      </c>
    </row>
    <row r="5" spans="1:6" s="6" customFormat="1" ht="15.75">
      <c r="A5" s="77">
        <v>1010000000</v>
      </c>
      <c r="B5" s="76" t="s">
        <v>6</v>
      </c>
      <c r="C5" s="5">
        <f>C6</f>
        <v>2098</v>
      </c>
      <c r="D5" s="5">
        <f>D6</f>
        <v>1253.19524</v>
      </c>
      <c r="E5" s="5">
        <f aca="true" t="shared" si="0" ref="E5:E43">SUM(D5/C5*100)</f>
        <v>59.732852240228794</v>
      </c>
      <c r="F5" s="5">
        <f aca="true" t="shared" si="1" ref="F5:F43">SUM(D5-C5)</f>
        <v>-844.80476</v>
      </c>
    </row>
    <row r="6" spans="1:6" ht="15.75">
      <c r="A6" s="7">
        <v>1010200001</v>
      </c>
      <c r="B6" s="8" t="s">
        <v>7</v>
      </c>
      <c r="C6" s="9">
        <v>2098</v>
      </c>
      <c r="D6" s="10">
        <v>1253.19524</v>
      </c>
      <c r="E6" s="9">
        <f>SUM(D6/C6*100)</f>
        <v>59.732852240228794</v>
      </c>
      <c r="F6" s="9">
        <f t="shared" si="1"/>
        <v>-844.80476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24.15</v>
      </c>
      <c r="E7" s="5">
        <f t="shared" si="0"/>
        <v>804.9999999999999</v>
      </c>
      <c r="F7" s="5">
        <f t="shared" si="1"/>
        <v>21.15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24.15</v>
      </c>
      <c r="E8" s="9">
        <f t="shared" si="0"/>
        <v>804.9999999999999</v>
      </c>
      <c r="F8" s="9">
        <f t="shared" si="1"/>
        <v>21.15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599.5</v>
      </c>
      <c r="D9" s="5">
        <f>D10+D11</f>
        <v>131.36513</v>
      </c>
      <c r="E9" s="5">
        <f t="shared" si="0"/>
        <v>21.912448707256047</v>
      </c>
      <c r="F9" s="5">
        <f t="shared" si="1"/>
        <v>-468.13487</v>
      </c>
    </row>
    <row r="10" spans="1:6" s="6" customFormat="1" ht="15.75" customHeight="1">
      <c r="A10" s="7">
        <v>1060100000</v>
      </c>
      <c r="B10" s="11" t="s">
        <v>11</v>
      </c>
      <c r="C10" s="9">
        <v>92</v>
      </c>
      <c r="D10" s="10">
        <v>0.73995</v>
      </c>
      <c r="E10" s="9">
        <f t="shared" si="0"/>
        <v>0.8042934782608696</v>
      </c>
      <c r="F10" s="9">
        <f>SUM(D10-C10)</f>
        <v>-91.26005</v>
      </c>
    </row>
    <row r="11" spans="1:6" ht="15.75" customHeight="1">
      <c r="A11" s="7">
        <v>1060600000</v>
      </c>
      <c r="B11" s="11" t="s">
        <v>10</v>
      </c>
      <c r="C11" s="9">
        <v>507.5</v>
      </c>
      <c r="D11" s="10">
        <v>130.62518</v>
      </c>
      <c r="E11" s="9">
        <f t="shared" si="0"/>
        <v>25.73895172413793</v>
      </c>
      <c r="F11" s="9">
        <f t="shared" si="1"/>
        <v>-376.87482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6.15</v>
      </c>
      <c r="E12" s="5">
        <f t="shared" si="0"/>
        <v>61.5</v>
      </c>
      <c r="F12" s="5">
        <f t="shared" si="1"/>
        <v>-3.8499999999999996</v>
      </c>
    </row>
    <row r="13" spans="1:6" ht="15" customHeight="1">
      <c r="A13" s="7">
        <v>1080400001</v>
      </c>
      <c r="B13" s="8" t="s">
        <v>14</v>
      </c>
      <c r="C13" s="9">
        <v>10</v>
      </c>
      <c r="D13" s="10">
        <v>6.15</v>
      </c>
      <c r="E13" s="9">
        <f t="shared" si="0"/>
        <v>61.5</v>
      </c>
      <c r="F13" s="9">
        <f t="shared" si="1"/>
        <v>-3.8499999999999996</v>
      </c>
    </row>
    <row r="14" spans="1:6" ht="1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" customHeight="1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1951.9</v>
      </c>
      <c r="D20" s="5">
        <f>D21+D24+D26+D29</f>
        <v>2045.96278</v>
      </c>
      <c r="E20" s="5">
        <f t="shared" si="0"/>
        <v>104.81903683590347</v>
      </c>
      <c r="F20" s="5">
        <f t="shared" si="1"/>
        <v>94.06277999999998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990</v>
      </c>
      <c r="D21" s="5">
        <f>D22+D23</f>
        <v>191.05089</v>
      </c>
      <c r="E21" s="5">
        <f t="shared" si="0"/>
        <v>19.298069696969698</v>
      </c>
      <c r="F21" s="5">
        <f t="shared" si="1"/>
        <v>-798.94911</v>
      </c>
    </row>
    <row r="22" spans="1:6" ht="15.75">
      <c r="A22" s="17">
        <v>1110501101</v>
      </c>
      <c r="B22" s="18" t="s">
        <v>17</v>
      </c>
      <c r="C22" s="12">
        <v>990</v>
      </c>
      <c r="D22" s="10">
        <v>191.05089</v>
      </c>
      <c r="E22" s="9">
        <f t="shared" si="0"/>
        <v>19.298069696969698</v>
      </c>
      <c r="F22" s="9">
        <f t="shared" si="1"/>
        <v>-798.94911</v>
      </c>
    </row>
    <row r="23" spans="1:6" ht="15.75" hidden="1">
      <c r="A23" s="7">
        <v>1110503505</v>
      </c>
      <c r="B23" s="11" t="s">
        <v>18</v>
      </c>
      <c r="C23" s="12">
        <v>0</v>
      </c>
      <c r="D23" s="10"/>
      <c r="E23" s="9" t="e">
        <f t="shared" si="0"/>
        <v>#DIV/0!</v>
      </c>
      <c r="F23" s="9">
        <f t="shared" si="1"/>
        <v>0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7.25" customHeight="1">
      <c r="A26" s="79">
        <v>1140000000</v>
      </c>
      <c r="B26" s="80" t="s">
        <v>141</v>
      </c>
      <c r="C26" s="5">
        <f>C27+C28</f>
        <v>961.9</v>
      </c>
      <c r="D26" s="5">
        <f>D27+D28</f>
        <v>1853.74789</v>
      </c>
      <c r="E26" s="5">
        <f t="shared" si="0"/>
        <v>192.7173188481131</v>
      </c>
      <c r="F26" s="5">
        <f t="shared" si="1"/>
        <v>891.8478900000001</v>
      </c>
    </row>
    <row r="27" spans="1:6" ht="0.75" customHeight="1" hidden="1">
      <c r="A27" s="17">
        <v>1140200000</v>
      </c>
      <c r="B27" s="19" t="s">
        <v>259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260</v>
      </c>
      <c r="C28" s="9">
        <v>961.9</v>
      </c>
      <c r="D28" s="10">
        <v>1853.74789</v>
      </c>
      <c r="E28" s="9">
        <f t="shared" si="0"/>
        <v>192.7173188481131</v>
      </c>
      <c r="F28" s="9">
        <f t="shared" si="1"/>
        <v>891.8478900000001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1.164</v>
      </c>
      <c r="E29" s="5" t="e">
        <f t="shared" si="0"/>
        <v>#DIV/0!</v>
      </c>
      <c r="F29" s="5">
        <f t="shared" si="1"/>
        <v>1.164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0.952</v>
      </c>
      <c r="E30" s="9" t="e">
        <f t="shared" si="0"/>
        <v>#DIV/0!</v>
      </c>
      <c r="F30" s="9">
        <f t="shared" si="1"/>
        <v>0.952</v>
      </c>
    </row>
    <row r="31" spans="1:6" ht="15" customHeight="1">
      <c r="A31" s="7">
        <v>1170505005</v>
      </c>
      <c r="B31" s="11" t="s">
        <v>258</v>
      </c>
      <c r="C31" s="9">
        <v>0</v>
      </c>
      <c r="D31" s="10">
        <v>0.212</v>
      </c>
      <c r="E31" s="9" t="e">
        <f t="shared" si="0"/>
        <v>#DIV/0!</v>
      </c>
      <c r="F31" s="9">
        <f t="shared" si="1"/>
        <v>0.212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4662.4</v>
      </c>
      <c r="D32" s="20">
        <f>SUM(D4,D20)</f>
        <v>3460.82315</v>
      </c>
      <c r="E32" s="5">
        <f t="shared" si="0"/>
        <v>74.2283620024022</v>
      </c>
      <c r="F32" s="5">
        <f t="shared" si="1"/>
        <v>-1201.5768499999995</v>
      </c>
    </row>
    <row r="33" spans="1:7" s="6" customFormat="1" ht="15.75">
      <c r="A33" s="3">
        <v>2000000000</v>
      </c>
      <c r="B33" s="4" t="s">
        <v>27</v>
      </c>
      <c r="C33" s="5">
        <f>C34+C36+C37+C38+C39+C41</f>
        <v>10155.108</v>
      </c>
      <c r="D33" s="5">
        <f>D34+D36+D37+D38+D39+D41+D40</f>
        <v>-388.28306</v>
      </c>
      <c r="E33" s="5">
        <f t="shared" si="0"/>
        <v>-3.8235246734943633</v>
      </c>
      <c r="F33" s="5">
        <f t="shared" si="1"/>
        <v>-10543.39106</v>
      </c>
      <c r="G33" s="21"/>
    </row>
    <row r="34" spans="1:6" ht="14.25" customHeight="1" hidden="1">
      <c r="A34" s="17">
        <v>2020100000</v>
      </c>
      <c r="B34" s="18" t="s">
        <v>28</v>
      </c>
      <c r="C34" s="12">
        <v>0</v>
      </c>
      <c r="D34" s="22">
        <v>0</v>
      </c>
      <c r="E34" s="9" t="e">
        <f t="shared" si="0"/>
        <v>#DIV/0!</v>
      </c>
      <c r="F34" s="9">
        <f t="shared" si="1"/>
        <v>0</v>
      </c>
    </row>
    <row r="35" spans="1:6" ht="15" customHeight="1" hidden="1">
      <c r="A35" s="17">
        <v>2020100310</v>
      </c>
      <c r="B35" s="18" t="s">
        <v>269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9270.2</v>
      </c>
      <c r="D36" s="10">
        <v>0</v>
      </c>
      <c r="E36" s="9">
        <f t="shared" si="0"/>
        <v>0</v>
      </c>
      <c r="F36" s="9">
        <f t="shared" si="1"/>
        <v>-9270.2</v>
      </c>
    </row>
    <row r="37" spans="1:6" ht="15" customHeight="1">
      <c r="A37" s="17">
        <v>2020300000</v>
      </c>
      <c r="B37" s="18" t="s">
        <v>30</v>
      </c>
      <c r="C37" s="12">
        <v>884.908</v>
      </c>
      <c r="D37" s="23">
        <v>115.848</v>
      </c>
      <c r="E37" s="9">
        <f t="shared" si="0"/>
        <v>13.091530418981408</v>
      </c>
      <c r="F37" s="9">
        <f t="shared" si="1"/>
        <v>-769.0600000000001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30" customHeight="1">
      <c r="A40" s="17">
        <v>2080500010</v>
      </c>
      <c r="B40" s="19" t="s">
        <v>319</v>
      </c>
      <c r="C40" s="12"/>
      <c r="D40" s="24">
        <v>-504.13106</v>
      </c>
      <c r="E40" s="9"/>
      <c r="F40" s="9"/>
    </row>
    <row r="41" spans="1:6" ht="15" customHeight="1" hidden="1">
      <c r="A41" s="7">
        <v>2190500005</v>
      </c>
      <c r="B41" s="11" t="s">
        <v>33</v>
      </c>
      <c r="C41" s="15"/>
      <c r="D41" s="15"/>
      <c r="E41" s="5"/>
      <c r="F41" s="5">
        <f>SUM(D41-C41)</f>
        <v>0</v>
      </c>
    </row>
    <row r="42" spans="1:6" s="6" customFormat="1" ht="15" customHeight="1" hidden="1">
      <c r="A42" s="3">
        <v>3000000000</v>
      </c>
      <c r="B42" s="14" t="s">
        <v>34</v>
      </c>
      <c r="C42" s="25">
        <v>0</v>
      </c>
      <c r="D42" s="15">
        <v>0</v>
      </c>
      <c r="E42" s="5" t="e">
        <f t="shared" si="0"/>
        <v>#DIV/0!</v>
      </c>
      <c r="F42" s="5">
        <f t="shared" si="1"/>
        <v>0</v>
      </c>
    </row>
    <row r="43" spans="1:6" s="6" customFormat="1" ht="15" customHeight="1">
      <c r="A43" s="3"/>
      <c r="B43" s="4" t="s">
        <v>35</v>
      </c>
      <c r="C43" s="5">
        <f>SUM(C32,C33,C42)</f>
        <v>14817.508</v>
      </c>
      <c r="D43" s="26">
        <f>D32+D33</f>
        <v>3072.5400900000004</v>
      </c>
      <c r="E43" s="5">
        <f t="shared" si="0"/>
        <v>20.73587603259604</v>
      </c>
      <c r="F43" s="5">
        <f t="shared" si="1"/>
        <v>-11744.96791</v>
      </c>
    </row>
    <row r="44" spans="1:6" s="6" customFormat="1" ht="15.75">
      <c r="A44" s="3"/>
      <c r="B44" s="27" t="s">
        <v>36</v>
      </c>
      <c r="C44" s="5">
        <f>C89-C43</f>
        <v>0</v>
      </c>
      <c r="D44" s="5">
        <f>D89-D43</f>
        <v>-1965.0496600000004</v>
      </c>
      <c r="E44" s="28"/>
      <c r="F44" s="28"/>
    </row>
    <row r="45" spans="1:6" ht="15.75">
      <c r="A45" s="29"/>
      <c r="B45" s="30"/>
      <c r="C45" s="31"/>
      <c r="D45" s="31"/>
      <c r="E45" s="32"/>
      <c r="F45" s="33"/>
    </row>
    <row r="46" spans="1:6" ht="63">
      <c r="A46" s="34" t="s">
        <v>1</v>
      </c>
      <c r="B46" s="34" t="s">
        <v>37</v>
      </c>
      <c r="C46" s="81" t="s">
        <v>145</v>
      </c>
      <c r="D46" s="82" t="s">
        <v>301</v>
      </c>
      <c r="E46" s="81" t="s">
        <v>3</v>
      </c>
      <c r="F46" s="83" t="s">
        <v>4</v>
      </c>
    </row>
    <row r="47" spans="1:6" ht="15.75">
      <c r="A47" s="177">
        <v>1</v>
      </c>
      <c r="B47" s="34">
        <v>2</v>
      </c>
      <c r="C47" s="174">
        <v>3</v>
      </c>
      <c r="D47" s="174">
        <v>4</v>
      </c>
      <c r="E47" s="174">
        <v>5</v>
      </c>
      <c r="F47" s="174">
        <v>6</v>
      </c>
    </row>
    <row r="48" spans="1:6" s="6" customFormat="1" ht="15" customHeight="1">
      <c r="A48" s="37" t="s">
        <v>38</v>
      </c>
      <c r="B48" s="38" t="s">
        <v>39</v>
      </c>
      <c r="C48" s="39">
        <f>C49+C50+C51+C52+C53+C55+C54</f>
        <v>882.014</v>
      </c>
      <c r="D48" s="40">
        <f>D49+D50+D51+D52+D53+D55+D54</f>
        <v>269.60969</v>
      </c>
      <c r="E48" s="41">
        <f>SUM(D48/C48*100)</f>
        <v>30.567506864970394</v>
      </c>
      <c r="F48" s="41">
        <f>SUM(D48-C48)</f>
        <v>-612.40431</v>
      </c>
    </row>
    <row r="49" spans="1:6" s="6" customFormat="1" ht="31.5" hidden="1">
      <c r="A49" s="42" t="s">
        <v>40</v>
      </c>
      <c r="B49" s="43" t="s">
        <v>41</v>
      </c>
      <c r="C49" s="44"/>
      <c r="D49" s="44"/>
      <c r="E49" s="45"/>
      <c r="F49" s="45"/>
    </row>
    <row r="50" spans="1:6" ht="15.75">
      <c r="A50" s="42" t="s">
        <v>42</v>
      </c>
      <c r="B50" s="46" t="s">
        <v>43</v>
      </c>
      <c r="C50" s="44">
        <v>862.014</v>
      </c>
      <c r="D50" s="44">
        <v>269.60969</v>
      </c>
      <c r="E50" s="45">
        <f aca="true" t="shared" si="2" ref="E50:E89">SUM(D50/C50*100)</f>
        <v>31.27671824355521</v>
      </c>
      <c r="F50" s="45">
        <f aca="true" t="shared" si="3" ref="F50:F89">SUM(D50-C50)</f>
        <v>-592.40431</v>
      </c>
    </row>
    <row r="51" spans="1:6" ht="16.5" customHeight="1" hidden="1">
      <c r="A51" s="42" t="s">
        <v>44</v>
      </c>
      <c r="B51" s="46" t="s">
        <v>45</v>
      </c>
      <c r="C51" s="44"/>
      <c r="D51" s="44"/>
      <c r="E51" s="45"/>
      <c r="F51" s="45">
        <f t="shared" si="3"/>
        <v>0</v>
      </c>
    </row>
    <row r="52" spans="1:6" ht="31.5" customHeight="1" hidden="1">
      <c r="A52" s="42" t="s">
        <v>46</v>
      </c>
      <c r="B52" s="46" t="s">
        <v>47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6.5" customHeight="1" hidden="1">
      <c r="A53" s="42" t="s">
        <v>48</v>
      </c>
      <c r="B53" s="46" t="s">
        <v>49</v>
      </c>
      <c r="C53" s="44"/>
      <c r="D53" s="44"/>
      <c r="E53" s="45" t="e">
        <f t="shared" si="2"/>
        <v>#DIV/0!</v>
      </c>
      <c r="F53" s="45">
        <f t="shared" si="3"/>
        <v>0</v>
      </c>
    </row>
    <row r="54" spans="1:6" ht="15.75" customHeight="1">
      <c r="A54" s="42" t="s">
        <v>50</v>
      </c>
      <c r="B54" s="46" t="s">
        <v>51</v>
      </c>
      <c r="C54" s="47">
        <v>20</v>
      </c>
      <c r="D54" s="47"/>
      <c r="E54" s="45">
        <f t="shared" si="2"/>
        <v>0</v>
      </c>
      <c r="F54" s="45">
        <f t="shared" si="3"/>
        <v>-20</v>
      </c>
    </row>
    <row r="55" spans="1:6" ht="16.5" customHeight="1" hidden="1">
      <c r="A55" s="42" t="s">
        <v>52</v>
      </c>
      <c r="B55" s="46" t="s">
        <v>53</v>
      </c>
      <c r="C55" s="44"/>
      <c r="D55" s="44"/>
      <c r="E55" s="45" t="e">
        <f t="shared" si="2"/>
        <v>#DIV/0!</v>
      </c>
      <c r="F55" s="45">
        <f t="shared" si="3"/>
        <v>0</v>
      </c>
    </row>
    <row r="56" spans="1:6" s="6" customFormat="1" ht="15.75">
      <c r="A56" s="48" t="s">
        <v>54</v>
      </c>
      <c r="B56" s="49" t="s">
        <v>55</v>
      </c>
      <c r="C56" s="39">
        <f>C57</f>
        <v>115.794</v>
      </c>
      <c r="D56" s="39">
        <f>D57</f>
        <v>32.8934</v>
      </c>
      <c r="E56" s="41">
        <f t="shared" si="2"/>
        <v>28.40682591498696</v>
      </c>
      <c r="F56" s="41">
        <f t="shared" si="3"/>
        <v>-82.9006</v>
      </c>
    </row>
    <row r="57" spans="1:6" ht="15.75">
      <c r="A57" s="50" t="s">
        <v>56</v>
      </c>
      <c r="B57" s="51" t="s">
        <v>57</v>
      </c>
      <c r="C57" s="44">
        <v>115.794</v>
      </c>
      <c r="D57" s="44">
        <v>32.8934</v>
      </c>
      <c r="E57" s="45">
        <f t="shared" si="2"/>
        <v>28.40682591498696</v>
      </c>
      <c r="F57" s="45">
        <f t="shared" si="3"/>
        <v>-82.9006</v>
      </c>
    </row>
    <row r="58" spans="1:6" s="6" customFormat="1" ht="15.75">
      <c r="A58" s="37" t="s">
        <v>58</v>
      </c>
      <c r="B58" s="38" t="s">
        <v>59</v>
      </c>
      <c r="C58" s="39">
        <f>SUM(C59:C61)</f>
        <v>93.9</v>
      </c>
      <c r="D58" s="39">
        <f>SUM(D59:D61)</f>
        <v>0</v>
      </c>
      <c r="E58" s="41">
        <f t="shared" si="2"/>
        <v>0</v>
      </c>
      <c r="F58" s="41">
        <f t="shared" si="3"/>
        <v>-93.9</v>
      </c>
    </row>
    <row r="59" spans="1:6" ht="15.75" hidden="1">
      <c r="A59" s="42" t="s">
        <v>60</v>
      </c>
      <c r="B59" s="46" t="s">
        <v>61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 hidden="1">
      <c r="A60" s="52" t="s">
        <v>62</v>
      </c>
      <c r="B60" s="46" t="s">
        <v>63</v>
      </c>
      <c r="C60" s="44"/>
      <c r="D60" s="44"/>
      <c r="E60" s="45" t="e">
        <f t="shared" si="2"/>
        <v>#DIV/0!</v>
      </c>
      <c r="F60" s="45">
        <f t="shared" si="3"/>
        <v>0</v>
      </c>
    </row>
    <row r="61" spans="1:6" ht="15.75">
      <c r="A61" s="53" t="s">
        <v>64</v>
      </c>
      <c r="B61" s="54" t="s">
        <v>65</v>
      </c>
      <c r="C61" s="44">
        <v>93.9</v>
      </c>
      <c r="D61" s="44">
        <v>0</v>
      </c>
      <c r="E61" s="45">
        <f t="shared" si="2"/>
        <v>0</v>
      </c>
      <c r="F61" s="45">
        <f t="shared" si="3"/>
        <v>-93.9</v>
      </c>
    </row>
    <row r="62" spans="1:6" ht="15.75" hidden="1">
      <c r="A62" s="53" t="s">
        <v>256</v>
      </c>
      <c r="B62" s="54" t="s">
        <v>257</v>
      </c>
      <c r="C62" s="44"/>
      <c r="D62" s="44"/>
      <c r="E62" s="45"/>
      <c r="F62" s="45"/>
    </row>
    <row r="63" spans="1:6" s="6" customFormat="1" ht="15.75">
      <c r="A63" s="37" t="s">
        <v>66</v>
      </c>
      <c r="B63" s="38" t="s">
        <v>67</v>
      </c>
      <c r="C63" s="55">
        <f>SUM(C64:C67)</f>
        <v>1964.4</v>
      </c>
      <c r="D63" s="55">
        <f>SUM(D64:D67)</f>
        <v>125.68941000000001</v>
      </c>
      <c r="E63" s="41">
        <f t="shared" si="2"/>
        <v>6.398361331704337</v>
      </c>
      <c r="F63" s="41">
        <f t="shared" si="3"/>
        <v>-1838.7105900000001</v>
      </c>
    </row>
    <row r="64" spans="1:6" ht="15.75" hidden="1">
      <c r="A64" s="42" t="s">
        <v>68</v>
      </c>
      <c r="B64" s="46" t="s">
        <v>69</v>
      </c>
      <c r="C64" s="56"/>
      <c r="D64" s="44"/>
      <c r="E64" s="45" t="e">
        <f t="shared" si="2"/>
        <v>#DIV/0!</v>
      </c>
      <c r="F64" s="45">
        <f t="shared" si="3"/>
        <v>0</v>
      </c>
    </row>
    <row r="65" spans="1:7" s="6" customFormat="1" ht="15.75">
      <c r="A65" s="42" t="s">
        <v>70</v>
      </c>
      <c r="B65" s="46" t="s">
        <v>71</v>
      </c>
      <c r="C65" s="56">
        <v>280</v>
      </c>
      <c r="D65" s="44">
        <v>0</v>
      </c>
      <c r="E65" s="45">
        <f t="shared" si="2"/>
        <v>0</v>
      </c>
      <c r="F65" s="45">
        <f t="shared" si="3"/>
        <v>-280</v>
      </c>
      <c r="G65" s="57"/>
    </row>
    <row r="66" spans="1:6" ht="15.75">
      <c r="A66" s="42" t="s">
        <v>72</v>
      </c>
      <c r="B66" s="46" t="s">
        <v>73</v>
      </c>
      <c r="C66" s="56">
        <v>1632</v>
      </c>
      <c r="D66" s="44">
        <v>109.17185</v>
      </c>
      <c r="E66" s="45">
        <f t="shared" si="2"/>
        <v>6.689451593137255</v>
      </c>
      <c r="F66" s="45">
        <f t="shared" si="3"/>
        <v>-1522.82815</v>
      </c>
    </row>
    <row r="67" spans="1:6" ht="15.75">
      <c r="A67" s="42" t="s">
        <v>74</v>
      </c>
      <c r="B67" s="46" t="s">
        <v>75</v>
      </c>
      <c r="C67" s="56">
        <v>52.4</v>
      </c>
      <c r="D67" s="44">
        <v>16.51756</v>
      </c>
      <c r="E67" s="45">
        <f t="shared" si="2"/>
        <v>31.52206106870229</v>
      </c>
      <c r="F67" s="45">
        <f t="shared" si="3"/>
        <v>-35.88244</v>
      </c>
    </row>
    <row r="68" spans="1:6" s="6" customFormat="1" ht="15.75">
      <c r="A68" s="37" t="s">
        <v>76</v>
      </c>
      <c r="B68" s="38" t="s">
        <v>77</v>
      </c>
      <c r="C68" s="39">
        <f>SUM(C69:C71)</f>
        <v>9578.5</v>
      </c>
      <c r="D68" s="39">
        <f>SUM(D69:D71)</f>
        <v>160.17539</v>
      </c>
      <c r="E68" s="41">
        <f t="shared" si="2"/>
        <v>1.6722387638983138</v>
      </c>
      <c r="F68" s="41">
        <f t="shared" si="3"/>
        <v>-9418.32461</v>
      </c>
    </row>
    <row r="69" spans="1:6" ht="15.75">
      <c r="A69" s="42" t="s">
        <v>78</v>
      </c>
      <c r="B69" s="58" t="s">
        <v>79</v>
      </c>
      <c r="C69" s="44">
        <v>250</v>
      </c>
      <c r="D69" s="44">
        <v>0</v>
      </c>
      <c r="E69" s="45">
        <f t="shared" si="2"/>
        <v>0</v>
      </c>
      <c r="F69" s="45">
        <f t="shared" si="3"/>
        <v>-250</v>
      </c>
    </row>
    <row r="70" spans="1:6" ht="15.75">
      <c r="A70" s="42" t="s">
        <v>80</v>
      </c>
      <c r="B70" s="58" t="s">
        <v>81</v>
      </c>
      <c r="C70" s="44">
        <v>8980.5</v>
      </c>
      <c r="D70" s="44">
        <v>0</v>
      </c>
      <c r="E70" s="45">
        <f t="shared" si="2"/>
        <v>0</v>
      </c>
      <c r="F70" s="45">
        <f t="shared" si="3"/>
        <v>-8980.5</v>
      </c>
    </row>
    <row r="71" spans="1:6" ht="15.75">
      <c r="A71" s="42" t="s">
        <v>82</v>
      </c>
      <c r="B71" s="46" t="s">
        <v>83</v>
      </c>
      <c r="C71" s="44">
        <v>348</v>
      </c>
      <c r="D71" s="44">
        <v>160.17539</v>
      </c>
      <c r="E71" s="45">
        <f t="shared" si="2"/>
        <v>46.02741091954023</v>
      </c>
      <c r="F71" s="45">
        <f t="shared" si="3"/>
        <v>-187.82461</v>
      </c>
    </row>
    <row r="72" spans="1:6" s="6" customFormat="1" ht="15.75">
      <c r="A72" s="37" t="s">
        <v>94</v>
      </c>
      <c r="B72" s="38" t="s">
        <v>95</v>
      </c>
      <c r="C72" s="39">
        <f>C73</f>
        <v>1184.3</v>
      </c>
      <c r="D72" s="39">
        <f>SUM(D73)</f>
        <v>506.12254</v>
      </c>
      <c r="E72" s="41">
        <f t="shared" si="2"/>
        <v>42.73600776830195</v>
      </c>
      <c r="F72" s="41">
        <f t="shared" si="3"/>
        <v>-678.1774599999999</v>
      </c>
    </row>
    <row r="73" spans="1:6" ht="15.75">
      <c r="A73" s="42" t="s">
        <v>96</v>
      </c>
      <c r="B73" s="46" t="s">
        <v>271</v>
      </c>
      <c r="C73" s="44">
        <v>1184.3</v>
      </c>
      <c r="D73" s="44">
        <v>506.12254</v>
      </c>
      <c r="E73" s="45">
        <f t="shared" si="2"/>
        <v>42.73600776830195</v>
      </c>
      <c r="F73" s="45">
        <f t="shared" si="3"/>
        <v>-678.1774599999999</v>
      </c>
    </row>
    <row r="74" spans="1:6" s="6" customFormat="1" ht="15.75">
      <c r="A74" s="60">
        <v>1000</v>
      </c>
      <c r="B74" s="38" t="s">
        <v>98</v>
      </c>
      <c r="C74" s="39">
        <f>SUM(C75:C78)</f>
        <v>768.9</v>
      </c>
      <c r="D74" s="39">
        <f>SUM(D75:D78)</f>
        <v>0</v>
      </c>
      <c r="E74" s="41">
        <f t="shared" si="2"/>
        <v>0</v>
      </c>
      <c r="F74" s="41">
        <f t="shared" si="3"/>
        <v>-768.9</v>
      </c>
    </row>
    <row r="75" spans="1:6" ht="15.75" hidden="1">
      <c r="A75" s="61">
        <v>1001</v>
      </c>
      <c r="B75" s="62" t="s">
        <v>99</v>
      </c>
      <c r="C75" s="44"/>
      <c r="D75" s="44"/>
      <c r="E75" s="45" t="e">
        <f t="shared" si="2"/>
        <v>#DIV/0!</v>
      </c>
      <c r="F75" s="45">
        <f t="shared" si="3"/>
        <v>0</v>
      </c>
    </row>
    <row r="76" spans="1:6" ht="15.75" hidden="1">
      <c r="A76" s="61">
        <v>1003</v>
      </c>
      <c r="B76" s="62" t="s">
        <v>100</v>
      </c>
      <c r="C76" s="44">
        <v>0</v>
      </c>
      <c r="D76" s="44">
        <v>0</v>
      </c>
      <c r="E76" s="45" t="e">
        <f t="shared" si="2"/>
        <v>#DIV/0!</v>
      </c>
      <c r="F76" s="45">
        <f t="shared" si="3"/>
        <v>0</v>
      </c>
    </row>
    <row r="77" spans="1:6" ht="15" customHeight="1">
      <c r="A77" s="61">
        <v>1004</v>
      </c>
      <c r="B77" s="62" t="s">
        <v>101</v>
      </c>
      <c r="C77" s="44">
        <v>768.9</v>
      </c>
      <c r="D77" s="63">
        <v>0</v>
      </c>
      <c r="E77" s="45">
        <f t="shared" si="2"/>
        <v>0</v>
      </c>
      <c r="F77" s="45">
        <f t="shared" si="3"/>
        <v>-768.9</v>
      </c>
    </row>
    <row r="78" spans="1:6" ht="15.75" hidden="1">
      <c r="A78" s="42" t="s">
        <v>102</v>
      </c>
      <c r="B78" s="46" t="s">
        <v>103</v>
      </c>
      <c r="C78" s="44">
        <v>0</v>
      </c>
      <c r="D78" s="44">
        <v>0</v>
      </c>
      <c r="E78" s="45"/>
      <c r="F78" s="45">
        <f t="shared" si="3"/>
        <v>0</v>
      </c>
    </row>
    <row r="79" spans="1:6" ht="15.75">
      <c r="A79" s="37" t="s">
        <v>104</v>
      </c>
      <c r="B79" s="38" t="s">
        <v>105</v>
      </c>
      <c r="C79" s="39">
        <f>C80+C81+C82+C83+C84</f>
        <v>34</v>
      </c>
      <c r="D79" s="39">
        <f>D80+D81+D82+D83+D84</f>
        <v>13</v>
      </c>
      <c r="E79" s="45">
        <f t="shared" si="2"/>
        <v>38.23529411764706</v>
      </c>
      <c r="F79" s="28">
        <f>F80+F81+F82+F83+F84</f>
        <v>-21</v>
      </c>
    </row>
    <row r="80" spans="1:6" ht="15.75" customHeight="1">
      <c r="A80" s="42" t="s">
        <v>106</v>
      </c>
      <c r="B80" s="46" t="s">
        <v>107</v>
      </c>
      <c r="C80" s="44">
        <v>34</v>
      </c>
      <c r="D80" s="44">
        <v>13</v>
      </c>
      <c r="E80" s="45">
        <f t="shared" si="2"/>
        <v>38.23529411764706</v>
      </c>
      <c r="F80" s="45">
        <f>SUM(D80-C80)</f>
        <v>-21</v>
      </c>
    </row>
    <row r="81" spans="1:6" ht="15.75" customHeight="1" hidden="1">
      <c r="A81" s="42" t="s">
        <v>108</v>
      </c>
      <c r="B81" s="46" t="s">
        <v>109</v>
      </c>
      <c r="C81" s="44"/>
      <c r="D81" s="44"/>
      <c r="E81" s="45" t="e">
        <f t="shared" si="2"/>
        <v>#DIV/0!</v>
      </c>
      <c r="F81" s="45">
        <f>SUM(D81-C81)</f>
        <v>0</v>
      </c>
    </row>
    <row r="82" spans="1:6" ht="15.75" customHeight="1" hidden="1">
      <c r="A82" s="42" t="s">
        <v>110</v>
      </c>
      <c r="B82" s="46" t="s">
        <v>111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112</v>
      </c>
      <c r="B83" s="46" t="s">
        <v>113</v>
      </c>
      <c r="C83" s="44"/>
      <c r="D83" s="44"/>
      <c r="E83" s="45" t="e">
        <f t="shared" si="2"/>
        <v>#DIV/0!</v>
      </c>
      <c r="F83" s="45"/>
    </row>
    <row r="84" spans="1:6" ht="15.75" customHeight="1" hidden="1">
      <c r="A84" s="42" t="s">
        <v>114</v>
      </c>
      <c r="B84" s="46" t="s">
        <v>115</v>
      </c>
      <c r="C84" s="44"/>
      <c r="D84" s="44"/>
      <c r="E84" s="45" t="e">
        <f t="shared" si="2"/>
        <v>#DIV/0!</v>
      </c>
      <c r="F84" s="45"/>
    </row>
    <row r="85" spans="1:6" s="6" customFormat="1" ht="15.75" customHeight="1">
      <c r="A85" s="60">
        <v>1400</v>
      </c>
      <c r="B85" s="65" t="s">
        <v>124</v>
      </c>
      <c r="C85" s="55">
        <f>C86+C87+C88</f>
        <v>195.7</v>
      </c>
      <c r="D85" s="55">
        <f>SUM(D86:D88)</f>
        <v>0</v>
      </c>
      <c r="E85" s="41">
        <f t="shared" si="2"/>
        <v>0</v>
      </c>
      <c r="F85" s="41">
        <f t="shared" si="3"/>
        <v>-195.7</v>
      </c>
    </row>
    <row r="86" spans="1:6" ht="15.75" customHeight="1" hidden="1">
      <c r="A86" s="61">
        <v>1401</v>
      </c>
      <c r="B86" s="62" t="s">
        <v>125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customHeight="1" hidden="1">
      <c r="A87" s="61">
        <v>1402</v>
      </c>
      <c r="B87" s="62" t="s">
        <v>126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ht="15.75" customHeight="1">
      <c r="A88" s="61">
        <v>1403</v>
      </c>
      <c r="B88" s="62" t="s">
        <v>127</v>
      </c>
      <c r="C88" s="56">
        <v>195.7</v>
      </c>
      <c r="D88" s="44"/>
      <c r="E88" s="45">
        <f t="shared" si="2"/>
        <v>0</v>
      </c>
      <c r="F88" s="45">
        <f t="shared" si="3"/>
        <v>-195.7</v>
      </c>
    </row>
    <row r="89" spans="1:6" s="6" customFormat="1" ht="15.75" customHeight="1">
      <c r="A89" s="60"/>
      <c r="B89" s="66" t="s">
        <v>128</v>
      </c>
      <c r="C89" s="40">
        <f>C48+C56+C58+C63+C68+C72+C74+C79+C85</f>
        <v>14817.508</v>
      </c>
      <c r="D89" s="40">
        <f>D48+D56+D58+D63+D68+D72+D74+D79+D85</f>
        <v>1107.49043</v>
      </c>
      <c r="E89" s="41">
        <f t="shared" si="2"/>
        <v>7.474201667378888</v>
      </c>
      <c r="F89" s="41">
        <f t="shared" si="3"/>
        <v>-13710.01757</v>
      </c>
    </row>
    <row r="90" spans="3:4" ht="15.75">
      <c r="C90" s="69"/>
      <c r="D90" s="70"/>
    </row>
    <row r="91" spans="1:4" s="74" customFormat="1" ht="12.75">
      <c r="A91" s="72" t="s">
        <v>129</v>
      </c>
      <c r="B91" s="72"/>
      <c r="C91" s="73"/>
      <c r="D91" s="73"/>
    </row>
    <row r="92" spans="1:3" s="74" customFormat="1" ht="12.75">
      <c r="A92" s="75" t="s">
        <v>130</v>
      </c>
      <c r="B92" s="75"/>
      <c r="C92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Артур</cp:lastModifiedBy>
  <cp:lastPrinted>2012-06-05T10:50:48Z</cp:lastPrinted>
  <dcterms:created xsi:type="dcterms:W3CDTF">1996-10-08T23:32:33Z</dcterms:created>
  <dcterms:modified xsi:type="dcterms:W3CDTF">2012-06-05T10:53:47Z</dcterms:modified>
  <cp:category/>
  <cp:version/>
  <cp:contentType/>
  <cp:contentStatus/>
</cp:coreProperties>
</file>