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8" activeTab="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'Справка'!$A$1:$DU$30</definedName>
  </definedNames>
  <calcPr fullCalcOnLoad="1"/>
</workbook>
</file>

<file path=xl/sharedStrings.xml><?xml version="1.0" encoding="utf-8"?>
<sst xmlns="http://schemas.openxmlformats.org/spreadsheetml/2006/main" count="2533" uniqueCount="320">
  <si>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</si>
  <si>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</si>
  <si>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</si>
  <si>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</si>
  <si>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</si>
  <si>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</si>
  <si>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</si>
  <si>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</si>
  <si>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</si>
  <si>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</si>
  <si>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</si>
  <si>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</si>
  <si>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</si>
  <si>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</si>
  <si>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</si>
  <si>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</si>
  <si>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</si>
  <si>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</si>
  <si>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</si>
  <si>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</si>
  <si>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</si>
  <si>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</si>
  <si>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</si>
  <si>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</si>
  <si>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</si>
  <si>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</si>
  <si>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</si>
  <si>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</si>
  <si>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</si>
  <si>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</si>
  <si>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</si>
  <si>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</si>
  <si>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</si>
  <si>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</si>
  <si>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</si>
  <si>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</si>
  <si>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</si>
  <si>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</si>
  <si>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</si>
  <si>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</si>
  <si>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</si>
  <si>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</si>
  <si>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</si>
  <si>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</si>
  <si>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</si>
  <si>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</si>
  <si>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</si>
  <si>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</si>
  <si>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</si>
  <si>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</si>
  <si>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</si>
  <si>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</si>
  <si>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</si>
  <si>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</si>
  <si>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</si>
  <si>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</si>
  <si>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</si>
  <si>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</si>
  <si>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</si>
  <si>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</si>
  <si>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</si>
  <si>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</si>
  <si>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</si>
  <si>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</si>
  <si>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</si>
  <si>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</si>
  <si>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</si>
  <si>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</si>
  <si>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</si>
  <si>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</si>
  <si>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</si>
  <si>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</si>
  <si>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</si>
  <si>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</si>
  <si>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</si>
  <si>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</si>
  <si>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</si>
  <si>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</si>
  <si>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</si>
  <si>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</si>
  <si>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</si>
  <si>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</si>
  <si>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</si>
  <si>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</si>
  <si>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</si>
  <si>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</si>
  <si>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</si>
  <si>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</si>
  <si>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</si>
  <si>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</si>
  <si>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</si>
  <si>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</si>
  <si>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</si>
  <si>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</si>
  <si>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</si>
  <si>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</si>
  <si>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</si>
  <si>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</si>
  <si>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</si>
  <si>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</si>
  <si>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</si>
  <si>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</si>
  <si>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</si>
  <si>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</si>
  <si>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</si>
  <si>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</si>
  <si>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</si>
  <si>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</si>
  <si>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</si>
  <si>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</si>
  <si>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</si>
  <si>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</si>
  <si>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</si>
  <si>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</si>
  <si>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</si>
  <si>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</si>
  <si>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</si>
  <si>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</si>
  <si>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</si>
  <si>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</si>
  <si>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</si>
  <si>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</si>
  <si>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</si>
  <si>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</si>
  <si>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</si>
  <si>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</si>
  <si>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</si>
  <si>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</si>
  <si>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</si>
  <si>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</si>
  <si>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</si>
  <si>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</si>
  <si>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</si>
  <si>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</si>
  <si>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</si>
  <si>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</si>
  <si>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</si>
  <si>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</si>
  <si>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</si>
  <si>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</si>
  <si>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</si>
  <si>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</si>
  <si>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</si>
  <si>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</si>
  <si>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</si>
  <si>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</si>
  <si>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</si>
  <si>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</si>
  <si>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</si>
  <si>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</si>
  <si>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</si>
  <si>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</si>
  <si>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</si>
  <si>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</si>
  <si>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</si>
  <si>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</si>
  <si>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</si>
  <si>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</si>
  <si>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</si>
  <si>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</si>
  <si>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</si>
  <si>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</si>
  <si>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</si>
  <si>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</si>
  <si>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</si>
  <si>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</si>
  <si>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</si>
  <si>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</si>
  <si>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</si>
  <si>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</si>
  <si>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</si>
  <si>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</si>
  <si>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</si>
  <si>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</si>
  <si>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</si>
  <si>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</si>
  <si>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</si>
  <si>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</si>
  <si>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</si>
  <si>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</si>
  <si>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</si>
  <si>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</si>
  <si>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</si>
  <si>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</si>
  <si>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</si>
  <si>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</si>
  <si>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</si>
  <si>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</si>
  <si>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</si>
  <si>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</si>
  <si>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</si>
  <si>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</si>
  <si>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</si>
  <si>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</si>
  <si>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</si>
  <si>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</si>
  <si>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</si>
  <si>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</si>
  <si>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</si>
  <si>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</si>
  <si>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</si>
  <si>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</si>
  <si>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</si>
  <si>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</si>
  <si>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</si>
  <si>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</si>
  <si>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</si>
  <si>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</si>
  <si>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</si>
  <si>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</si>
  <si>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</si>
  <si>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</si>
  <si>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</si>
  <si>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</si>
  <si>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</si>
  <si>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</si>
  <si>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</si>
  <si>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</si>
  <si>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</si>
  <si>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</si>
  <si>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</si>
  <si>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</si>
  <si>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</si>
  <si>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</si>
  <si>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</si>
  <si>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</si>
  <si>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</si>
  <si>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</si>
  <si>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</si>
  <si>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</si>
  <si>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</si>
  <si>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</si>
  <si>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</si>
  <si>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</si>
  <si>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</si>
  <si>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</si>
  <si>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</si>
  <si>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</si>
  <si>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</si>
  <si>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</si>
  <si>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</si>
  <si>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</si>
  <si>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</si>
  <si>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</si>
  <si>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</si>
  <si>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</si>
  <si>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</si>
  <si>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</si>
  <si>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</si>
  <si>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</si>
  <si>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</si>
  <si>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</si>
  <si>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</si>
  <si>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</si>
  <si>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</si>
  <si>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</si>
  <si>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</si>
  <si>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</si>
  <si>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</si>
  <si>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</si>
  <si>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</si>
  <si>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</si>
  <si>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</si>
  <si>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</si>
  <si>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</si>
  <si>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</si>
  <si>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</si>
  <si>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</si>
  <si>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</si>
  <si>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</si>
  <si>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</si>
  <si>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</si>
  <si>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</si>
  <si>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</si>
  <si>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</si>
  <si>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</si>
  <si>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</si>
  <si>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</si>
  <si>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</si>
  <si>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админис. правонарушения в области дорожного движения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</si>
  <si>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</si>
  <si>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</si>
  <si>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</si>
  <si>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</si>
  <si>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</si>
  <si>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</si>
  <si>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</si>
  <si>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</si>
  <si>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</si>
  <si>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</si>
  <si>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</si>
  <si>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</si>
  <si>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</si>
  <si>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</si>
  <si>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</si>
  <si>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</si>
  <si>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</si>
  <si>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</si>
  <si>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</si>
  <si>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</si>
  <si>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исполнено на 01.03.2012 г.</t>
  </si>
  <si>
    <t xml:space="preserve">                     Анализ исполнения бюджета Ярославского сельского поселения на 01.03.2012г.</t>
  </si>
  <si>
    <t xml:space="preserve">                     Анализ исполнения бюджета Ярабайкасинского сельского поселения на 01.03.2012г.</t>
  </si>
  <si>
    <t xml:space="preserve">                     Анализ исполнения бюджета Юськасинского сельского поселения на 01.03.2012г.</t>
  </si>
  <si>
    <t xml:space="preserve">                     Анализ исполнения бюджета Юнгинского сельского поселения на 01.03.2012г.</t>
  </si>
  <si>
    <t xml:space="preserve">                     Анализ исполнения бюджета Шатьмапосинского сельского поселения на 01.03.2012г.</t>
  </si>
  <si>
    <t xml:space="preserve">                     Анализ исполнения бюджета Чуманкасинского сельского поселения на 01.03.2012г.</t>
  </si>
  <si>
    <t xml:space="preserve">                     Анализ исполнения бюджета Хорнойского сельского поселения на 01.03.2012г.</t>
  </si>
  <si>
    <t xml:space="preserve">                     Анализ исполнения бюджета Тораевского сельского поселения на 01.03.2012г.</t>
  </si>
  <si>
    <t xml:space="preserve">                     Анализ исполнения бюджета Сятракасинского сельского поселения на 01.03.2012г.</t>
  </si>
  <si>
    <t xml:space="preserve">                     Анализ исполнения бюджета Орининского сельского поселения на 01.03.2012г.</t>
  </si>
  <si>
    <t xml:space="preserve">                     Анализ исполнения бюджета Москакасинского сельского поселения на 01.03.2012г.</t>
  </si>
  <si>
    <t xml:space="preserve">                     Анализ исполнения бюджета Моргаушского сельского поселения на 01.03.2012г.</t>
  </si>
  <si>
    <t xml:space="preserve">                     Анализ исполнения бюджета Кадикасинского сельского поселения на 01.03.2012г.</t>
  </si>
  <si>
    <t xml:space="preserve">                     Анализ исполнения бюджета Ильинского сельского поселения на 01.03.2012г.</t>
  </si>
  <si>
    <t xml:space="preserve">                     Анализ исполнения бюджета Большесундырского сельского поселения на 01.03.2012г.</t>
  </si>
  <si>
    <t xml:space="preserve">                     Анализ исполнения бюджета Александровского сельского поселения на 01.03.2012г.</t>
  </si>
  <si>
    <t>об исполнении бюджетов поселений  Моргаушского района  на 1 марта 2012 г.</t>
  </si>
  <si>
    <t>Анализ исполнения консолидированного бюджета Моргаушского района на 01.03.2012</t>
  </si>
  <si>
    <t xml:space="preserve">                          Моргаушского района на 01.03.2012 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</si>
</sst>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8" fontId="16" fillId="36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56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57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8" fontId="56" fillId="36" borderId="0" xfId="0" applyNumberFormat="1" applyFont="1" applyFill="1" applyAlignment="1">
      <alignment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2" fillId="0" borderId="10" xfId="42" applyNumberFormat="1" applyFont="1" applyBorder="1" applyAlignment="1">
      <alignment horizontal="right" vertical="center"/>
    </xf>
    <xf numFmtId="180" fontId="17" fillId="36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2" fillId="0" borderId="0" xfId="61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6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41.28125" style="171" customWidth="1"/>
    <col min="2" max="2" width="11.140625" style="172" customWidth="1"/>
    <col min="3" max="3" width="14.28125" style="157" customWidth="1"/>
    <col min="4" max="4" width="10.57421875" style="157" customWidth="1"/>
    <col min="5" max="5" width="12.00390625" style="157" customWidth="1"/>
    <col min="6" max="6" width="14.57421875" style="157" customWidth="1"/>
    <col min="7" max="7" width="11.28125" style="157" customWidth="1"/>
    <col min="8" max="8" width="11.00390625" style="157" customWidth="1"/>
    <col min="9" max="9" width="14.8515625" style="157" customWidth="1"/>
    <col min="10" max="10" width="11.8515625" style="157" customWidth="1"/>
    <col min="11" max="11" width="10.421875" style="157" customWidth="1"/>
    <col min="12" max="12" width="19.140625" style="157" customWidth="1"/>
    <col min="13" max="16384" width="9.140625" style="157" customWidth="1"/>
  </cols>
  <sheetData>
    <row r="1" spans="1:11" ht="26.25" customHeight="1">
      <c r="A1" s="191" t="s">
        <v>318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3.25" customHeight="1">
      <c r="A2" s="192" t="s">
        <v>218</v>
      </c>
      <c r="B2" s="193" t="s">
        <v>219</v>
      </c>
      <c r="C2" s="194" t="s">
        <v>220</v>
      </c>
      <c r="D2" s="194"/>
      <c r="E2" s="194"/>
      <c r="F2" s="194" t="s">
        <v>221</v>
      </c>
      <c r="G2" s="194"/>
      <c r="H2" s="194"/>
      <c r="I2" s="194" t="s">
        <v>222</v>
      </c>
      <c r="J2" s="194"/>
      <c r="K2" s="194"/>
    </row>
    <row r="3" spans="1:11" ht="24" customHeight="1">
      <c r="A3" s="192"/>
      <c r="B3" s="193"/>
      <c r="C3" s="160" t="s">
        <v>296</v>
      </c>
      <c r="D3" s="160" t="s">
        <v>223</v>
      </c>
      <c r="E3" s="160" t="s">
        <v>224</v>
      </c>
      <c r="F3" s="160" t="s">
        <v>296</v>
      </c>
      <c r="G3" s="160" t="s">
        <v>223</v>
      </c>
      <c r="H3" s="160" t="s">
        <v>224</v>
      </c>
      <c r="I3" s="160" t="s">
        <v>296</v>
      </c>
      <c r="J3" s="160" t="s">
        <v>223</v>
      </c>
      <c r="K3" s="160" t="s">
        <v>224</v>
      </c>
    </row>
    <row r="4" spans="1:11" s="163" customFormat="1" ht="30.75" customHeight="1">
      <c r="A4" s="161" t="s">
        <v>5</v>
      </c>
      <c r="B4" s="158"/>
      <c r="C4" s="162">
        <f>SUM(C5:C11)</f>
        <v>109731.4</v>
      </c>
      <c r="D4" s="162">
        <f>SUM(D5:D11)</f>
        <v>14959.769919999999</v>
      </c>
      <c r="E4" s="162">
        <f>D4/C4*100</f>
        <v>13.633080339811576</v>
      </c>
      <c r="F4" s="162">
        <f>SUM(F5:F11)</f>
        <v>90625.3</v>
      </c>
      <c r="G4" s="162">
        <f>SUM(G5:G11)</f>
        <v>12776.616759999999</v>
      </c>
      <c r="H4" s="162">
        <f>G4/F4*100</f>
        <v>14.098289064974129</v>
      </c>
      <c r="I4" s="162">
        <f>I5+I6+I7+I8+I9+I10+I11</f>
        <v>19106.1</v>
      </c>
      <c r="J4" s="162">
        <f>J5+J6+J7+J8+J9+J10+J11</f>
        <v>2183.1531600000003</v>
      </c>
      <c r="K4" s="162">
        <f>J4/I4*100</f>
        <v>11.426471964451146</v>
      </c>
    </row>
    <row r="5" spans="1:11" ht="19.5" customHeight="1">
      <c r="A5" s="164" t="s">
        <v>225</v>
      </c>
      <c r="B5" s="159">
        <v>10102</v>
      </c>
      <c r="C5" s="165">
        <f aca="true" t="shared" si="0" ref="C5:D21">F5+I5</f>
        <v>91977.7</v>
      </c>
      <c r="D5" s="165">
        <f t="shared" si="0"/>
        <v>12297.47171</v>
      </c>
      <c r="E5" s="162">
        <f aca="true" t="shared" si="1" ref="E5:E10">D5/C5*100</f>
        <v>13.370057861851297</v>
      </c>
      <c r="F5" s="165">
        <f>район!C5</f>
        <v>79755.3</v>
      </c>
      <c r="G5" s="165">
        <f>район!D5</f>
        <v>10663.32857</v>
      </c>
      <c r="H5" s="166">
        <f aca="true" t="shared" si="2" ref="H5:H38">G5/F5*100</f>
        <v>13.370056372429168</v>
      </c>
      <c r="I5" s="165">
        <f>Справка!I30</f>
        <v>12222.4</v>
      </c>
      <c r="J5" s="165">
        <f>Справка!J30</f>
        <v>1634.1431400000004</v>
      </c>
      <c r="K5" s="166">
        <f aca="true" t="shared" si="3" ref="K5:K10">J5/I5*100</f>
        <v>13.37006758083519</v>
      </c>
    </row>
    <row r="6" spans="1:11" ht="19.5" customHeight="1">
      <c r="A6" s="164" t="s">
        <v>226</v>
      </c>
      <c r="B6" s="159">
        <v>10500</v>
      </c>
      <c r="C6" s="165">
        <f t="shared" si="0"/>
        <v>9600</v>
      </c>
      <c r="D6" s="165">
        <f t="shared" si="0"/>
        <v>1937.0811399999998</v>
      </c>
      <c r="E6" s="162">
        <f t="shared" si="1"/>
        <v>20.177928541666663</v>
      </c>
      <c r="F6" s="165">
        <f>район!C7</f>
        <v>9300</v>
      </c>
      <c r="G6" s="165">
        <f>район!D7</f>
        <v>1932.3652399999999</v>
      </c>
      <c r="H6" s="166">
        <f t="shared" si="2"/>
        <v>20.77812086021505</v>
      </c>
      <c r="I6" s="165">
        <f>Справка!L30</f>
        <v>300</v>
      </c>
      <c r="J6" s="165">
        <f>Справка!M30</f>
        <v>4.715899999999999</v>
      </c>
      <c r="K6" s="166">
        <f t="shared" si="3"/>
        <v>1.5719666666666663</v>
      </c>
    </row>
    <row r="7" spans="1:11" ht="19.5" customHeight="1">
      <c r="A7" s="164" t="s">
        <v>227</v>
      </c>
      <c r="B7" s="159">
        <v>10601</v>
      </c>
      <c r="C7" s="165">
        <f t="shared" si="0"/>
        <v>1503</v>
      </c>
      <c r="D7" s="165">
        <f t="shared" si="0"/>
        <v>25.45682</v>
      </c>
      <c r="E7" s="162">
        <f t="shared" si="1"/>
        <v>1.6937338656021292</v>
      </c>
      <c r="F7" s="165"/>
      <c r="G7" s="165"/>
      <c r="H7" s="166">
        <v>0</v>
      </c>
      <c r="I7" s="165">
        <f>Справка!O30</f>
        <v>1503</v>
      </c>
      <c r="J7" s="165">
        <f>Справка!P30</f>
        <v>25.45682</v>
      </c>
      <c r="K7" s="166">
        <f t="shared" si="3"/>
        <v>1.6937338656021292</v>
      </c>
    </row>
    <row r="8" spans="1:11" ht="19.5" customHeight="1">
      <c r="A8" s="164" t="s">
        <v>228</v>
      </c>
      <c r="B8" s="159">
        <v>10606</v>
      </c>
      <c r="C8" s="165">
        <f t="shared" si="0"/>
        <v>4930.7</v>
      </c>
      <c r="D8" s="165">
        <f t="shared" si="0"/>
        <v>489.8373</v>
      </c>
      <c r="E8" s="162">
        <f t="shared" si="1"/>
        <v>9.934437300991746</v>
      </c>
      <c r="F8" s="165"/>
      <c r="G8" s="165"/>
      <c r="H8" s="166">
        <v>0</v>
      </c>
      <c r="I8" s="165">
        <f>Справка!R30</f>
        <v>4930.7</v>
      </c>
      <c r="J8" s="165">
        <f>Справка!S30</f>
        <v>489.8373</v>
      </c>
      <c r="K8" s="166">
        <f t="shared" si="3"/>
        <v>9.934437300991746</v>
      </c>
    </row>
    <row r="9" spans="1:11" ht="33.75" customHeight="1">
      <c r="A9" s="164" t="s">
        <v>229</v>
      </c>
      <c r="B9" s="159">
        <v>10701</v>
      </c>
      <c r="C9" s="165">
        <f t="shared" si="0"/>
        <v>70</v>
      </c>
      <c r="D9" s="165">
        <f t="shared" si="0"/>
        <v>5.564</v>
      </c>
      <c r="E9" s="162">
        <f t="shared" si="1"/>
        <v>7.948571428571428</v>
      </c>
      <c r="F9" s="165">
        <f>район!C14</f>
        <v>70</v>
      </c>
      <c r="G9" s="165">
        <f>район!D14</f>
        <v>5.564</v>
      </c>
      <c r="H9" s="166">
        <f t="shared" si="2"/>
        <v>7.948571428571428</v>
      </c>
      <c r="I9" s="165"/>
      <c r="J9" s="165"/>
      <c r="K9" s="166">
        <v>0</v>
      </c>
    </row>
    <row r="10" spans="1:11" ht="19.5" customHeight="1">
      <c r="A10" s="164" t="s">
        <v>230</v>
      </c>
      <c r="B10" s="159">
        <v>10800</v>
      </c>
      <c r="C10" s="165">
        <f t="shared" si="0"/>
        <v>1650</v>
      </c>
      <c r="D10" s="165">
        <f t="shared" si="0"/>
        <v>204.23115</v>
      </c>
      <c r="E10" s="162">
        <f t="shared" si="1"/>
        <v>12.377645454545455</v>
      </c>
      <c r="F10" s="165">
        <f>район!C16</f>
        <v>1500</v>
      </c>
      <c r="G10" s="165">
        <f>район!D16</f>
        <v>175.23115</v>
      </c>
      <c r="H10" s="166">
        <f t="shared" si="2"/>
        <v>11.682076666666667</v>
      </c>
      <c r="I10" s="165">
        <f>Справка!U30</f>
        <v>150</v>
      </c>
      <c r="J10" s="165">
        <f>Справка!V30</f>
        <v>28.999999999999996</v>
      </c>
      <c r="K10" s="166">
        <f t="shared" si="3"/>
        <v>19.33333333333333</v>
      </c>
    </row>
    <row r="11" spans="1:11" ht="19.5" customHeight="1">
      <c r="A11" s="164" t="s">
        <v>231</v>
      </c>
      <c r="B11" s="159">
        <v>10900</v>
      </c>
      <c r="C11" s="165">
        <f t="shared" si="0"/>
        <v>0</v>
      </c>
      <c r="D11" s="165">
        <f t="shared" si="0"/>
        <v>0.1278</v>
      </c>
      <c r="E11" s="162"/>
      <c r="F11" s="165">
        <f>район!C20</f>
        <v>0</v>
      </c>
      <c r="G11" s="165">
        <f>район!D20</f>
        <v>0.1278</v>
      </c>
      <c r="H11" s="166" t="e">
        <f t="shared" si="2"/>
        <v>#DIV/0!</v>
      </c>
      <c r="I11" s="165"/>
      <c r="J11" s="165"/>
      <c r="K11" s="166"/>
    </row>
    <row r="12" spans="1:11" s="163" customFormat="1" ht="27" customHeight="1">
      <c r="A12" s="161" t="s">
        <v>16</v>
      </c>
      <c r="B12" s="158"/>
      <c r="C12" s="162">
        <f>SUM(C13:C20)</f>
        <v>13425</v>
      </c>
      <c r="D12" s="162">
        <f>D13+D14+D15+D16+D18+D19</f>
        <v>5273.831969999999</v>
      </c>
      <c r="E12" s="162">
        <f aca="true" t="shared" si="4" ref="E12:E37">D12/C12*100</f>
        <v>39.28366458100558</v>
      </c>
      <c r="F12" s="162">
        <f>F13+F14+F15+F16+F18+F19+F17</f>
        <v>8825</v>
      </c>
      <c r="G12" s="162">
        <f>G13+G14+G15+G16+G18+G19+G17</f>
        <v>2736.75904</v>
      </c>
      <c r="H12" s="162">
        <f t="shared" si="2"/>
        <v>31.01143388101983</v>
      </c>
      <c r="I12" s="167">
        <f>I13+I14+I15+I16+I19+I20</f>
        <v>4600</v>
      </c>
      <c r="J12" s="167">
        <f>J13+J14+J15+J16+J18+J19+J20</f>
        <v>2537.0729300000003</v>
      </c>
      <c r="K12" s="162">
        <f>J12/I12*100</f>
        <v>55.153759347826096</v>
      </c>
    </row>
    <row r="13" spans="1:11" ht="52.5" customHeight="1">
      <c r="A13" s="164" t="s">
        <v>232</v>
      </c>
      <c r="B13" s="159">
        <v>11100</v>
      </c>
      <c r="C13" s="165">
        <f aca="true" t="shared" si="5" ref="C13:C21">F13+I13</f>
        <v>7050</v>
      </c>
      <c r="D13" s="165">
        <f t="shared" si="0"/>
        <v>290.98497</v>
      </c>
      <c r="E13" s="165">
        <f t="shared" si="4"/>
        <v>4.127446382978723</v>
      </c>
      <c r="F13" s="165">
        <f>район!C26</f>
        <v>3750</v>
      </c>
      <c r="G13" s="165">
        <f>район!D26</f>
        <v>198.85980999999998</v>
      </c>
      <c r="H13" s="165">
        <f t="shared" si="2"/>
        <v>5.302928266666666</v>
      </c>
      <c r="I13" s="165">
        <f>Справка!X30+Справка!AD30</f>
        <v>3300</v>
      </c>
      <c r="J13" s="165">
        <f>Справка!Y30+Справка!AE30</f>
        <v>92.12516000000002</v>
      </c>
      <c r="K13" s="166">
        <f>J13/I13*100</f>
        <v>2.791671515151516</v>
      </c>
    </row>
    <row r="14" spans="1:11" ht="33" customHeight="1">
      <c r="A14" s="164" t="s">
        <v>233</v>
      </c>
      <c r="B14" s="159">
        <v>11200</v>
      </c>
      <c r="C14" s="165">
        <f t="shared" si="5"/>
        <v>670</v>
      </c>
      <c r="D14" s="165">
        <f t="shared" si="0"/>
        <v>0</v>
      </c>
      <c r="E14" s="165">
        <f t="shared" si="4"/>
        <v>0</v>
      </c>
      <c r="F14" s="165">
        <f>район!C31</f>
        <v>670</v>
      </c>
      <c r="G14" s="165">
        <f>район!D31</f>
        <v>0</v>
      </c>
      <c r="H14" s="165">
        <f t="shared" si="2"/>
        <v>0</v>
      </c>
      <c r="I14" s="165"/>
      <c r="J14" s="165"/>
      <c r="K14" s="166"/>
    </row>
    <row r="15" spans="1:11" ht="33" customHeight="1">
      <c r="A15" s="164" t="s">
        <v>234</v>
      </c>
      <c r="B15" s="159">
        <v>11300</v>
      </c>
      <c r="C15" s="165">
        <f t="shared" si="5"/>
        <v>0</v>
      </c>
      <c r="D15" s="165">
        <f>G15+J15</f>
        <v>0</v>
      </c>
      <c r="E15" s="165" t="e">
        <f>D15/C15*100</f>
        <v>#DIV/0!</v>
      </c>
      <c r="F15" s="165">
        <f>район!C33</f>
        <v>0</v>
      </c>
      <c r="G15" s="165">
        <f>район!D33</f>
        <v>0</v>
      </c>
      <c r="H15" s="165" t="e">
        <f t="shared" si="2"/>
        <v>#DIV/0!</v>
      </c>
      <c r="I15" s="165"/>
      <c r="J15" s="165"/>
      <c r="K15" s="166"/>
    </row>
    <row r="16" spans="1:11" ht="33" customHeight="1">
      <c r="A16" s="164" t="s">
        <v>235</v>
      </c>
      <c r="B16" s="159">
        <v>11400</v>
      </c>
      <c r="C16" s="165">
        <f t="shared" si="5"/>
        <v>3400</v>
      </c>
      <c r="D16" s="165">
        <f t="shared" si="0"/>
        <v>4188.82438</v>
      </c>
      <c r="E16" s="165">
        <f t="shared" si="4"/>
        <v>123.20071705882354</v>
      </c>
      <c r="F16" s="165">
        <f>район!C35</f>
        <v>2100</v>
      </c>
      <c r="G16" s="165">
        <f>район!D35</f>
        <v>2234.52418</v>
      </c>
      <c r="H16" s="165">
        <f t="shared" si="2"/>
        <v>106.40591333333333</v>
      </c>
      <c r="I16" s="165">
        <f>Справка!AJ30</f>
        <v>1300</v>
      </c>
      <c r="J16" s="165">
        <f>Справка!AK30</f>
        <v>1954.3002000000001</v>
      </c>
      <c r="K16" s="166">
        <f>J16/I16*100</f>
        <v>150.33078461538463</v>
      </c>
    </row>
    <row r="17" spans="1:11" ht="23.25" customHeight="1">
      <c r="A17" s="164" t="s">
        <v>295</v>
      </c>
      <c r="B17" s="159">
        <v>11500</v>
      </c>
      <c r="C17" s="165">
        <f t="shared" si="5"/>
        <v>10</v>
      </c>
      <c r="D17" s="165">
        <f t="shared" si="0"/>
        <v>0</v>
      </c>
      <c r="E17" s="165">
        <f t="shared" si="4"/>
        <v>0</v>
      </c>
      <c r="F17" s="165">
        <f>район!C38</f>
        <v>10</v>
      </c>
      <c r="G17" s="165">
        <f>район!D38</f>
        <v>0</v>
      </c>
      <c r="H17" s="165">
        <f t="shared" si="2"/>
        <v>0</v>
      </c>
      <c r="I17" s="165"/>
      <c r="J17" s="165"/>
      <c r="K17" s="166"/>
    </row>
    <row r="18" spans="1:11" ht="22.5" customHeight="1">
      <c r="A18" s="164" t="s">
        <v>236</v>
      </c>
      <c r="B18" s="159">
        <v>11600</v>
      </c>
      <c r="C18" s="165">
        <f t="shared" si="5"/>
        <v>2290</v>
      </c>
      <c r="D18" s="165">
        <f t="shared" si="0"/>
        <v>282.16348</v>
      </c>
      <c r="E18" s="165">
        <f t="shared" si="4"/>
        <v>12.321549344978164</v>
      </c>
      <c r="F18" s="165">
        <f>район!C40</f>
        <v>2290</v>
      </c>
      <c r="G18" s="165">
        <f>район!D40</f>
        <v>274.16348</v>
      </c>
      <c r="H18" s="165">
        <f t="shared" si="2"/>
        <v>11.972204366812226</v>
      </c>
      <c r="I18" s="165">
        <f>Справка!AS30</f>
        <v>0</v>
      </c>
      <c r="J18" s="165">
        <f>Справка!AT30</f>
        <v>8</v>
      </c>
      <c r="K18" s="166">
        <v>0</v>
      </c>
    </row>
    <row r="19" spans="1:11" ht="33.75" customHeight="1">
      <c r="A19" s="164" t="s">
        <v>237</v>
      </c>
      <c r="B19" s="159">
        <v>11700</v>
      </c>
      <c r="C19" s="165">
        <f t="shared" si="5"/>
        <v>5</v>
      </c>
      <c r="D19" s="165">
        <f>G19+J19</f>
        <v>511.85914</v>
      </c>
      <c r="E19" s="165">
        <f>D19/C19*100</f>
        <v>10237.1828</v>
      </c>
      <c r="F19" s="165">
        <f>район!C53</f>
        <v>5</v>
      </c>
      <c r="G19" s="165">
        <f>район!D53</f>
        <v>29.211570000000002</v>
      </c>
      <c r="H19" s="165">
        <f>G19/F19*100</f>
        <v>584.2314</v>
      </c>
      <c r="I19" s="165">
        <f>Справка!AV30</f>
        <v>0</v>
      </c>
      <c r="J19" s="165">
        <f>Справка!AW30</f>
        <v>482.64757000000003</v>
      </c>
      <c r="K19" s="166"/>
    </row>
    <row r="20" spans="1:11" ht="19.5" customHeight="1">
      <c r="A20" s="164" t="s">
        <v>238</v>
      </c>
      <c r="B20" s="159">
        <v>11900</v>
      </c>
      <c r="C20" s="166">
        <v>0</v>
      </c>
      <c r="D20" s="166">
        <v>0</v>
      </c>
      <c r="E20" s="166"/>
      <c r="F20" s="166">
        <v>0</v>
      </c>
      <c r="G20" s="166">
        <v>0</v>
      </c>
      <c r="H20" s="166"/>
      <c r="I20" s="166">
        <f>'[1]Справка'!AY30</f>
        <v>0</v>
      </c>
      <c r="J20" s="166">
        <f>'[1]Справка'!AZ30</f>
        <v>0</v>
      </c>
      <c r="K20" s="166"/>
    </row>
    <row r="21" spans="1:11" ht="42.75" customHeight="1" hidden="1">
      <c r="A21" s="161" t="s">
        <v>239</v>
      </c>
      <c r="B21" s="158">
        <v>30000</v>
      </c>
      <c r="C21" s="162">
        <f t="shared" si="5"/>
        <v>0</v>
      </c>
      <c r="D21" s="162">
        <f t="shared" si="0"/>
        <v>0</v>
      </c>
      <c r="E21" s="162"/>
      <c r="F21" s="162">
        <f>'[2]район'!C48</f>
        <v>0</v>
      </c>
      <c r="G21" s="162">
        <f>'[2]район'!D48</f>
        <v>0</v>
      </c>
      <c r="H21" s="162"/>
      <c r="I21" s="162">
        <v>0</v>
      </c>
      <c r="J21" s="162">
        <v>0</v>
      </c>
      <c r="K21" s="162"/>
    </row>
    <row r="22" spans="1:11" ht="36.75" customHeight="1">
      <c r="A22" s="161" t="s">
        <v>26</v>
      </c>
      <c r="B22" s="158">
        <v>10000</v>
      </c>
      <c r="C22" s="167">
        <f>SUM(C4,C12,C21)</f>
        <v>123156.4</v>
      </c>
      <c r="D22" s="167">
        <f>SUM(D4,D12,D21)</f>
        <v>20233.601889999998</v>
      </c>
      <c r="E22" s="162">
        <f t="shared" si="4"/>
        <v>16.429192384642615</v>
      </c>
      <c r="F22" s="167">
        <f>SUM(F4,F12,F21)</f>
        <v>99450.3</v>
      </c>
      <c r="G22" s="167">
        <f>SUM(G4,G12,G21)</f>
        <v>15513.375799999998</v>
      </c>
      <c r="H22" s="162">
        <f t="shared" si="2"/>
        <v>15.599124185648508</v>
      </c>
      <c r="I22" s="167">
        <f>I4+I12</f>
        <v>23706.1</v>
      </c>
      <c r="J22" s="167">
        <f>J4+J12</f>
        <v>4720.22609</v>
      </c>
      <c r="K22" s="162">
        <f>J22/I22*100</f>
        <v>19.911440894959526</v>
      </c>
    </row>
    <row r="23" spans="1:11" ht="33" customHeight="1">
      <c r="A23" s="161" t="s">
        <v>240</v>
      </c>
      <c r="B23" s="158">
        <v>20000</v>
      </c>
      <c r="C23" s="167">
        <v>246140.9</v>
      </c>
      <c r="D23" s="189">
        <v>37334.64615</v>
      </c>
      <c r="E23" s="167">
        <f t="shared" si="4"/>
        <v>15.167997740318656</v>
      </c>
      <c r="F23" s="167">
        <f>район!C57</f>
        <v>247847.90000000002</v>
      </c>
      <c r="G23" s="167">
        <f>район!D57</f>
        <v>37334.64615</v>
      </c>
      <c r="H23" s="162">
        <f t="shared" si="2"/>
        <v>15.063531363388593</v>
      </c>
      <c r="I23" s="167">
        <f>Справка!BE30</f>
        <v>46185.5</v>
      </c>
      <c r="J23" s="167">
        <f>Справка!BF30</f>
        <v>5769.099999999999</v>
      </c>
      <c r="K23" s="162">
        <f aca="true" t="shared" si="6" ref="K23:K38">J23/I23*100</f>
        <v>12.491149819748621</v>
      </c>
    </row>
    <row r="24" spans="1:12" ht="29.25" customHeight="1">
      <c r="A24" s="158" t="s">
        <v>241</v>
      </c>
      <c r="B24" s="158"/>
      <c r="C24" s="167">
        <f>C23+C22</f>
        <v>369297.3</v>
      </c>
      <c r="D24" s="167">
        <f>D23+D22</f>
        <v>57568.24804</v>
      </c>
      <c r="E24" s="167">
        <f t="shared" si="4"/>
        <v>15.588591641476935</v>
      </c>
      <c r="F24" s="167">
        <f>F23+F22</f>
        <v>347298.2</v>
      </c>
      <c r="G24" s="167">
        <f>G23+G22</f>
        <v>52848.021949999995</v>
      </c>
      <c r="H24" s="162">
        <f t="shared" si="2"/>
        <v>15.21690062027387</v>
      </c>
      <c r="I24" s="167">
        <f>I23+I22</f>
        <v>69891.6</v>
      </c>
      <c r="J24" s="167">
        <f>J23+J22</f>
        <v>10489.326089999999</v>
      </c>
      <c r="K24" s="162">
        <f t="shared" si="6"/>
        <v>15.007992505537143</v>
      </c>
      <c r="L24" s="168"/>
    </row>
    <row r="25" spans="1:11" ht="29.25" customHeight="1">
      <c r="A25" s="158" t="s">
        <v>242</v>
      </c>
      <c r="B25" s="158"/>
      <c r="C25" s="167">
        <f>C26+C27+C28+C29+C30+C31+C32+C33+C34+C38+C35+C36+C37</f>
        <v>376028.39999999997</v>
      </c>
      <c r="D25" s="167">
        <f>D26+D27+D28+D29+D30+D31+D32+D33+D34+D38+D35+D36+D37</f>
        <v>59412.322400000005</v>
      </c>
      <c r="E25" s="167">
        <f t="shared" si="4"/>
        <v>15.799956173523066</v>
      </c>
      <c r="F25" s="167">
        <f>SUM(F26:F38)</f>
        <v>353786.6</v>
      </c>
      <c r="G25" s="167">
        <f>SUM(G26:G38)</f>
        <v>59545.36136</v>
      </c>
      <c r="H25" s="162">
        <f t="shared" si="2"/>
        <v>16.830869614620795</v>
      </c>
      <c r="I25" s="162">
        <f>I26+I27+I28+I29+I30+I31+I32+I33+I34+I35+I36+I37+I38</f>
        <v>70134.3</v>
      </c>
      <c r="J25" s="162">
        <f>J26+J27+J28+J29+J30+J31+J32+J33+J34+J35+J36+J37+J38</f>
        <v>5636.06104</v>
      </c>
      <c r="K25" s="162">
        <f t="shared" si="6"/>
        <v>8.036097943516937</v>
      </c>
    </row>
    <row r="26" spans="1:11" ht="30.75" customHeight="1">
      <c r="A26" s="164" t="s">
        <v>243</v>
      </c>
      <c r="B26" s="169" t="s">
        <v>38</v>
      </c>
      <c r="C26" s="165">
        <v>31940.9</v>
      </c>
      <c r="D26" s="165">
        <v>3574.74496</v>
      </c>
      <c r="E26" s="165">
        <f t="shared" si="4"/>
        <v>11.191747759142666</v>
      </c>
      <c r="F26" s="165">
        <f>район!C71</f>
        <v>19989.1</v>
      </c>
      <c r="G26" s="165">
        <f>район!D71</f>
        <v>2482.08346</v>
      </c>
      <c r="H26" s="166">
        <f t="shared" si="2"/>
        <v>12.417184665642775</v>
      </c>
      <c r="I26" s="166">
        <f>Справка!CF30</f>
        <v>11954.999999999998</v>
      </c>
      <c r="J26" s="166">
        <f>Справка!CG30</f>
        <v>1092.6614999999997</v>
      </c>
      <c r="K26" s="162">
        <f t="shared" si="6"/>
        <v>9.13978670012547</v>
      </c>
    </row>
    <row r="27" spans="1:11" ht="30.75" customHeight="1">
      <c r="A27" s="164" t="s">
        <v>244</v>
      </c>
      <c r="B27" s="169" t="s">
        <v>54</v>
      </c>
      <c r="C27" s="165">
        <f>I27</f>
        <v>1481.8999999999999</v>
      </c>
      <c r="D27" s="165">
        <f>J27</f>
        <v>116.56403999999998</v>
      </c>
      <c r="E27" s="165">
        <f t="shared" si="4"/>
        <v>7.865850597206288</v>
      </c>
      <c r="F27" s="165">
        <f>район!C79</f>
        <v>1481.9</v>
      </c>
      <c r="G27" s="165">
        <f>район!D79</f>
        <v>247</v>
      </c>
      <c r="H27" s="166">
        <f t="shared" si="2"/>
        <v>16.667791348943922</v>
      </c>
      <c r="I27" s="166">
        <f>Справка!CU30</f>
        <v>1481.8999999999999</v>
      </c>
      <c r="J27" s="166">
        <f>Справка!CV30</f>
        <v>116.56403999999998</v>
      </c>
      <c r="K27" s="162">
        <f t="shared" si="6"/>
        <v>7.865850597206288</v>
      </c>
    </row>
    <row r="28" spans="1:11" ht="33" customHeight="1">
      <c r="A28" s="164" t="s">
        <v>245</v>
      </c>
      <c r="B28" s="169" t="s">
        <v>58</v>
      </c>
      <c r="C28" s="165">
        <f>F28+I28</f>
        <v>2636.7</v>
      </c>
      <c r="D28" s="165">
        <f>G28+J28</f>
        <v>97.51319000000001</v>
      </c>
      <c r="E28" s="165">
        <f t="shared" si="4"/>
        <v>3.698304319793682</v>
      </c>
      <c r="F28" s="165">
        <f>район!C81</f>
        <v>1652.9</v>
      </c>
      <c r="G28" s="165">
        <f>район!D81</f>
        <v>97.51319000000001</v>
      </c>
      <c r="H28" s="166">
        <f t="shared" si="2"/>
        <v>5.899521447153488</v>
      </c>
      <c r="I28" s="166">
        <f>Справка!CX30</f>
        <v>983.8</v>
      </c>
      <c r="J28" s="166">
        <f>Справка!CY30</f>
        <v>0</v>
      </c>
      <c r="K28" s="162">
        <f t="shared" si="6"/>
        <v>0</v>
      </c>
    </row>
    <row r="29" spans="1:11" ht="30" customHeight="1">
      <c r="A29" s="164" t="s">
        <v>246</v>
      </c>
      <c r="B29" s="169" t="s">
        <v>66</v>
      </c>
      <c r="C29" s="165">
        <v>36679.7</v>
      </c>
      <c r="D29" s="165">
        <v>1953.61693</v>
      </c>
      <c r="E29" s="165">
        <f t="shared" si="4"/>
        <v>5.326152967445209</v>
      </c>
      <c r="F29" s="165">
        <f>район!C85</f>
        <v>29043.1</v>
      </c>
      <c r="G29" s="165">
        <f>район!D85</f>
        <v>1817.0724300000002</v>
      </c>
      <c r="H29" s="166">
        <f t="shared" si="2"/>
        <v>6.256468593228686</v>
      </c>
      <c r="I29" s="166">
        <f>Справка!DA30</f>
        <v>10828.7</v>
      </c>
      <c r="J29" s="166">
        <f>Справка!DB30</f>
        <v>136.5445</v>
      </c>
      <c r="K29" s="162">
        <f t="shared" si="6"/>
        <v>1.2609500678751835</v>
      </c>
    </row>
    <row r="30" spans="1:11" ht="30" customHeight="1">
      <c r="A30" s="164" t="s">
        <v>247</v>
      </c>
      <c r="B30" s="169" t="s">
        <v>76</v>
      </c>
      <c r="C30" s="165">
        <v>16247</v>
      </c>
      <c r="D30" s="165">
        <v>608.98835</v>
      </c>
      <c r="E30" s="165">
        <f t="shared" si="4"/>
        <v>3.748312611559057</v>
      </c>
      <c r="F30" s="165">
        <f>район!C90</f>
        <v>7939.5</v>
      </c>
      <c r="G30" s="165">
        <f>район!D90</f>
        <v>0</v>
      </c>
      <c r="H30" s="166">
        <f t="shared" si="2"/>
        <v>0</v>
      </c>
      <c r="I30" s="166">
        <f>Справка!DD30</f>
        <v>16247.000000000002</v>
      </c>
      <c r="J30" s="166">
        <f>Справка!DE30</f>
        <v>608.9883500000001</v>
      </c>
      <c r="K30" s="162">
        <f t="shared" si="6"/>
        <v>3.748312611559057</v>
      </c>
    </row>
    <row r="31" spans="1:11" ht="30" customHeight="1">
      <c r="A31" s="164" t="s">
        <v>248</v>
      </c>
      <c r="B31" s="169" t="s">
        <v>84</v>
      </c>
      <c r="C31" s="165">
        <f>F31</f>
        <v>60</v>
      </c>
      <c r="D31" s="165">
        <f>G31</f>
        <v>0</v>
      </c>
      <c r="E31" s="165">
        <f t="shared" si="4"/>
        <v>0</v>
      </c>
      <c r="F31" s="165">
        <f>район!C94</f>
        <v>60</v>
      </c>
      <c r="G31" s="165">
        <f>район!D94</f>
        <v>0</v>
      </c>
      <c r="H31" s="166">
        <f t="shared" si="2"/>
        <v>0</v>
      </c>
      <c r="I31" s="165"/>
      <c r="J31" s="165"/>
      <c r="K31" s="166">
        <v>0</v>
      </c>
    </row>
    <row r="32" spans="1:11" ht="30" customHeight="1">
      <c r="A32" s="164" t="s">
        <v>249</v>
      </c>
      <c r="B32" s="169" t="s">
        <v>88</v>
      </c>
      <c r="C32" s="165">
        <f>F32</f>
        <v>248847.8</v>
      </c>
      <c r="D32" s="165">
        <f>G32</f>
        <v>46791.38353</v>
      </c>
      <c r="E32" s="165">
        <f t="shared" si="4"/>
        <v>18.803213663130634</v>
      </c>
      <c r="F32" s="165">
        <f>район!C96</f>
        <v>248847.8</v>
      </c>
      <c r="G32" s="165">
        <f>район!D96</f>
        <v>46791.38353</v>
      </c>
      <c r="H32" s="166">
        <f t="shared" si="2"/>
        <v>18.803213663130634</v>
      </c>
      <c r="I32" s="165"/>
      <c r="J32" s="165"/>
      <c r="K32" s="166">
        <v>0</v>
      </c>
    </row>
    <row r="33" spans="1:12" ht="30" customHeight="1">
      <c r="A33" s="164" t="s">
        <v>250</v>
      </c>
      <c r="B33" s="169" t="s">
        <v>98</v>
      </c>
      <c r="C33" s="165">
        <v>25649.3</v>
      </c>
      <c r="D33" s="165">
        <v>4928.35275</v>
      </c>
      <c r="E33" s="165">
        <f t="shared" si="4"/>
        <v>19.21437524610808</v>
      </c>
      <c r="F33" s="165">
        <f>район!C101</f>
        <v>4067</v>
      </c>
      <c r="G33" s="165">
        <f>район!D101</f>
        <v>1253.0501</v>
      </c>
      <c r="H33" s="166">
        <f t="shared" si="2"/>
        <v>30.810181952298993</v>
      </c>
      <c r="I33" s="166">
        <f>Справка!DG30</f>
        <v>21582.3</v>
      </c>
      <c r="J33" s="166">
        <f>Справка!DH30</f>
        <v>3675.30265</v>
      </c>
      <c r="K33" s="166">
        <f t="shared" si="6"/>
        <v>17.029244566149114</v>
      </c>
      <c r="L33" s="170"/>
    </row>
    <row r="34" spans="1:11" ht="30" customHeight="1">
      <c r="A34" s="164" t="s">
        <v>251</v>
      </c>
      <c r="B34" s="169" t="s">
        <v>252</v>
      </c>
      <c r="C34" s="165">
        <v>8300</v>
      </c>
      <c r="D34" s="165">
        <v>197.76285</v>
      </c>
      <c r="E34" s="165">
        <f t="shared" si="4"/>
        <v>2.382684939759036</v>
      </c>
      <c r="F34" s="165">
        <f>район!C103</f>
        <v>5377.5</v>
      </c>
      <c r="G34" s="165">
        <f>район!D103</f>
        <v>197.76285000000001</v>
      </c>
      <c r="H34" s="166">
        <f t="shared" si="2"/>
        <v>3.677598326359833</v>
      </c>
      <c r="I34" s="166">
        <f>Справка!DJ30</f>
        <v>5152.5</v>
      </c>
      <c r="J34" s="166">
        <f>Справка!DK30</f>
        <v>0</v>
      </c>
      <c r="K34" s="166">
        <f t="shared" si="6"/>
        <v>0</v>
      </c>
    </row>
    <row r="35" spans="1:11" ht="30" customHeight="1">
      <c r="A35" s="164" t="s">
        <v>253</v>
      </c>
      <c r="B35" s="169" t="s">
        <v>108</v>
      </c>
      <c r="C35" s="165">
        <f>F35+I35</f>
        <v>3891.1</v>
      </c>
      <c r="D35" s="165">
        <f>G35+J35</f>
        <v>1103.7659999999998</v>
      </c>
      <c r="E35" s="165">
        <f t="shared" si="4"/>
        <v>28.36642594639048</v>
      </c>
      <c r="F35" s="165">
        <f>район!C108</f>
        <v>3695</v>
      </c>
      <c r="G35" s="165">
        <f>район!D108</f>
        <v>1097.7659999999998</v>
      </c>
      <c r="H35" s="166">
        <f t="shared" si="2"/>
        <v>29.70949932341001</v>
      </c>
      <c r="I35" s="166">
        <f>Справка!DM30</f>
        <v>196.10000000000002</v>
      </c>
      <c r="J35" s="166">
        <f>Справка!DN30</f>
        <v>6</v>
      </c>
      <c r="K35" s="166">
        <f t="shared" si="6"/>
        <v>3.059663437021927</v>
      </c>
    </row>
    <row r="36" spans="1:11" ht="30" customHeight="1">
      <c r="A36" s="164" t="s">
        <v>254</v>
      </c>
      <c r="B36" s="169" t="s">
        <v>120</v>
      </c>
      <c r="C36" s="165">
        <f>F36</f>
        <v>100</v>
      </c>
      <c r="D36" s="165">
        <f>G36</f>
        <v>39.6298</v>
      </c>
      <c r="E36" s="165">
        <f t="shared" si="4"/>
        <v>39.6298</v>
      </c>
      <c r="F36" s="165">
        <f>район!C114</f>
        <v>100</v>
      </c>
      <c r="G36" s="165">
        <f>район!D114</f>
        <v>39.6298</v>
      </c>
      <c r="H36" s="166">
        <f t="shared" si="2"/>
        <v>39.6298</v>
      </c>
      <c r="I36" s="166"/>
      <c r="J36" s="166"/>
      <c r="K36" s="166">
        <v>0</v>
      </c>
    </row>
    <row r="37" spans="1:11" ht="34.5" customHeight="1">
      <c r="A37" s="164" t="s">
        <v>255</v>
      </c>
      <c r="B37" s="169" t="s">
        <v>124</v>
      </c>
      <c r="C37" s="165">
        <f>F37</f>
        <v>194</v>
      </c>
      <c r="D37" s="165">
        <f>G37</f>
        <v>0</v>
      </c>
      <c r="E37" s="165">
        <f t="shared" si="4"/>
        <v>0</v>
      </c>
      <c r="F37" s="165">
        <f>район!C116</f>
        <v>194</v>
      </c>
      <c r="G37" s="165">
        <f>район!D116</f>
        <v>0</v>
      </c>
      <c r="H37" s="166">
        <v>0</v>
      </c>
      <c r="I37" s="166"/>
      <c r="J37" s="166"/>
      <c r="K37" s="166">
        <v>0</v>
      </c>
    </row>
    <row r="38" spans="1:11" ht="30" customHeight="1">
      <c r="A38" s="164" t="s">
        <v>256</v>
      </c>
      <c r="B38" s="169" t="s">
        <v>257</v>
      </c>
      <c r="C38" s="165"/>
      <c r="D38" s="165"/>
      <c r="E38" s="165">
        <v>0</v>
      </c>
      <c r="F38" s="165">
        <f>район!C118</f>
        <v>31338.8</v>
      </c>
      <c r="G38" s="165">
        <f>район!D118</f>
        <v>5522.1</v>
      </c>
      <c r="H38" s="166">
        <f t="shared" si="2"/>
        <v>17.62064916333746</v>
      </c>
      <c r="I38" s="166">
        <f>Справка!DP30</f>
        <v>1707</v>
      </c>
      <c r="J38" s="166">
        <f>Справка!DQ30</f>
        <v>0</v>
      </c>
      <c r="K38" s="166">
        <f t="shared" si="6"/>
        <v>0</v>
      </c>
    </row>
    <row r="39" spans="3:11" ht="15.75"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7" ht="15.75">
      <c r="A40" s="171" t="s">
        <v>133</v>
      </c>
      <c r="C40" s="170"/>
      <c r="D40" s="170"/>
      <c r="F40" s="170"/>
      <c r="G40" s="170"/>
    </row>
    <row r="41" spans="1:7" ht="15.75">
      <c r="A41" s="171" t="s">
        <v>258</v>
      </c>
      <c r="C41" s="174"/>
      <c r="D41" s="190" t="s">
        <v>259</v>
      </c>
      <c r="E41" s="190"/>
      <c r="F41" s="182"/>
      <c r="G41" s="170"/>
    </row>
    <row r="42" spans="3:7" ht="15.75">
      <c r="C42" s="182"/>
      <c r="D42" s="182"/>
      <c r="F42" s="170"/>
      <c r="G42" s="170"/>
    </row>
    <row r="43" spans="3:4" ht="15.75">
      <c r="C43" s="182"/>
      <c r="D43" s="170"/>
    </row>
    <row r="44" ht="15.75">
      <c r="C44" s="168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26">
      <selection activeCell="D42" sqref="D42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710937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310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1042.9</v>
      </c>
      <c r="D4" s="5">
        <f>D5+D7+D9</f>
        <v>112.12683</v>
      </c>
      <c r="E4" s="5">
        <f>SUM(D4/C4*100)</f>
        <v>10.751445967973918</v>
      </c>
      <c r="F4" s="5">
        <f>SUM(D4-C4)</f>
        <v>-930.77317</v>
      </c>
    </row>
    <row r="5" spans="1:6" s="6" customFormat="1" ht="15.75">
      <c r="A5" s="77">
        <v>1010000000</v>
      </c>
      <c r="B5" s="76" t="s">
        <v>6</v>
      </c>
      <c r="C5" s="5">
        <f>C6</f>
        <v>602.4</v>
      </c>
      <c r="D5" s="5">
        <f>D6</f>
        <v>88.01664</v>
      </c>
      <c r="E5" s="5">
        <f aca="true" t="shared" si="0" ref="E5:E42">SUM(D5/C5*100)</f>
        <v>14.610996015936253</v>
      </c>
      <c r="F5" s="5">
        <f aca="true" t="shared" si="1" ref="F5:F42">SUM(D5-C5)</f>
        <v>-514.38336</v>
      </c>
    </row>
    <row r="6" spans="1:6" ht="15.75">
      <c r="A6" s="7">
        <v>1010200001</v>
      </c>
      <c r="B6" s="8" t="s">
        <v>7</v>
      </c>
      <c r="C6" s="9">
        <v>602.4</v>
      </c>
      <c r="D6" s="10">
        <v>88.01664</v>
      </c>
      <c r="E6" s="9">
        <f>SUM(D6/C6*100)</f>
        <v>14.610996015936253</v>
      </c>
      <c r="F6" s="9">
        <f t="shared" si="1"/>
        <v>-514.38336</v>
      </c>
    </row>
    <row r="7" spans="1:6" s="6" customFormat="1" ht="15.75">
      <c r="A7" s="77">
        <v>1050000000</v>
      </c>
      <c r="B7" s="76" t="s">
        <v>8</v>
      </c>
      <c r="C7" s="5">
        <f>SUM(C8:C8)</f>
        <v>23</v>
      </c>
      <c r="D7" s="5">
        <f>SUM(D8:D8)</f>
        <v>0</v>
      </c>
      <c r="E7" s="5">
        <f t="shared" si="0"/>
        <v>0</v>
      </c>
      <c r="F7" s="5">
        <f t="shared" si="1"/>
        <v>-23</v>
      </c>
    </row>
    <row r="8" spans="1:6" ht="15.75" customHeight="1">
      <c r="A8" s="7">
        <v>1050300000</v>
      </c>
      <c r="B8" s="11" t="s">
        <v>9</v>
      </c>
      <c r="C8" s="12">
        <v>23</v>
      </c>
      <c r="D8" s="10">
        <v>0</v>
      </c>
      <c r="E8" s="9">
        <f t="shared" si="0"/>
        <v>0</v>
      </c>
      <c r="F8" s="9">
        <f t="shared" si="1"/>
        <v>-23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407.5</v>
      </c>
      <c r="D9" s="5">
        <f>D10+D11</f>
        <v>24.11019</v>
      </c>
      <c r="E9" s="5">
        <f t="shared" si="0"/>
        <v>5.916611042944785</v>
      </c>
      <c r="F9" s="5">
        <f t="shared" si="1"/>
        <v>-383.38981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0.87567</v>
      </c>
      <c r="E10" s="9">
        <f t="shared" si="0"/>
        <v>0.7818482142857143</v>
      </c>
      <c r="F10" s="9">
        <f>SUM(D10-C10)</f>
        <v>-111.12433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23.23452</v>
      </c>
      <c r="E11" s="9">
        <f t="shared" si="0"/>
        <v>7.8627817258883255</v>
      </c>
      <c r="F11" s="9">
        <f t="shared" si="1"/>
        <v>-272.26548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>
      <c r="A13" s="7">
        <v>1080400001</v>
      </c>
      <c r="B13" s="8" t="s">
        <v>14</v>
      </c>
      <c r="C13" s="9">
        <v>10</v>
      </c>
      <c r="D13" s="9">
        <v>0</v>
      </c>
      <c r="E13" s="9">
        <f t="shared" si="0"/>
        <v>0</v>
      </c>
      <c r="F13" s="9">
        <f t="shared" si="1"/>
        <v>-10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295</v>
      </c>
      <c r="D20" s="5">
        <f>D21+D24+D26+D29</f>
        <v>107.80777</v>
      </c>
      <c r="E20" s="5">
        <f t="shared" si="0"/>
        <v>36.54500677966102</v>
      </c>
      <c r="F20" s="5">
        <f t="shared" si="1"/>
        <v>-187.19223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195</v>
      </c>
      <c r="D21" s="5">
        <f>D22+D23</f>
        <v>0.94901</v>
      </c>
      <c r="E21" s="5">
        <f t="shared" si="0"/>
        <v>0.48667179487179485</v>
      </c>
      <c r="F21" s="5">
        <f t="shared" si="1"/>
        <v>-194.05099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0.94901</v>
      </c>
      <c r="E22" s="9">
        <f t="shared" si="0"/>
        <v>0.48667179487179485</v>
      </c>
      <c r="F22" s="9">
        <f t="shared" si="1"/>
        <v>-194.05099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100</v>
      </c>
      <c r="D26" s="5">
        <f>D27+D28</f>
        <v>55.7865</v>
      </c>
      <c r="E26" s="5">
        <f t="shared" si="0"/>
        <v>55.7865</v>
      </c>
      <c r="F26" s="5">
        <f t="shared" si="1"/>
        <v>-44.2135</v>
      </c>
    </row>
    <row r="27" spans="1:6" ht="0.7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55.7865</v>
      </c>
      <c r="E28" s="9">
        <f t="shared" si="0"/>
        <v>55.7865</v>
      </c>
      <c r="F28" s="9">
        <f t="shared" si="1"/>
        <v>-44.2135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51.07226</v>
      </c>
      <c r="E29" s="5" t="e">
        <f t="shared" si="0"/>
        <v>#DIV/0!</v>
      </c>
      <c r="F29" s="5">
        <f t="shared" si="1"/>
        <v>51.07226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51.07226</v>
      </c>
      <c r="E30" s="9" t="e">
        <f t="shared" si="0"/>
        <v>#DIV/0!</v>
      </c>
      <c r="F30" s="9">
        <f t="shared" si="1"/>
        <v>51.07226</v>
      </c>
    </row>
    <row r="31" spans="1:6" ht="0.7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1337.9</v>
      </c>
      <c r="D32" s="20">
        <f>SUM(D4,D20)</f>
        <v>219.9346</v>
      </c>
      <c r="E32" s="5">
        <f t="shared" si="0"/>
        <v>16.43879213693101</v>
      </c>
      <c r="F32" s="5">
        <f t="shared" si="1"/>
        <v>-1117.9654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2434.887</v>
      </c>
      <c r="D33" s="5">
        <f>D34+D36+D37+D38+D39+D40</f>
        <v>431.51</v>
      </c>
      <c r="E33" s="5">
        <f t="shared" si="0"/>
        <v>17.72197231329421</v>
      </c>
      <c r="F33" s="5">
        <f t="shared" si="1"/>
        <v>-2003.3770000000002</v>
      </c>
      <c r="G33" s="21"/>
    </row>
    <row r="34" spans="1:6" ht="15.75">
      <c r="A34" s="17">
        <v>2020100000</v>
      </c>
      <c r="B34" s="18" t="s">
        <v>28</v>
      </c>
      <c r="C34" s="13">
        <v>2113.8</v>
      </c>
      <c r="D34" s="22">
        <v>412.31</v>
      </c>
      <c r="E34" s="9">
        <f t="shared" si="0"/>
        <v>19.50562967168133</v>
      </c>
      <c r="F34" s="9">
        <f t="shared" si="1"/>
        <v>-1701.4900000000002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206.2</v>
      </c>
      <c r="D36" s="10">
        <v>0</v>
      </c>
      <c r="E36" s="9">
        <f t="shared" si="0"/>
        <v>0</v>
      </c>
      <c r="F36" s="9">
        <f t="shared" si="1"/>
        <v>-206.2</v>
      </c>
    </row>
    <row r="37" spans="1:6" ht="15.75">
      <c r="A37" s="17">
        <v>2020300000</v>
      </c>
      <c r="B37" s="18" t="s">
        <v>30</v>
      </c>
      <c r="C37" s="12">
        <v>114.887</v>
      </c>
      <c r="D37" s="23">
        <v>19.2</v>
      </c>
      <c r="E37" s="9">
        <f t="shared" si="0"/>
        <v>16.712073602757492</v>
      </c>
      <c r="F37" s="9">
        <f t="shared" si="1"/>
        <v>-95.687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2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3772.7870000000003</v>
      </c>
      <c r="D42" s="26">
        <f>D32+D33</f>
        <v>651.4446</v>
      </c>
      <c r="E42" s="5">
        <f t="shared" si="0"/>
        <v>17.26693290662844</v>
      </c>
      <c r="F42" s="5">
        <f t="shared" si="1"/>
        <v>-3121.3424000000005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-164.77913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696.807</v>
      </c>
      <c r="D47" s="40">
        <f>D48+D49+D50+D51+D52+D54+D53</f>
        <v>66.23303</v>
      </c>
      <c r="E47" s="41">
        <f>SUM(D47/C47*100)</f>
        <v>9.50521880520718</v>
      </c>
      <c r="F47" s="41">
        <f>SUM(D47-C47)</f>
        <v>-630.57397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681.807</v>
      </c>
      <c r="D49" s="44">
        <v>66.23303</v>
      </c>
      <c r="E49" s="45">
        <f aca="true" t="shared" si="2" ref="E49:E88">SUM(D49/C49*100)</f>
        <v>9.714337048460928</v>
      </c>
      <c r="F49" s="45">
        <f aca="true" t="shared" si="3" ref="F49:F88">SUM(D49-C49)</f>
        <v>-615.57397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9.34835</v>
      </c>
      <c r="E55" s="41">
        <f t="shared" si="2"/>
        <v>8.151682943843738</v>
      </c>
      <c r="F55" s="41">
        <f t="shared" si="3"/>
        <v>-105.33165000000001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9.34835</v>
      </c>
      <c r="E56" s="45">
        <f t="shared" si="2"/>
        <v>8.151682943843738</v>
      </c>
      <c r="F56" s="45">
        <f t="shared" si="3"/>
        <v>-105.33165000000001</v>
      </c>
    </row>
    <row r="57" spans="1:6" s="6" customFormat="1" ht="15.75">
      <c r="A57" s="37" t="s">
        <v>58</v>
      </c>
      <c r="B57" s="38" t="s">
        <v>59</v>
      </c>
      <c r="C57" s="39">
        <f>C61+C60+C59+C58</f>
        <v>90</v>
      </c>
      <c r="D57" s="39">
        <f>SUM(D58:D60)</f>
        <v>0</v>
      </c>
      <c r="E57" s="41">
        <f t="shared" si="2"/>
        <v>0</v>
      </c>
      <c r="F57" s="41">
        <f t="shared" si="3"/>
        <v>-90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260</v>
      </c>
      <c r="B61" s="54" t="s">
        <v>261</v>
      </c>
      <c r="C61" s="44">
        <v>90</v>
      </c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552.4</v>
      </c>
      <c r="D62" s="55">
        <f>SUM(D63:D66)</f>
        <v>0</v>
      </c>
      <c r="E62" s="41">
        <f t="shared" si="2"/>
        <v>0</v>
      </c>
      <c r="F62" s="41">
        <f t="shared" si="3"/>
        <v>-552.4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412.4</v>
      </c>
      <c r="D65" s="44"/>
      <c r="E65" s="45">
        <f t="shared" si="2"/>
        <v>0</v>
      </c>
      <c r="F65" s="45">
        <f t="shared" si="3"/>
        <v>-412.4</v>
      </c>
    </row>
    <row r="66" spans="1:6" ht="15.75">
      <c r="A66" s="42" t="s">
        <v>74</v>
      </c>
      <c r="B66" s="46" t="s">
        <v>75</v>
      </c>
      <c r="C66" s="56">
        <v>140</v>
      </c>
      <c r="D66" s="44"/>
      <c r="E66" s="45">
        <f t="shared" si="2"/>
        <v>0</v>
      </c>
      <c r="F66" s="45">
        <f t="shared" si="3"/>
        <v>-140</v>
      </c>
    </row>
    <row r="67" spans="1:6" s="6" customFormat="1" ht="15.75">
      <c r="A67" s="37" t="s">
        <v>76</v>
      </c>
      <c r="B67" s="38" t="s">
        <v>77</v>
      </c>
      <c r="C67" s="39">
        <f>SUM(C68:C70)</f>
        <v>414.9</v>
      </c>
      <c r="D67" s="39">
        <f>SUM(D68:D70)</f>
        <v>44.58348</v>
      </c>
      <c r="E67" s="41">
        <f t="shared" si="2"/>
        <v>10.745596529284166</v>
      </c>
      <c r="F67" s="41">
        <f t="shared" si="3"/>
        <v>-370.31651999999997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414.9</v>
      </c>
      <c r="D70" s="44">
        <v>44.58348</v>
      </c>
      <c r="E70" s="45">
        <f t="shared" si="2"/>
        <v>10.745596529284166</v>
      </c>
      <c r="F70" s="45">
        <f t="shared" si="3"/>
        <v>-370.31651999999997</v>
      </c>
    </row>
    <row r="71" spans="1:6" s="6" customFormat="1" ht="15.75">
      <c r="A71" s="37" t="s">
        <v>98</v>
      </c>
      <c r="B71" s="38" t="s">
        <v>99</v>
      </c>
      <c r="C71" s="39">
        <f>C72</f>
        <v>1702.3</v>
      </c>
      <c r="D71" s="39">
        <f>SUM(D72)</f>
        <v>366.50061</v>
      </c>
      <c r="E71" s="41">
        <f t="shared" si="2"/>
        <v>21.529730952241085</v>
      </c>
      <c r="F71" s="41">
        <f t="shared" si="3"/>
        <v>-1335.79939</v>
      </c>
    </row>
    <row r="72" spans="1:6" ht="15.75">
      <c r="A72" s="42" t="s">
        <v>100</v>
      </c>
      <c r="B72" s="46" t="s">
        <v>275</v>
      </c>
      <c r="C72" s="44">
        <v>1702.3</v>
      </c>
      <c r="D72" s="44">
        <v>366.50061</v>
      </c>
      <c r="E72" s="45">
        <f t="shared" si="2"/>
        <v>21.529730952241085</v>
      </c>
      <c r="F72" s="45">
        <f t="shared" si="3"/>
        <v>-1335.79939</v>
      </c>
    </row>
    <row r="73" spans="1:6" s="6" customFormat="1" ht="15.75">
      <c r="A73" s="60">
        <v>1000</v>
      </c>
      <c r="B73" s="38" t="s">
        <v>102</v>
      </c>
      <c r="C73" s="39">
        <f>SUM(C74:C77)</f>
        <v>188.7</v>
      </c>
      <c r="D73" s="39">
        <f>SUM(D74:D77)</f>
        <v>0</v>
      </c>
      <c r="E73" s="41">
        <f t="shared" si="2"/>
        <v>0</v>
      </c>
      <c r="F73" s="41">
        <f t="shared" si="3"/>
        <v>-188.7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188.7</v>
      </c>
      <c r="D75" s="44"/>
      <c r="E75" s="45">
        <f t="shared" si="2"/>
        <v>0</v>
      </c>
      <c r="F75" s="45">
        <f t="shared" si="3"/>
        <v>-188.7</v>
      </c>
    </row>
    <row r="76" spans="1:6" ht="0.7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0</v>
      </c>
      <c r="E78" s="45">
        <f t="shared" si="2"/>
        <v>0</v>
      </c>
      <c r="F78" s="28">
        <f>F79+F80+F81+F82+F83</f>
        <v>-13</v>
      </c>
    </row>
    <row r="79" spans="1:6" ht="15.75">
      <c r="A79" s="42" t="s">
        <v>110</v>
      </c>
      <c r="B79" s="46" t="s">
        <v>111</v>
      </c>
      <c r="C79" s="44">
        <v>13</v>
      </c>
      <c r="D79" s="44"/>
      <c r="E79" s="45">
        <f t="shared" si="2"/>
        <v>0</v>
      </c>
      <c r="F79" s="45">
        <f>SUM(D79-C79)</f>
        <v>-13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3772.7870000000003</v>
      </c>
      <c r="D88" s="40">
        <f>D47+D55+D57+D62+D67+D71+D73+D78</f>
        <v>486.66547</v>
      </c>
      <c r="E88" s="41">
        <f t="shared" si="2"/>
        <v>12.899362460695501</v>
      </c>
      <c r="F88" s="41">
        <f t="shared" si="3"/>
        <v>-3286.1215300000003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4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309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</f>
        <v>170.33127</v>
      </c>
      <c r="E4" s="5">
        <f>SUM(D4/C4*100)</f>
        <v>16.771491729027176</v>
      </c>
      <c r="F4" s="5">
        <f>SUM(D4-C4)</f>
        <v>-845.26873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124.0186</v>
      </c>
      <c r="E5" s="5">
        <f aca="true" t="shared" si="0" ref="E5:E42">SUM(D5/C5*100)</f>
        <v>25.455377668308703</v>
      </c>
      <c r="F5" s="5">
        <f aca="true" t="shared" si="1" ref="F5:F42">SUM(D5-C5)</f>
        <v>-363.1814</v>
      </c>
    </row>
    <row r="6" spans="1:6" ht="15.75">
      <c r="A6" s="7">
        <v>1010200001</v>
      </c>
      <c r="B6" s="8" t="s">
        <v>7</v>
      </c>
      <c r="C6" s="9">
        <v>487.2</v>
      </c>
      <c r="D6" s="10">
        <v>124.0186</v>
      </c>
      <c r="E6" s="9">
        <f>SUM(D6/C6*100)</f>
        <v>25.455377668308703</v>
      </c>
      <c r="F6" s="9">
        <f t="shared" si="1"/>
        <v>-363.1814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0.126</v>
      </c>
      <c r="E7" s="5">
        <f t="shared" si="0"/>
        <v>0.44999999999999996</v>
      </c>
      <c r="F7" s="5">
        <f t="shared" si="1"/>
        <v>-27.874</v>
      </c>
    </row>
    <row r="8" spans="1:6" ht="15.75" customHeight="1">
      <c r="A8" s="7">
        <v>1050300000</v>
      </c>
      <c r="B8" s="11" t="s">
        <v>271</v>
      </c>
      <c r="C8" s="12">
        <v>28</v>
      </c>
      <c r="D8" s="10">
        <v>0.126</v>
      </c>
      <c r="E8" s="9">
        <f t="shared" si="0"/>
        <v>0.44999999999999996</v>
      </c>
      <c r="F8" s="9">
        <f t="shared" si="1"/>
        <v>-27.874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490.4</v>
      </c>
      <c r="D9" s="5">
        <f>D10+D11</f>
        <v>44.83667</v>
      </c>
      <c r="E9" s="5">
        <f t="shared" si="0"/>
        <v>9.142877243066884</v>
      </c>
      <c r="F9" s="5">
        <f t="shared" si="1"/>
        <v>-445.56332999999995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0.63784</v>
      </c>
      <c r="E10" s="9">
        <f t="shared" si="0"/>
        <v>0.693304347826087</v>
      </c>
      <c r="F10" s="9">
        <f>SUM(D10-C10)</f>
        <v>-91.36216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44.19883</v>
      </c>
      <c r="E11" s="9">
        <f t="shared" si="0"/>
        <v>11.094083835341365</v>
      </c>
      <c r="F11" s="9">
        <f t="shared" si="1"/>
        <v>-354.20117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1.35</v>
      </c>
      <c r="E12" s="5">
        <f t="shared" si="0"/>
        <v>13.5</v>
      </c>
      <c r="F12" s="5">
        <f t="shared" si="1"/>
        <v>-8.65</v>
      </c>
    </row>
    <row r="13" spans="1:6" ht="14.25" customHeight="1">
      <c r="A13" s="7">
        <v>1080400001</v>
      </c>
      <c r="B13" s="8" t="s">
        <v>269</v>
      </c>
      <c r="C13" s="9">
        <v>10</v>
      </c>
      <c r="D13" s="10">
        <v>1.35</v>
      </c>
      <c r="E13" s="9">
        <f t="shared" si="0"/>
        <v>13.5</v>
      </c>
      <c r="F13" s="9">
        <f t="shared" si="1"/>
        <v>-8.65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0.56448</v>
      </c>
      <c r="E20" s="5">
        <f t="shared" si="0"/>
        <v>0.34844444444444445</v>
      </c>
      <c r="F20" s="5">
        <f t="shared" si="1"/>
        <v>-161.43552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72</v>
      </c>
      <c r="D21" s="5">
        <f>D22+D23</f>
        <v>0.56448</v>
      </c>
      <c r="E21" s="5">
        <f t="shared" si="0"/>
        <v>0.784</v>
      </c>
      <c r="F21" s="5">
        <f t="shared" si="1"/>
        <v>-71.43552</v>
      </c>
    </row>
    <row r="22" spans="1:6" ht="15.75">
      <c r="A22" s="17">
        <v>1110501101</v>
      </c>
      <c r="B22" s="18" t="s">
        <v>267</v>
      </c>
      <c r="C22" s="12">
        <v>57</v>
      </c>
      <c r="D22" s="10">
        <v>0</v>
      </c>
      <c r="E22" s="9">
        <f t="shared" si="0"/>
        <v>0</v>
      </c>
      <c r="F22" s="9">
        <f t="shared" si="1"/>
        <v>-57</v>
      </c>
    </row>
    <row r="23" spans="1:6" ht="15" customHeight="1">
      <c r="A23" s="7">
        <v>1110503505</v>
      </c>
      <c r="B23" s="11" t="s">
        <v>266</v>
      </c>
      <c r="C23" s="12">
        <v>15</v>
      </c>
      <c r="D23" s="10">
        <v>0.56448</v>
      </c>
      <c r="E23" s="9">
        <f t="shared" si="0"/>
        <v>3.7632</v>
      </c>
      <c r="F23" s="9">
        <f t="shared" si="1"/>
        <v>-14.43552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 hidden="1">
      <c r="A30" s="7">
        <v>1170105005</v>
      </c>
      <c r="B30" s="8" t="s">
        <v>24</v>
      </c>
      <c r="C30" s="9">
        <f>C31</f>
        <v>0</v>
      </c>
      <c r="D30" s="9">
        <f>D31</f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170.89575</v>
      </c>
      <c r="E32" s="5">
        <f t="shared" si="0"/>
        <v>14.512207031250002</v>
      </c>
      <c r="F32" s="5">
        <f t="shared" si="1"/>
        <v>-1006.7042499999999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3197.411</v>
      </c>
      <c r="D33" s="5">
        <f>D34+D36+D37+D38+D39+D40</f>
        <v>500.68</v>
      </c>
      <c r="E33" s="5">
        <f t="shared" si="0"/>
        <v>15.65891904418919</v>
      </c>
      <c r="F33" s="5">
        <f t="shared" si="1"/>
        <v>-2696.731</v>
      </c>
      <c r="G33" s="21"/>
    </row>
    <row r="34" spans="1:6" ht="15.75">
      <c r="A34" s="17">
        <v>2020100000</v>
      </c>
      <c r="B34" s="18" t="s">
        <v>28</v>
      </c>
      <c r="C34" s="13">
        <v>2842.4</v>
      </c>
      <c r="D34" s="22">
        <v>481.48</v>
      </c>
      <c r="E34" s="9">
        <f t="shared" si="0"/>
        <v>16.939206304531382</v>
      </c>
      <c r="F34" s="9">
        <f t="shared" si="1"/>
        <v>-2360.92</v>
      </c>
    </row>
    <row r="35" spans="1:6" ht="16.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240.1</v>
      </c>
      <c r="D36" s="10">
        <v>0</v>
      </c>
      <c r="E36" s="9">
        <f t="shared" si="0"/>
        <v>0</v>
      </c>
      <c r="F36" s="9">
        <f t="shared" si="1"/>
        <v>-240.1</v>
      </c>
    </row>
    <row r="37" spans="1:6" ht="15.75">
      <c r="A37" s="17">
        <v>2020300000</v>
      </c>
      <c r="B37" s="18" t="s">
        <v>30</v>
      </c>
      <c r="C37" s="12">
        <v>114.911</v>
      </c>
      <c r="D37" s="23">
        <v>19.2</v>
      </c>
      <c r="E37" s="9">
        <f t="shared" si="0"/>
        <v>16.708583164361983</v>
      </c>
      <c r="F37" s="9">
        <f t="shared" si="1"/>
        <v>-95.711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4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4375.011</v>
      </c>
      <c r="D42" s="5">
        <f>SUM(D32,D33,D41)</f>
        <v>671.57575</v>
      </c>
      <c r="E42" s="5">
        <f t="shared" si="0"/>
        <v>15.35026426219271</v>
      </c>
      <c r="F42" s="5">
        <f t="shared" si="1"/>
        <v>-3703.4352500000005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-320.52783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745.541</v>
      </c>
      <c r="D47" s="40">
        <f>D48+D49+D50+D51+D52+D54+D53</f>
        <v>53.57134</v>
      </c>
      <c r="E47" s="41">
        <f>SUM(D47/C47*100)</f>
        <v>7.185565917903911</v>
      </c>
      <c r="F47" s="41">
        <f>SUM(D47-C47)</f>
        <v>-691.9696600000001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725.541</v>
      </c>
      <c r="D49" s="44">
        <v>53.57134</v>
      </c>
      <c r="E49" s="45">
        <f aca="true" t="shared" si="2" ref="E49:E88">SUM(D49/C49*100)</f>
        <v>7.383640621274331</v>
      </c>
      <c r="F49" s="45">
        <f aca="true" t="shared" si="3" ref="F49:F88">SUM(D49-C49)</f>
        <v>-671.9696600000001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8.74025</v>
      </c>
      <c r="E55" s="41">
        <f t="shared" si="2"/>
        <v>7.622089474143193</v>
      </c>
      <c r="F55" s="41">
        <f t="shared" si="3"/>
        <v>-105.92975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8.74025</v>
      </c>
      <c r="E56" s="45">
        <f t="shared" si="2"/>
        <v>7.622089474143193</v>
      </c>
      <c r="F56" s="45">
        <f t="shared" si="3"/>
        <v>-105.92975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0</v>
      </c>
      <c r="E57" s="41">
        <f t="shared" si="2"/>
        <v>0</v>
      </c>
      <c r="F57" s="41">
        <f t="shared" si="3"/>
        <v>-83.4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/>
      <c r="E60" s="45">
        <f t="shared" si="2"/>
        <v>0</v>
      </c>
      <c r="F60" s="45">
        <f t="shared" si="3"/>
        <v>-83.4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730.2</v>
      </c>
      <c r="D62" s="55">
        <f>SUM(D63:D66)</f>
        <v>0</v>
      </c>
      <c r="E62" s="41">
        <f t="shared" si="2"/>
        <v>0</v>
      </c>
      <c r="F62" s="41">
        <f t="shared" si="3"/>
        <v>-730.2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/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480.2</v>
      </c>
      <c r="D65" s="44"/>
      <c r="E65" s="45">
        <f t="shared" si="2"/>
        <v>0</v>
      </c>
      <c r="F65" s="45">
        <f t="shared" si="3"/>
        <v>-480.2</v>
      </c>
    </row>
    <row r="66" spans="1:6" ht="15.75">
      <c r="A66" s="42" t="s">
        <v>74</v>
      </c>
      <c r="B66" s="46" t="s">
        <v>75</v>
      </c>
      <c r="C66" s="56">
        <v>50</v>
      </c>
      <c r="D66" s="44"/>
      <c r="E66" s="45">
        <f t="shared" si="2"/>
        <v>0</v>
      </c>
      <c r="F66" s="45">
        <f t="shared" si="3"/>
        <v>-50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663.5</v>
      </c>
      <c r="D67" s="39">
        <f>SUM(D68:D70)</f>
        <v>13.73633</v>
      </c>
      <c r="E67" s="41">
        <f t="shared" si="2"/>
        <v>2.070283345892992</v>
      </c>
      <c r="F67" s="41">
        <f t="shared" si="3"/>
        <v>-649.76367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663.5</v>
      </c>
      <c r="D70" s="44">
        <v>13.73633</v>
      </c>
      <c r="E70" s="45">
        <f t="shared" si="2"/>
        <v>2.070283345892992</v>
      </c>
      <c r="F70" s="45">
        <f t="shared" si="3"/>
        <v>-649.76367</v>
      </c>
    </row>
    <row r="71" spans="1:6" s="6" customFormat="1" ht="15.75">
      <c r="A71" s="37" t="s">
        <v>98</v>
      </c>
      <c r="B71" s="38" t="s">
        <v>99</v>
      </c>
      <c r="C71" s="39">
        <f>C72</f>
        <v>1540.4</v>
      </c>
      <c r="D71" s="39">
        <f>SUM(D72)</f>
        <v>275</v>
      </c>
      <c r="E71" s="41">
        <f t="shared" si="2"/>
        <v>17.852505842638276</v>
      </c>
      <c r="F71" s="41">
        <f t="shared" si="3"/>
        <v>-1265.4</v>
      </c>
    </row>
    <row r="72" spans="1:6" ht="15.75">
      <c r="A72" s="42" t="s">
        <v>100</v>
      </c>
      <c r="B72" s="46" t="s">
        <v>275</v>
      </c>
      <c r="C72" s="44">
        <v>1540.4</v>
      </c>
      <c r="D72" s="44">
        <v>275</v>
      </c>
      <c r="E72" s="45">
        <f t="shared" si="2"/>
        <v>17.852505842638276</v>
      </c>
      <c r="F72" s="45">
        <f t="shared" si="3"/>
        <v>-1265.4</v>
      </c>
    </row>
    <row r="73" spans="1:6" s="6" customFormat="1" ht="15.75">
      <c r="A73" s="60">
        <v>1000</v>
      </c>
      <c r="B73" s="38" t="s">
        <v>102</v>
      </c>
      <c r="C73" s="39">
        <f>SUM(C74:C77)</f>
        <v>482.3</v>
      </c>
      <c r="D73" s="39">
        <f>SUM(D74:D77)</f>
        <v>0</v>
      </c>
      <c r="E73" s="41">
        <f t="shared" si="2"/>
        <v>0</v>
      </c>
      <c r="F73" s="41">
        <f t="shared" si="3"/>
        <v>-482.3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482.3</v>
      </c>
      <c r="D75" s="44"/>
      <c r="E75" s="45">
        <f t="shared" si="2"/>
        <v>0</v>
      </c>
      <c r="F75" s="45">
        <f t="shared" si="3"/>
        <v>-482.3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15</v>
      </c>
      <c r="D78" s="39">
        <f>D79+D80+D81+D82+D83</f>
        <v>0</v>
      </c>
      <c r="E78" s="45">
        <f t="shared" si="2"/>
        <v>0</v>
      </c>
      <c r="F78" s="28">
        <f>F79+F80+F81+F82+F83</f>
        <v>-15</v>
      </c>
    </row>
    <row r="79" spans="1:6" ht="15.75">
      <c r="A79" s="42" t="s">
        <v>110</v>
      </c>
      <c r="B79" s="46" t="s">
        <v>111</v>
      </c>
      <c r="C79" s="44">
        <v>15</v>
      </c>
      <c r="D79" s="44"/>
      <c r="E79" s="45">
        <f t="shared" si="2"/>
        <v>0</v>
      </c>
      <c r="F79" s="45">
        <f>SUM(D79-C79)</f>
        <v>-15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4375.011</v>
      </c>
      <c r="D88" s="40">
        <f>D47+D55+D57+D62+D67+D71+D73+D78</f>
        <v>351.04792</v>
      </c>
      <c r="E88" s="41">
        <f t="shared" si="2"/>
        <v>8.023932282684546</v>
      </c>
      <c r="F88" s="41">
        <f t="shared" si="3"/>
        <v>-4023.9630800000004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4.8515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308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</f>
        <v>39.12062</v>
      </c>
      <c r="E4" s="5">
        <f>SUM(D4/C4*100)</f>
        <v>5.764051863857374</v>
      </c>
      <c r="F4" s="5">
        <f>SUM(D4-C4)</f>
        <v>-639.57938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18.28962</v>
      </c>
      <c r="E5" s="5">
        <f aca="true" t="shared" si="0" ref="E5:E42">SUM(D5/C5*100)</f>
        <v>6.000531496062992</v>
      </c>
      <c r="F5" s="5">
        <f aca="true" t="shared" si="1" ref="F5:F42">SUM(D5-C5)</f>
        <v>-286.51038</v>
      </c>
    </row>
    <row r="6" spans="1:6" ht="15.75">
      <c r="A6" s="7">
        <v>1010200001</v>
      </c>
      <c r="B6" s="8" t="s">
        <v>7</v>
      </c>
      <c r="C6" s="9">
        <v>304.8</v>
      </c>
      <c r="D6" s="10">
        <v>18.28962</v>
      </c>
      <c r="E6" s="9">
        <f>SUM(D6/C6*100)</f>
        <v>6.000531496062992</v>
      </c>
      <c r="F6" s="9">
        <f t="shared" si="1"/>
        <v>-286.51038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360.9</v>
      </c>
      <c r="D9" s="5">
        <f>D10+D11</f>
        <v>19.631</v>
      </c>
      <c r="E9" s="5">
        <f t="shared" si="0"/>
        <v>5.439456913272375</v>
      </c>
      <c r="F9" s="5">
        <f t="shared" si="1"/>
        <v>-341.269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0.29101</v>
      </c>
      <c r="E10" s="9">
        <f t="shared" si="0"/>
        <v>0.3306931818181818</v>
      </c>
      <c r="F10" s="9">
        <f>SUM(D10-C10)</f>
        <v>-87.70899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19.33999</v>
      </c>
      <c r="E11" s="9">
        <f t="shared" si="0"/>
        <v>7.086841333821914</v>
      </c>
      <c r="F11" s="9">
        <f t="shared" si="1"/>
        <v>-253.56000999999998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1.2</v>
      </c>
      <c r="E12" s="5">
        <f t="shared" si="0"/>
        <v>12</v>
      </c>
      <c r="F12" s="5">
        <f t="shared" si="1"/>
        <v>-8.8</v>
      </c>
    </row>
    <row r="13" spans="1:6" ht="15.75">
      <c r="A13" s="7">
        <v>1080400001</v>
      </c>
      <c r="B13" s="8" t="s">
        <v>14</v>
      </c>
      <c r="C13" s="9">
        <v>10</v>
      </c>
      <c r="D13" s="10">
        <v>1.2</v>
      </c>
      <c r="E13" s="9">
        <f t="shared" si="0"/>
        <v>12</v>
      </c>
      <c r="F13" s="9">
        <f t="shared" si="1"/>
        <v>-8.8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140.8</v>
      </c>
      <c r="D20" s="5">
        <f>D21+D24+D26+D29</f>
        <v>10.588049999999999</v>
      </c>
      <c r="E20" s="5">
        <f t="shared" si="0"/>
        <v>7.519921874999999</v>
      </c>
      <c r="F20" s="5">
        <f t="shared" si="1"/>
        <v>-130.21195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90.8</v>
      </c>
      <c r="D21" s="5">
        <f>D22+D23</f>
        <v>0.67335</v>
      </c>
      <c r="E21" s="5">
        <f t="shared" si="0"/>
        <v>0.7415748898678415</v>
      </c>
      <c r="F21" s="5">
        <f t="shared" si="1"/>
        <v>-90.12665</v>
      </c>
    </row>
    <row r="22" spans="1:6" ht="15.75">
      <c r="A22" s="17">
        <v>1110501101</v>
      </c>
      <c r="B22" s="18" t="s">
        <v>17</v>
      </c>
      <c r="C22" s="12">
        <v>80</v>
      </c>
      <c r="D22" s="10">
        <v>0.13</v>
      </c>
      <c r="E22" s="9">
        <f t="shared" si="0"/>
        <v>0.1625</v>
      </c>
      <c r="F22" s="9">
        <f t="shared" si="1"/>
        <v>-79.87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0.54335</v>
      </c>
      <c r="E23" s="9">
        <f t="shared" si="0"/>
        <v>5.031018518518518</v>
      </c>
      <c r="F23" s="9">
        <f t="shared" si="1"/>
        <v>-10.25665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9.9147</v>
      </c>
      <c r="E29" s="5" t="e">
        <f t="shared" si="0"/>
        <v>#DIV/0!</v>
      </c>
      <c r="F29" s="5">
        <f t="shared" si="1"/>
        <v>9.9147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9.9147</v>
      </c>
      <c r="E30" s="9" t="e">
        <f t="shared" si="0"/>
        <v>#DIV/0!</v>
      </c>
      <c r="F30" s="9">
        <f t="shared" si="1"/>
        <v>9.9147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49.70867</v>
      </c>
      <c r="E32" s="5">
        <f t="shared" si="0"/>
        <v>6.065731543624161</v>
      </c>
      <c r="F32" s="5">
        <f t="shared" si="1"/>
        <v>-769.79133</v>
      </c>
    </row>
    <row r="33" spans="1:7" s="6" customFormat="1" ht="15.75">
      <c r="A33" s="3">
        <v>2000000000</v>
      </c>
      <c r="B33" s="4" t="s">
        <v>27</v>
      </c>
      <c r="C33" s="5">
        <f>C34+C35+C36+C37</f>
        <v>2770.2400000000002</v>
      </c>
      <c r="D33" s="5">
        <f>D34+D35+D36+D37</f>
        <v>477.64</v>
      </c>
      <c r="E33" s="5">
        <f t="shared" si="0"/>
        <v>17.241827422894765</v>
      </c>
      <c r="F33" s="5">
        <f t="shared" si="1"/>
        <v>-2292.6000000000004</v>
      </c>
      <c r="G33" s="21"/>
    </row>
    <row r="34" spans="1:6" ht="15.75">
      <c r="A34" s="17">
        <v>2020100000</v>
      </c>
      <c r="B34" s="18" t="s">
        <v>28</v>
      </c>
      <c r="C34" s="13">
        <v>2019.3</v>
      </c>
      <c r="D34" s="22">
        <v>342.04</v>
      </c>
      <c r="E34" s="9">
        <f t="shared" si="0"/>
        <v>16.938543059476057</v>
      </c>
      <c r="F34" s="9">
        <f t="shared" si="1"/>
        <v>-1677.26</v>
      </c>
    </row>
    <row r="35" spans="1:6" ht="15.75">
      <c r="A35" s="17">
        <v>2020100310</v>
      </c>
      <c r="B35" s="18" t="s">
        <v>273</v>
      </c>
      <c r="C35" s="13">
        <v>466.5</v>
      </c>
      <c r="D35" s="22">
        <v>116.6</v>
      </c>
      <c r="E35" s="9"/>
      <c r="F35" s="9"/>
    </row>
    <row r="36" spans="1:6" ht="15.75">
      <c r="A36" s="17">
        <v>2020200000</v>
      </c>
      <c r="B36" s="18" t="s">
        <v>29</v>
      </c>
      <c r="C36" s="12">
        <v>169.6</v>
      </c>
      <c r="D36" s="10">
        <v>0</v>
      </c>
      <c r="E36" s="9">
        <f t="shared" si="0"/>
        <v>0</v>
      </c>
      <c r="F36" s="9">
        <f t="shared" si="1"/>
        <v>-169.6</v>
      </c>
    </row>
    <row r="37" spans="1:6" ht="15.75">
      <c r="A37" s="17">
        <v>2020300000</v>
      </c>
      <c r="B37" s="18" t="s">
        <v>30</v>
      </c>
      <c r="C37" s="12">
        <v>114.84</v>
      </c>
      <c r="D37" s="23">
        <v>19</v>
      </c>
      <c r="E37" s="9">
        <f t="shared" si="0"/>
        <v>16.544757924068268</v>
      </c>
      <c r="F37" s="9">
        <f t="shared" si="1"/>
        <v>-95.84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3589.7400000000002</v>
      </c>
      <c r="D42" s="26">
        <f>D32+D33</f>
        <v>527.34867</v>
      </c>
      <c r="E42" s="5">
        <f t="shared" si="0"/>
        <v>14.690441926156211</v>
      </c>
      <c r="F42" s="5">
        <f t="shared" si="1"/>
        <v>-3062.3913300000004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-175.28552999999994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717.57</v>
      </c>
      <c r="D47" s="40">
        <f>D48+D49+D50+D51+D52+D54+D53</f>
        <v>39.66549</v>
      </c>
      <c r="E47" s="41">
        <f>SUM(D47/C47*100)</f>
        <v>5.527751996320916</v>
      </c>
      <c r="F47" s="41">
        <f>SUM(D47-C47)</f>
        <v>-677.9045100000001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712.57</v>
      </c>
      <c r="D49" s="44">
        <v>39.66549</v>
      </c>
      <c r="E49" s="45">
        <f aca="true" t="shared" si="2" ref="E49:E88">SUM(D49/C49*100)</f>
        <v>5.566539427705348</v>
      </c>
      <c r="F49" s="45">
        <f aca="true" t="shared" si="3" ref="F49:F88">SUM(D49-C49)</f>
        <v>-672.9045100000001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/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9.59765</v>
      </c>
      <c r="E55" s="41">
        <f t="shared" si="2"/>
        <v>8.369800296503008</v>
      </c>
      <c r="F55" s="41">
        <f t="shared" si="3"/>
        <v>-105.07235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9.59765</v>
      </c>
      <c r="E56" s="45">
        <f t="shared" si="2"/>
        <v>8.369800296503008</v>
      </c>
      <c r="F56" s="45">
        <f t="shared" si="3"/>
        <v>-105.07235</v>
      </c>
    </row>
    <row r="57" spans="1:6" s="6" customFormat="1" ht="15.75">
      <c r="A57" s="37" t="s">
        <v>58</v>
      </c>
      <c r="B57" s="38" t="s">
        <v>59</v>
      </c>
      <c r="C57" s="39">
        <f>SUM(C58:C60)</f>
        <v>100</v>
      </c>
      <c r="D57" s="39">
        <f>SUM(D58:D60)</f>
        <v>0</v>
      </c>
      <c r="E57" s="41">
        <f t="shared" si="2"/>
        <v>0</v>
      </c>
      <c r="F57" s="41">
        <f t="shared" si="3"/>
        <v>-100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100</v>
      </c>
      <c r="D60" s="44"/>
      <c r="E60" s="45">
        <f t="shared" si="2"/>
        <v>0</v>
      </c>
      <c r="F60" s="45">
        <f t="shared" si="3"/>
        <v>-100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438</v>
      </c>
      <c r="D62" s="55">
        <f>SUM(D63:D66)</f>
        <v>0</v>
      </c>
      <c r="E62" s="41">
        <f t="shared" si="2"/>
        <v>0</v>
      </c>
      <c r="F62" s="41">
        <f t="shared" si="3"/>
        <v>-438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339.2</v>
      </c>
      <c r="D65" s="44"/>
      <c r="E65" s="45">
        <f t="shared" si="2"/>
        <v>0</v>
      </c>
      <c r="F65" s="45">
        <f t="shared" si="3"/>
        <v>-339.2</v>
      </c>
    </row>
    <row r="66" spans="1:6" ht="15.75">
      <c r="A66" s="42" t="s">
        <v>74</v>
      </c>
      <c r="B66" s="46" t="s">
        <v>75</v>
      </c>
      <c r="C66" s="56">
        <v>98.8</v>
      </c>
      <c r="D66" s="44"/>
      <c r="E66" s="45">
        <f t="shared" si="2"/>
        <v>0</v>
      </c>
      <c r="F66" s="45">
        <f t="shared" si="3"/>
        <v>-98.8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318.2</v>
      </c>
      <c r="D67" s="39">
        <f>SUM(D68:D70)</f>
        <v>0</v>
      </c>
      <c r="E67" s="41">
        <f t="shared" si="2"/>
        <v>0</v>
      </c>
      <c r="F67" s="41">
        <f t="shared" si="3"/>
        <v>-318.2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318.2</v>
      </c>
      <c r="D70" s="44"/>
      <c r="E70" s="45">
        <f t="shared" si="2"/>
        <v>0</v>
      </c>
      <c r="F70" s="45">
        <f t="shared" si="3"/>
        <v>-318.2</v>
      </c>
    </row>
    <row r="71" spans="1:6" s="6" customFormat="1" ht="15.75">
      <c r="A71" s="37" t="s">
        <v>98</v>
      </c>
      <c r="B71" s="38" t="s">
        <v>99</v>
      </c>
      <c r="C71" s="39">
        <f>C72</f>
        <v>1889.3</v>
      </c>
      <c r="D71" s="39">
        <f>SUM(D72)</f>
        <v>302.8</v>
      </c>
      <c r="E71" s="41">
        <f t="shared" si="2"/>
        <v>16.027099984121104</v>
      </c>
      <c r="F71" s="41">
        <f t="shared" si="3"/>
        <v>-1586.5</v>
      </c>
    </row>
    <row r="72" spans="1:6" ht="15.75">
      <c r="A72" s="42" t="s">
        <v>100</v>
      </c>
      <c r="B72" s="46" t="s">
        <v>275</v>
      </c>
      <c r="C72" s="44">
        <v>1889.3</v>
      </c>
      <c r="D72" s="44">
        <v>302.8</v>
      </c>
      <c r="E72" s="45">
        <f t="shared" si="2"/>
        <v>16.027099984121104</v>
      </c>
      <c r="F72" s="45">
        <f t="shared" si="3"/>
        <v>-1586.5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7.2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110</v>
      </c>
      <c r="B79" s="46" t="s">
        <v>111</v>
      </c>
      <c r="C79" s="44">
        <v>12</v>
      </c>
      <c r="D79" s="44"/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3589.74</v>
      </c>
      <c r="D88" s="40">
        <f>D47+D55+D57+D62+D67+D71+D78</f>
        <v>352.06314000000003</v>
      </c>
      <c r="E88" s="41">
        <f t="shared" si="2"/>
        <v>9.807482993197281</v>
      </c>
      <c r="F88" s="41">
        <f t="shared" si="3"/>
        <v>-3237.6768599999996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3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5.8515625" style="71" customWidth="1"/>
    <col min="5" max="5" width="8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307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41.609460000000006</v>
      </c>
      <c r="E4" s="5">
        <f>SUM(D4/C4*100)</f>
        <v>9.892881597717547</v>
      </c>
      <c r="F4" s="5">
        <f>SUM(D4-C4)</f>
        <v>-378.99054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31.71765</v>
      </c>
      <c r="E5" s="5">
        <f aca="true" t="shared" si="0" ref="E5:E42">SUM(D5/C5*100)</f>
        <v>17.389062499999998</v>
      </c>
      <c r="F5" s="5">
        <f aca="true" t="shared" si="1" ref="F5:F42">SUM(D5-C5)</f>
        <v>-150.68235</v>
      </c>
    </row>
    <row r="6" spans="1:6" ht="15.75">
      <c r="A6" s="7">
        <v>1010200001</v>
      </c>
      <c r="B6" s="8" t="s">
        <v>7</v>
      </c>
      <c r="C6" s="9">
        <v>182.4</v>
      </c>
      <c r="D6" s="10">
        <v>31.71765</v>
      </c>
      <c r="E6" s="9">
        <f>SUM(D6/C6*100)</f>
        <v>17.389062499999998</v>
      </c>
      <c r="F6" s="9">
        <f t="shared" si="1"/>
        <v>-150.68235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1.9838</v>
      </c>
      <c r="E7" s="5">
        <f t="shared" si="0"/>
        <v>4.408444444444445</v>
      </c>
      <c r="F7" s="5">
        <f t="shared" si="1"/>
        <v>-43.0162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1.9838</v>
      </c>
      <c r="E8" s="9">
        <f t="shared" si="0"/>
        <v>4.408444444444445</v>
      </c>
      <c r="F8" s="9">
        <f t="shared" si="1"/>
        <v>-43.0162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183.2</v>
      </c>
      <c r="D9" s="5">
        <f>D10+D11</f>
        <v>6.45801</v>
      </c>
      <c r="E9" s="5">
        <f t="shared" si="0"/>
        <v>3.5251146288209605</v>
      </c>
      <c r="F9" s="5">
        <f t="shared" si="1"/>
        <v>-176.74199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0.14311</v>
      </c>
      <c r="E10" s="9">
        <f t="shared" si="0"/>
        <v>0.2920612244897959</v>
      </c>
      <c r="F10" s="9">
        <f>SUM(D10-C10)</f>
        <v>-48.85689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6.3149</v>
      </c>
      <c r="E11" s="9">
        <f t="shared" si="0"/>
        <v>4.7055886736214605</v>
      </c>
      <c r="F11" s="9">
        <f t="shared" si="1"/>
        <v>-127.8851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1.45</v>
      </c>
      <c r="E12" s="5">
        <f t="shared" si="0"/>
        <v>14.499999999999998</v>
      </c>
      <c r="F12" s="5">
        <f t="shared" si="1"/>
        <v>-8.55</v>
      </c>
    </row>
    <row r="13" spans="1:6" ht="15.75">
      <c r="A13" s="7">
        <v>1080400001</v>
      </c>
      <c r="B13" s="8" t="s">
        <v>14</v>
      </c>
      <c r="C13" s="9">
        <v>10</v>
      </c>
      <c r="D13" s="10">
        <v>1.45</v>
      </c>
      <c r="E13" s="9">
        <f t="shared" si="0"/>
        <v>14.499999999999998</v>
      </c>
      <c r="F13" s="9">
        <f t="shared" si="1"/>
        <v>-8.55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0.19334</v>
      </c>
      <c r="E20" s="5">
        <f t="shared" si="0"/>
        <v>0.2035157894736842</v>
      </c>
      <c r="F20" s="5">
        <f t="shared" si="1"/>
        <v>-94.80666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55</v>
      </c>
      <c r="D21" s="5">
        <f>D22+D23</f>
        <v>0.19334</v>
      </c>
      <c r="E21" s="5">
        <f t="shared" si="0"/>
        <v>0.35152727272727274</v>
      </c>
      <c r="F21" s="5">
        <f t="shared" si="1"/>
        <v>-54.80666</v>
      </c>
    </row>
    <row r="22" spans="1:6" ht="15.75">
      <c r="A22" s="17">
        <v>1110501101</v>
      </c>
      <c r="B22" s="18" t="s">
        <v>17</v>
      </c>
      <c r="C22" s="12">
        <v>35</v>
      </c>
      <c r="D22" s="10">
        <v>0.19334</v>
      </c>
      <c r="E22" s="9">
        <f t="shared" si="0"/>
        <v>0.5524</v>
      </c>
      <c r="F22" s="9">
        <f t="shared" si="1"/>
        <v>-34.80666</v>
      </c>
    </row>
    <row r="23" spans="1:6" ht="15.75">
      <c r="A23" s="7">
        <v>1110503505</v>
      </c>
      <c r="B23" s="11" t="s">
        <v>18</v>
      </c>
      <c r="C23" s="12">
        <v>20</v>
      </c>
      <c r="D23" s="10">
        <v>0</v>
      </c>
      <c r="E23" s="9">
        <f t="shared" si="0"/>
        <v>0</v>
      </c>
      <c r="F23" s="9">
        <f t="shared" si="1"/>
        <v>-20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hidden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515.6</v>
      </c>
      <c r="D32" s="20">
        <f>D4+D20</f>
        <v>41.802800000000005</v>
      </c>
      <c r="E32" s="5">
        <f t="shared" si="0"/>
        <v>8.107602792862686</v>
      </c>
      <c r="F32" s="5">
        <f t="shared" si="1"/>
        <v>-473.79720000000003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1517.132</v>
      </c>
      <c r="D33" s="5">
        <f>D34+D36+D37+D38+D39+D40</f>
        <v>238.04</v>
      </c>
      <c r="E33" s="5">
        <f t="shared" si="0"/>
        <v>15.690131115815895</v>
      </c>
      <c r="F33" s="5">
        <f t="shared" si="1"/>
        <v>-1279.092</v>
      </c>
      <c r="G33" s="21"/>
    </row>
    <row r="34" spans="1:6" ht="15.75">
      <c r="A34" s="17">
        <v>2020100000</v>
      </c>
      <c r="B34" s="18" t="s">
        <v>28</v>
      </c>
      <c r="C34" s="13">
        <v>1350.4</v>
      </c>
      <c r="D34" s="22">
        <v>228.84</v>
      </c>
      <c r="E34" s="9">
        <f t="shared" si="0"/>
        <v>16.946090047393366</v>
      </c>
      <c r="F34" s="9">
        <f t="shared" si="1"/>
        <v>-1121.5600000000002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111.5</v>
      </c>
      <c r="D36" s="10">
        <v>0</v>
      </c>
      <c r="E36" s="9">
        <f t="shared" si="0"/>
        <v>0</v>
      </c>
      <c r="F36" s="9">
        <f t="shared" si="1"/>
        <v>-111.5</v>
      </c>
    </row>
    <row r="37" spans="1:6" ht="15" customHeight="1">
      <c r="A37" s="17">
        <v>2020300000</v>
      </c>
      <c r="B37" s="18" t="s">
        <v>30</v>
      </c>
      <c r="C37" s="12">
        <v>55.232</v>
      </c>
      <c r="D37" s="23">
        <v>9.2</v>
      </c>
      <c r="E37" s="9">
        <f t="shared" si="0"/>
        <v>16.657010428736964</v>
      </c>
      <c r="F37" s="9">
        <f t="shared" si="1"/>
        <v>-46.032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26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2032.732</v>
      </c>
      <c r="D42" s="26">
        <f>D32+D33</f>
        <v>279.8428</v>
      </c>
      <c r="E42" s="5">
        <f t="shared" si="0"/>
        <v>13.766832027045375</v>
      </c>
      <c r="F42" s="5">
        <f t="shared" si="1"/>
        <v>-1752.8892</v>
      </c>
    </row>
    <row r="43" spans="1:6" s="6" customFormat="1" ht="15.75">
      <c r="A43" s="3"/>
      <c r="B43" s="27" t="s">
        <v>36</v>
      </c>
      <c r="C43" s="5">
        <f>C88-C42</f>
        <v>100</v>
      </c>
      <c r="D43" s="5">
        <f>D88-D42</f>
        <v>-44.43744000000001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696.712</v>
      </c>
      <c r="D47" s="40">
        <f>D48+D49+D50+D51+D52+D54+D53</f>
        <v>59.46702</v>
      </c>
      <c r="E47" s="41">
        <f>SUM(D47/C47*100)</f>
        <v>8.535380472849614</v>
      </c>
      <c r="F47" s="41">
        <f>SUM(D47-C47)</f>
        <v>-637.2449799999999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691.712</v>
      </c>
      <c r="D49" s="44">
        <v>59.46702</v>
      </c>
      <c r="E49" s="45">
        <f aca="true" t="shared" si="2" ref="E49:E88">SUM(D49/C49*100)</f>
        <v>8.597077974648409</v>
      </c>
      <c r="F49" s="45">
        <f aca="true" t="shared" si="3" ref="F49:F88">SUM(D49-C49)</f>
        <v>-632.2449799999999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3.93834</v>
      </c>
      <c r="E55" s="41">
        <f t="shared" si="2"/>
        <v>7.145029027576198</v>
      </c>
      <c r="F55" s="41">
        <f t="shared" si="3"/>
        <v>-51.181659999999994</v>
      </c>
    </row>
    <row r="56" spans="1:6" ht="15.75">
      <c r="A56" s="50" t="s">
        <v>56</v>
      </c>
      <c r="B56" s="51" t="s">
        <v>57</v>
      </c>
      <c r="C56" s="44">
        <v>55.12</v>
      </c>
      <c r="D56" s="44">
        <v>3.93834</v>
      </c>
      <c r="E56" s="45">
        <f t="shared" si="2"/>
        <v>7.145029027576198</v>
      </c>
      <c r="F56" s="45">
        <f t="shared" si="3"/>
        <v>-51.181659999999994</v>
      </c>
    </row>
    <row r="57" spans="1:6" s="6" customFormat="1" ht="15.75">
      <c r="A57" s="37" t="s">
        <v>58</v>
      </c>
      <c r="B57" s="38" t="s">
        <v>59</v>
      </c>
      <c r="C57" s="39">
        <f>SUM(C58:C60)</f>
        <v>6.7</v>
      </c>
      <c r="D57" s="39">
        <f>SUM(D58:D60)</f>
        <v>0</v>
      </c>
      <c r="E57" s="41">
        <f t="shared" si="2"/>
        <v>0</v>
      </c>
      <c r="F57" s="41">
        <f t="shared" si="3"/>
        <v>-6.7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6.7</v>
      </c>
      <c r="D60" s="44"/>
      <c r="E60" s="45">
        <f t="shared" si="2"/>
        <v>0</v>
      </c>
      <c r="F60" s="45">
        <f t="shared" si="3"/>
        <v>-6.7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223</v>
      </c>
      <c r="D62" s="55">
        <f>SUM(D63:D66)</f>
        <v>0</v>
      </c>
      <c r="E62" s="41">
        <f t="shared" si="2"/>
        <v>0</v>
      </c>
      <c r="F62" s="41">
        <f t="shared" si="3"/>
        <v>-223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223</v>
      </c>
      <c r="D65" s="44"/>
      <c r="E65" s="45">
        <f t="shared" si="2"/>
        <v>0</v>
      </c>
      <c r="F65" s="45">
        <f t="shared" si="3"/>
        <v>-223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183.7</v>
      </c>
      <c r="D67" s="39">
        <f>SUM(D68:D70)</f>
        <v>0</v>
      </c>
      <c r="E67" s="41">
        <f t="shared" si="2"/>
        <v>0</v>
      </c>
      <c r="F67" s="41">
        <f t="shared" si="3"/>
        <v>-183.7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183.7</v>
      </c>
      <c r="D70" s="44"/>
      <c r="E70" s="45">
        <f t="shared" si="2"/>
        <v>0</v>
      </c>
      <c r="F70" s="45">
        <f t="shared" si="3"/>
        <v>-183.7</v>
      </c>
    </row>
    <row r="71" spans="1:6" s="6" customFormat="1" ht="15.75">
      <c r="A71" s="37" t="s">
        <v>98</v>
      </c>
      <c r="B71" s="38" t="s">
        <v>99</v>
      </c>
      <c r="C71" s="39">
        <f>C72</f>
        <v>858.4</v>
      </c>
      <c r="D71" s="39">
        <f>SUM(D72)</f>
        <v>172</v>
      </c>
      <c r="E71" s="41">
        <f t="shared" si="2"/>
        <v>20.03727865796831</v>
      </c>
      <c r="F71" s="41">
        <f t="shared" si="3"/>
        <v>-686.4</v>
      </c>
    </row>
    <row r="72" spans="1:6" ht="15.75">
      <c r="A72" s="42" t="s">
        <v>100</v>
      </c>
      <c r="B72" s="46" t="s">
        <v>101</v>
      </c>
      <c r="C72" s="44">
        <v>858.4</v>
      </c>
      <c r="D72" s="44">
        <v>172</v>
      </c>
      <c r="E72" s="45">
        <f t="shared" si="2"/>
        <v>20.03727865796831</v>
      </c>
      <c r="F72" s="45">
        <f t="shared" si="3"/>
        <v>-686.4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102</v>
      </c>
      <c r="D73" s="39">
        <f>SUM(D74:D77)</f>
        <v>0</v>
      </c>
      <c r="E73" s="41">
        <f t="shared" si="2"/>
        <v>0</v>
      </c>
      <c r="F73" s="41">
        <f t="shared" si="3"/>
        <v>-102</v>
      </c>
    </row>
    <row r="74" spans="1:6" ht="0.7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102</v>
      </c>
      <c r="D75" s="44"/>
      <c r="E75" s="45">
        <f t="shared" si="2"/>
        <v>0</v>
      </c>
      <c r="F75" s="45">
        <f t="shared" si="3"/>
        <v>-102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6.5" customHeight="1">
      <c r="A79" s="42" t="s">
        <v>110</v>
      </c>
      <c r="B79" s="46" t="s">
        <v>111</v>
      </c>
      <c r="C79" s="44">
        <v>7.1</v>
      </c>
      <c r="D79" s="44"/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2132.732</v>
      </c>
      <c r="D88" s="40">
        <f>D47+D55+D57+D62+Хор!D67+Хор!D67+Хор!D71+Хор!D73+Хор!D78</f>
        <v>235.40536</v>
      </c>
      <c r="E88" s="41">
        <f t="shared" si="2"/>
        <v>11.037737512261268</v>
      </c>
      <c r="F88" s="41">
        <f t="shared" si="3"/>
        <v>-1897.32664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1.7109375" style="71" customWidth="1"/>
    <col min="4" max="4" width="14.851562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306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</f>
        <v>36.52035</v>
      </c>
      <c r="E4" s="5">
        <f>SUM(D4/C4*100)</f>
        <v>6.085710714880853</v>
      </c>
      <c r="F4" s="5">
        <f>SUM(D4-C4)</f>
        <v>-563.57965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14.7768</v>
      </c>
      <c r="E5" s="5">
        <f aca="true" t="shared" si="0" ref="E5:E42">SUM(D5/C5*100)</f>
        <v>6.314871794871794</v>
      </c>
      <c r="F5" s="5">
        <f aca="true" t="shared" si="1" ref="F5:F42">SUM(D5-C5)</f>
        <v>-219.2232</v>
      </c>
    </row>
    <row r="6" spans="1:6" ht="15.75">
      <c r="A6" s="7">
        <v>1010200001</v>
      </c>
      <c r="B6" s="8" t="s">
        <v>7</v>
      </c>
      <c r="C6" s="9">
        <v>234</v>
      </c>
      <c r="D6" s="10">
        <v>14.7768</v>
      </c>
      <c r="E6" s="9">
        <f>SUM(D6/C6*100)</f>
        <v>6.314871794871794</v>
      </c>
      <c r="F6" s="9">
        <f t="shared" si="1"/>
        <v>-219.2232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0</v>
      </c>
      <c r="E7" s="5">
        <f t="shared" si="0"/>
        <v>0</v>
      </c>
      <c r="F7" s="5">
        <f t="shared" si="1"/>
        <v>-46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0</v>
      </c>
      <c r="E8" s="9">
        <f t="shared" si="0"/>
        <v>0</v>
      </c>
      <c r="F8" s="9">
        <f t="shared" si="1"/>
        <v>-46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310.1</v>
      </c>
      <c r="D9" s="5">
        <f>D10+D11</f>
        <v>20.64355</v>
      </c>
      <c r="E9" s="5">
        <f t="shared" si="0"/>
        <v>6.657062237987746</v>
      </c>
      <c r="F9" s="5">
        <f t="shared" si="1"/>
        <v>-289.45645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2.60931</v>
      </c>
      <c r="E10" s="9">
        <f t="shared" si="0"/>
        <v>3.894492537313433</v>
      </c>
      <c r="F10" s="9">
        <f>SUM(D10-C10)</f>
        <v>-64.39069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18.03424</v>
      </c>
      <c r="E11" s="9">
        <f t="shared" si="0"/>
        <v>7.418445084327438</v>
      </c>
      <c r="F11" s="9">
        <f t="shared" si="1"/>
        <v>-225.06575999999998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1.1</v>
      </c>
      <c r="E12" s="5">
        <f t="shared" si="0"/>
        <v>11.000000000000002</v>
      </c>
      <c r="F12" s="5">
        <f t="shared" si="1"/>
        <v>-8.9</v>
      </c>
    </row>
    <row r="13" spans="1:6" ht="15.75">
      <c r="A13" s="7">
        <v>1080400001</v>
      </c>
      <c r="B13" s="8" t="s">
        <v>14</v>
      </c>
      <c r="C13" s="9">
        <v>10</v>
      </c>
      <c r="D13" s="10">
        <v>1.1</v>
      </c>
      <c r="E13" s="9">
        <f t="shared" si="0"/>
        <v>11.000000000000002</v>
      </c>
      <c r="F13" s="9">
        <f t="shared" si="1"/>
        <v>-8.9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 hidden="1">
      <c r="A20" s="3"/>
      <c r="B20" s="4" t="s">
        <v>16</v>
      </c>
      <c r="C20" s="5">
        <f>C21+C24+C26+C29</f>
        <v>150</v>
      </c>
      <c r="D20" s="5">
        <f>D21+D24+D26+D29</f>
        <v>55.69031</v>
      </c>
      <c r="E20" s="5">
        <f t="shared" si="0"/>
        <v>37.126873333333336</v>
      </c>
      <c r="F20" s="5">
        <f t="shared" si="1"/>
        <v>-94.30969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60</v>
      </c>
      <c r="D21" s="5">
        <f>D22+D23</f>
        <v>0</v>
      </c>
      <c r="E21" s="5">
        <f t="shared" si="0"/>
        <v>0</v>
      </c>
      <c r="F21" s="5">
        <f t="shared" si="1"/>
        <v>-60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0</v>
      </c>
      <c r="E22" s="9">
        <f t="shared" si="0"/>
        <v>0</v>
      </c>
      <c r="F22" s="9">
        <f t="shared" si="1"/>
        <v>-60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55.69031</v>
      </c>
      <c r="E29" s="9" t="e">
        <f t="shared" si="0"/>
        <v>#DIV/0!</v>
      </c>
      <c r="F29" s="5">
        <f t="shared" si="1"/>
        <v>55.69031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55.69031</v>
      </c>
      <c r="E30" s="9" t="e">
        <f t="shared" si="0"/>
        <v>#DIV/0!</v>
      </c>
      <c r="F30" s="9">
        <f t="shared" si="1"/>
        <v>55.69031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92.21065999999999</v>
      </c>
      <c r="E32" s="5">
        <f t="shared" si="0"/>
        <v>12.293115584588719</v>
      </c>
      <c r="F32" s="5">
        <f t="shared" si="1"/>
        <v>-657.8893400000001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2235.132</v>
      </c>
      <c r="D33" s="5">
        <f>D34+D36+D37+D38+D39+D40</f>
        <v>350.76</v>
      </c>
      <c r="E33" s="5">
        <f t="shared" si="0"/>
        <v>15.69303289470152</v>
      </c>
      <c r="F33" s="5">
        <f t="shared" si="1"/>
        <v>-1884.372</v>
      </c>
      <c r="G33" s="21"/>
    </row>
    <row r="34" spans="1:6" ht="15.75">
      <c r="A34" s="17">
        <v>2020100000</v>
      </c>
      <c r="B34" s="18" t="s">
        <v>28</v>
      </c>
      <c r="C34" s="13">
        <v>1958.5</v>
      </c>
      <c r="D34" s="22">
        <v>331.76</v>
      </c>
      <c r="E34" s="9">
        <f t="shared" si="0"/>
        <v>16.939494511105437</v>
      </c>
      <c r="F34" s="9">
        <f t="shared" si="1"/>
        <v>-1626.74</v>
      </c>
    </row>
    <row r="35" spans="1:6" ht="0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161.8</v>
      </c>
      <c r="D36" s="10">
        <v>0</v>
      </c>
      <c r="E36" s="9">
        <f t="shared" si="0"/>
        <v>0</v>
      </c>
      <c r="F36" s="9">
        <f t="shared" si="1"/>
        <v>-161.8</v>
      </c>
    </row>
    <row r="37" spans="1:6" ht="15.75">
      <c r="A37" s="17">
        <v>2020300000</v>
      </c>
      <c r="B37" s="18" t="s">
        <v>30</v>
      </c>
      <c r="C37" s="12">
        <v>114.832</v>
      </c>
      <c r="D37" s="23">
        <v>19</v>
      </c>
      <c r="E37" s="9">
        <f t="shared" si="0"/>
        <v>16.545910547582558</v>
      </c>
      <c r="F37" s="9">
        <f t="shared" si="1"/>
        <v>-95.832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2985.232</v>
      </c>
      <c r="D42" s="26">
        <f>D32+D33</f>
        <v>442.97065999999995</v>
      </c>
      <c r="E42" s="5">
        <f t="shared" si="0"/>
        <v>14.838734811900714</v>
      </c>
      <c r="F42" s="5">
        <f t="shared" si="1"/>
        <v>-2542.26134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-237.15635999999995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646.262</v>
      </c>
      <c r="D47" s="40">
        <f>D48+D49+D50+D51+D52+D54+D53</f>
        <v>42.22863</v>
      </c>
      <c r="E47" s="41">
        <f>SUM(D47/C47*100)</f>
        <v>6.5342894986862925</v>
      </c>
      <c r="F47" s="41">
        <f>SUM(D47-C47)</f>
        <v>-604.03337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636.262</v>
      </c>
      <c r="D49" s="44">
        <v>42.22863</v>
      </c>
      <c r="E49" s="45">
        <f aca="true" t="shared" si="2" ref="E49:E88">SUM(D49/C49*100)</f>
        <v>6.636987593161309</v>
      </c>
      <c r="F49" s="45">
        <f aca="true" t="shared" si="3" ref="F49:F88">SUM(D49-C49)</f>
        <v>-594.03337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8.84835</v>
      </c>
      <c r="E55" s="41">
        <f t="shared" si="2"/>
        <v>7.716359989535188</v>
      </c>
      <c r="F55" s="41">
        <f t="shared" si="3"/>
        <v>-105.82165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8.84835</v>
      </c>
      <c r="E56" s="45">
        <f t="shared" si="2"/>
        <v>7.716359989535188</v>
      </c>
      <c r="F56" s="45">
        <f t="shared" si="3"/>
        <v>-105.82165</v>
      </c>
    </row>
    <row r="57" spans="1:6" s="6" customFormat="1" ht="15.75">
      <c r="A57" s="37" t="s">
        <v>58</v>
      </c>
      <c r="B57" s="38" t="s">
        <v>59</v>
      </c>
      <c r="C57" s="39">
        <f>SUM(C58:C60)</f>
        <v>71.8</v>
      </c>
      <c r="D57" s="39">
        <f>SUM(D58:D60)</f>
        <v>0</v>
      </c>
      <c r="E57" s="41">
        <f t="shared" si="2"/>
        <v>0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44">
        <v>71.8</v>
      </c>
      <c r="D60" s="44"/>
      <c r="E60" s="45">
        <f t="shared" si="2"/>
        <v>0</v>
      </c>
      <c r="F60" s="45">
        <f t="shared" si="3"/>
        <v>-71.8</v>
      </c>
    </row>
    <row r="61" spans="1:6" ht="0.7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571.5</v>
      </c>
      <c r="D62" s="55">
        <f>SUM(D63:D66)</f>
        <v>0</v>
      </c>
      <c r="E62" s="41">
        <f t="shared" si="2"/>
        <v>0</v>
      </c>
      <c r="F62" s="41">
        <f t="shared" si="3"/>
        <v>-571.5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247.9</v>
      </c>
      <c r="D64" s="44"/>
      <c r="E64" s="45">
        <f t="shared" si="2"/>
        <v>0</v>
      </c>
      <c r="F64" s="45">
        <f t="shared" si="3"/>
        <v>-247.9</v>
      </c>
      <c r="G64" s="57"/>
    </row>
    <row r="65" spans="1:6" ht="15.75">
      <c r="A65" s="42" t="s">
        <v>72</v>
      </c>
      <c r="B65" s="46" t="s">
        <v>73</v>
      </c>
      <c r="C65" s="56">
        <v>323.6</v>
      </c>
      <c r="D65" s="44"/>
      <c r="E65" s="45">
        <f t="shared" si="2"/>
        <v>0</v>
      </c>
      <c r="F65" s="45">
        <f t="shared" si="3"/>
        <v>-323.6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300</v>
      </c>
      <c r="D67" s="39">
        <f>SUM(D68:D70)</f>
        <v>33.40833</v>
      </c>
      <c r="E67" s="41">
        <f t="shared" si="2"/>
        <v>11.13611</v>
      </c>
      <c r="F67" s="41">
        <f t="shared" si="3"/>
        <v>-266.59167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300</v>
      </c>
      <c r="D70" s="44">
        <v>33.40833</v>
      </c>
      <c r="E70" s="45">
        <f t="shared" si="2"/>
        <v>11.13611</v>
      </c>
      <c r="F70" s="45">
        <f t="shared" si="3"/>
        <v>-266.59167</v>
      </c>
    </row>
    <row r="71" spans="1:6" s="6" customFormat="1" ht="15.75">
      <c r="A71" s="37" t="s">
        <v>98</v>
      </c>
      <c r="B71" s="38" t="s">
        <v>99</v>
      </c>
      <c r="C71" s="39">
        <f>C72</f>
        <v>968.8</v>
      </c>
      <c r="D71" s="39">
        <f>SUM(D72)</f>
        <v>121.32899</v>
      </c>
      <c r="E71" s="41">
        <f t="shared" si="2"/>
        <v>12.523636457473163</v>
      </c>
      <c r="F71" s="41">
        <f t="shared" si="3"/>
        <v>-847.47101</v>
      </c>
    </row>
    <row r="72" spans="1:6" ht="15.75">
      <c r="A72" s="42" t="s">
        <v>100</v>
      </c>
      <c r="B72" s="46" t="s">
        <v>101</v>
      </c>
      <c r="C72" s="44">
        <v>968.8</v>
      </c>
      <c r="D72" s="44">
        <v>121.32899</v>
      </c>
      <c r="E72" s="45">
        <f t="shared" si="2"/>
        <v>12.523636457473163</v>
      </c>
      <c r="F72" s="45">
        <f t="shared" si="3"/>
        <v>-847.47101</v>
      </c>
    </row>
    <row r="73" spans="1:6" s="6" customFormat="1" ht="15.75">
      <c r="A73" s="60">
        <v>1000</v>
      </c>
      <c r="B73" s="38" t="s">
        <v>102</v>
      </c>
      <c r="C73" s="39">
        <f>SUM(C74:C77)</f>
        <v>303.3</v>
      </c>
      <c r="D73" s="39">
        <f>SUM(D74:D77)</f>
        <v>0</v>
      </c>
      <c r="E73" s="41">
        <f t="shared" si="2"/>
        <v>0</v>
      </c>
      <c r="F73" s="41">
        <f t="shared" si="3"/>
        <v>-303.3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303.3</v>
      </c>
      <c r="D75" s="44"/>
      <c r="E75" s="45">
        <f t="shared" si="2"/>
        <v>0</v>
      </c>
      <c r="F75" s="45">
        <f t="shared" si="3"/>
        <v>-303.3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8.9</v>
      </c>
      <c r="D78" s="39">
        <f>D79+D80+D81+D82+D83</f>
        <v>0</v>
      </c>
      <c r="E78" s="45">
        <f t="shared" si="2"/>
        <v>0</v>
      </c>
      <c r="F78" s="28">
        <f>F79+F80+F81+F82+F83</f>
        <v>-8.9</v>
      </c>
    </row>
    <row r="79" spans="1:6" ht="15.75">
      <c r="A79" s="42" t="s">
        <v>110</v>
      </c>
      <c r="B79" s="46" t="s">
        <v>111</v>
      </c>
      <c r="C79" s="44">
        <v>8.9</v>
      </c>
      <c r="D79" s="44"/>
      <c r="E79" s="45">
        <f t="shared" si="2"/>
        <v>0</v>
      </c>
      <c r="F79" s="45">
        <f>SUM(D79-C79)</f>
        <v>-8.9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2985.2320000000004</v>
      </c>
      <c r="D88" s="40">
        <f>D47+D55+D57+D62+D67+D71+D73+D78</f>
        <v>205.8143</v>
      </c>
      <c r="E88" s="41">
        <f t="shared" si="2"/>
        <v>6.89441557641081</v>
      </c>
      <c r="F88" s="41">
        <f t="shared" si="3"/>
        <v>-2779.4177000000004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305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28.76473</v>
      </c>
      <c r="E4" s="5">
        <f>SUM(D4/C4*100)</f>
        <v>8.415661205383266</v>
      </c>
      <c r="F4" s="5">
        <f>SUM(D4-C4)</f>
        <v>-313.03527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8.23759</v>
      </c>
      <c r="E5" s="5">
        <f aca="true" t="shared" si="0" ref="E5:E42">SUM(D5/C5*100)</f>
        <v>11.253538251366122</v>
      </c>
      <c r="F5" s="5">
        <f aca="true" t="shared" si="1" ref="F5:F42">SUM(D5-C5)</f>
        <v>-64.96241</v>
      </c>
    </row>
    <row r="6" spans="1:6" ht="15.75">
      <c r="A6" s="7">
        <v>1010200001</v>
      </c>
      <c r="B6" s="8" t="s">
        <v>7</v>
      </c>
      <c r="C6" s="9">
        <v>73.2</v>
      </c>
      <c r="D6" s="10">
        <v>8.23759</v>
      </c>
      <c r="E6" s="9">
        <f>SUM(D6/C6*100)</f>
        <v>11.253538251366122</v>
      </c>
      <c r="F6" s="9">
        <f t="shared" si="1"/>
        <v>-64.96241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0</v>
      </c>
      <c r="E7" s="5">
        <f t="shared" si="0"/>
        <v>0</v>
      </c>
      <c r="F7" s="5">
        <f t="shared" si="1"/>
        <v>-19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0</v>
      </c>
      <c r="E8" s="9">
        <f t="shared" si="0"/>
        <v>0</v>
      </c>
      <c r="F8" s="9">
        <f t="shared" si="1"/>
        <v>-19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239.6</v>
      </c>
      <c r="D9" s="5">
        <f>D10+D11</f>
        <v>14.52714</v>
      </c>
      <c r="E9" s="5">
        <f t="shared" si="0"/>
        <v>6.063080133555927</v>
      </c>
      <c r="F9" s="5">
        <f t="shared" si="1"/>
        <v>-225.07286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0.57715</v>
      </c>
      <c r="E10" s="9">
        <f t="shared" si="0"/>
        <v>0.9782203389830509</v>
      </c>
      <c r="F10" s="9">
        <f>SUM(D10-C10)</f>
        <v>-58.42285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13.94999</v>
      </c>
      <c r="E11" s="9">
        <f t="shared" si="0"/>
        <v>7.724246954595791</v>
      </c>
      <c r="F11" s="9">
        <f t="shared" si="1"/>
        <v>-166.65001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</v>
      </c>
      <c r="E12" s="5">
        <f t="shared" si="0"/>
        <v>60</v>
      </c>
      <c r="F12" s="5">
        <f t="shared" si="1"/>
        <v>-4</v>
      </c>
    </row>
    <row r="13" spans="1:6" ht="15.75">
      <c r="A13" s="7">
        <v>1080400001</v>
      </c>
      <c r="B13" s="8" t="s">
        <v>14</v>
      </c>
      <c r="C13" s="9">
        <v>10</v>
      </c>
      <c r="D13" s="10">
        <v>6</v>
      </c>
      <c r="E13" s="9">
        <f t="shared" si="0"/>
        <v>60</v>
      </c>
      <c r="F13" s="9">
        <f t="shared" si="1"/>
        <v>-4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23.67717</v>
      </c>
      <c r="E20" s="5">
        <f t="shared" si="0"/>
        <v>23.212911764705883</v>
      </c>
      <c r="F20" s="5">
        <f t="shared" si="1"/>
        <v>-78.32283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62</v>
      </c>
      <c r="D21" s="5">
        <f>D22+D23</f>
        <v>16.11085</v>
      </c>
      <c r="E21" s="5">
        <f t="shared" si="0"/>
        <v>25.98524193548387</v>
      </c>
      <c r="F21" s="5">
        <f t="shared" si="1"/>
        <v>-45.88915</v>
      </c>
    </row>
    <row r="22" spans="1:6" ht="15.75">
      <c r="A22" s="17">
        <v>1110501101</v>
      </c>
      <c r="B22" s="18" t="s">
        <v>267</v>
      </c>
      <c r="C22" s="12">
        <v>35</v>
      </c>
      <c r="D22" s="10">
        <v>13.94325</v>
      </c>
      <c r="E22" s="9">
        <f t="shared" si="0"/>
        <v>39.837857142857146</v>
      </c>
      <c r="F22" s="9">
        <f t="shared" si="1"/>
        <v>-21.05675</v>
      </c>
    </row>
    <row r="23" spans="1:6" ht="15.75">
      <c r="A23" s="7">
        <v>1110503505</v>
      </c>
      <c r="B23" s="11" t="s">
        <v>266</v>
      </c>
      <c r="C23" s="12">
        <v>27</v>
      </c>
      <c r="D23" s="10">
        <v>2.1676</v>
      </c>
      <c r="E23" s="9">
        <f t="shared" si="0"/>
        <v>8.02814814814815</v>
      </c>
      <c r="F23" s="9">
        <f t="shared" si="1"/>
        <v>-24.8324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264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7.56632</v>
      </c>
      <c r="E29" s="5" t="e">
        <f t="shared" si="0"/>
        <v>#DIV/0!</v>
      </c>
      <c r="F29" s="5">
        <f t="shared" si="1"/>
        <v>7.56632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7.56632</v>
      </c>
      <c r="E30" s="9" t="e">
        <f t="shared" si="0"/>
        <v>#DIV/0!</v>
      </c>
      <c r="F30" s="9">
        <f t="shared" si="1"/>
        <v>7.56632</v>
      </c>
    </row>
    <row r="31" spans="1:6" ht="15.75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52.441900000000004</v>
      </c>
      <c r="E32" s="5">
        <f t="shared" si="0"/>
        <v>11.816561514195584</v>
      </c>
      <c r="F32" s="5">
        <f t="shared" si="1"/>
        <v>-391.35810000000004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1515.728</v>
      </c>
      <c r="D33" s="5">
        <f>D34+D36+D37+D38+D39+D40</f>
        <v>238.44</v>
      </c>
      <c r="E33" s="5">
        <f t="shared" si="0"/>
        <v>15.731054648327403</v>
      </c>
      <c r="F33" s="5">
        <f t="shared" si="1"/>
        <v>-1277.288</v>
      </c>
      <c r="G33" s="21"/>
    </row>
    <row r="34" spans="1:6" ht="14.25" customHeight="1">
      <c r="A34" s="17">
        <v>2020100000</v>
      </c>
      <c r="B34" s="18" t="s">
        <v>28</v>
      </c>
      <c r="C34" s="13">
        <v>1353.2</v>
      </c>
      <c r="D34" s="22">
        <v>229.24</v>
      </c>
      <c r="E34" s="9">
        <f t="shared" si="0"/>
        <v>16.940585279337867</v>
      </c>
      <c r="F34" s="9">
        <f t="shared" si="1"/>
        <v>-1123.96</v>
      </c>
    </row>
    <row r="35" spans="1:6" ht="0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107.3</v>
      </c>
      <c r="D36" s="10">
        <v>0</v>
      </c>
      <c r="E36" s="9">
        <f t="shared" si="0"/>
        <v>0</v>
      </c>
      <c r="F36" s="9">
        <f t="shared" si="1"/>
        <v>-107.3</v>
      </c>
    </row>
    <row r="37" spans="1:6" ht="15" customHeight="1">
      <c r="A37" s="17">
        <v>2020300000</v>
      </c>
      <c r="B37" s="18" t="s">
        <v>30</v>
      </c>
      <c r="C37" s="12">
        <v>55.228</v>
      </c>
      <c r="D37" s="23">
        <v>9.2</v>
      </c>
      <c r="E37" s="9">
        <f t="shared" si="0"/>
        <v>16.65821684652712</v>
      </c>
      <c r="F37" s="9">
        <f t="shared" si="1"/>
        <v>-46.028000000000006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1959.528</v>
      </c>
      <c r="D42" s="26">
        <f>D32+D33</f>
        <v>290.8819</v>
      </c>
      <c r="E42" s="5">
        <f t="shared" si="0"/>
        <v>14.844488060390052</v>
      </c>
      <c r="F42" s="5">
        <f t="shared" si="1"/>
        <v>-1668.6461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-30.043609999999944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663.308</v>
      </c>
      <c r="D47" s="40">
        <f>D48+D49+D50+D51+D52+D54+D53</f>
        <v>94.93898</v>
      </c>
      <c r="E47" s="41">
        <f>SUM(D47/C47*100)</f>
        <v>14.312955670668831</v>
      </c>
      <c r="F47" s="41">
        <f>SUM(D47-C47)</f>
        <v>-568.36902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653.308</v>
      </c>
      <c r="D49" s="44">
        <v>94.93898</v>
      </c>
      <c r="E49" s="45">
        <f aca="true" t="shared" si="2" ref="E49:E88">SUM(D49/C49*100)</f>
        <v>14.532040017878245</v>
      </c>
      <c r="F49" s="45">
        <f aca="true" t="shared" si="3" ref="F49:F88">SUM(D49-C49)</f>
        <v>-558.36902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3.84086</v>
      </c>
      <c r="E55" s="41">
        <f t="shared" si="2"/>
        <v>6.968178519593615</v>
      </c>
      <c r="F55" s="41">
        <f t="shared" si="3"/>
        <v>-51.27914</v>
      </c>
    </row>
    <row r="56" spans="1:6" ht="15.75">
      <c r="A56" s="50" t="s">
        <v>56</v>
      </c>
      <c r="B56" s="51" t="s">
        <v>57</v>
      </c>
      <c r="C56" s="44">
        <v>55.12</v>
      </c>
      <c r="D56" s="44">
        <v>3.84086</v>
      </c>
      <c r="E56" s="45">
        <f t="shared" si="2"/>
        <v>6.968178519593615</v>
      </c>
      <c r="F56" s="45">
        <f t="shared" si="3"/>
        <v>-51.27914</v>
      </c>
    </row>
    <row r="57" spans="1:6" s="6" customFormat="1" ht="15.75">
      <c r="A57" s="37" t="s">
        <v>58</v>
      </c>
      <c r="B57" s="38" t="s">
        <v>59</v>
      </c>
      <c r="C57" s="39">
        <f>SUM(C58:C60)</f>
        <v>69.5</v>
      </c>
      <c r="D57" s="39">
        <f>SUM(D58:D60)</f>
        <v>0</v>
      </c>
      <c r="E57" s="41">
        <f t="shared" si="2"/>
        <v>0</v>
      </c>
      <c r="F57" s="41">
        <f t="shared" si="3"/>
        <v>-69.5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69.5</v>
      </c>
      <c r="D60" s="44"/>
      <c r="E60" s="45">
        <f t="shared" si="2"/>
        <v>0</v>
      </c>
      <c r="F60" s="45">
        <f t="shared" si="3"/>
        <v>-69.5</v>
      </c>
    </row>
    <row r="61" spans="1:6" ht="0.7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290.6</v>
      </c>
      <c r="D62" s="55">
        <f>SUM(D63:D66)</f>
        <v>0</v>
      </c>
      <c r="E62" s="41">
        <f t="shared" si="2"/>
        <v>0</v>
      </c>
      <c r="F62" s="41">
        <f t="shared" si="3"/>
        <v>-290.6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214.6</v>
      </c>
      <c r="D65" s="44"/>
      <c r="E65" s="45">
        <f t="shared" si="2"/>
        <v>0</v>
      </c>
      <c r="F65" s="45">
        <f t="shared" si="3"/>
        <v>-214.6</v>
      </c>
    </row>
    <row r="66" spans="1:6" ht="15.75">
      <c r="A66" s="42" t="s">
        <v>74</v>
      </c>
      <c r="B66" s="46" t="s">
        <v>75</v>
      </c>
      <c r="C66" s="56">
        <v>76</v>
      </c>
      <c r="D66" s="44"/>
      <c r="E66" s="45">
        <f t="shared" si="2"/>
        <v>0</v>
      </c>
      <c r="F66" s="45">
        <f t="shared" si="3"/>
        <v>-76</v>
      </c>
    </row>
    <row r="67" spans="1:6" s="6" customFormat="1" ht="15.75">
      <c r="A67" s="37" t="s">
        <v>76</v>
      </c>
      <c r="B67" s="38" t="s">
        <v>77</v>
      </c>
      <c r="C67" s="39">
        <f>SUM(C68:C70)</f>
        <v>221.6</v>
      </c>
      <c r="D67" s="39">
        <f>SUM(D68:D70)</f>
        <v>22.57845</v>
      </c>
      <c r="E67" s="41">
        <f t="shared" si="2"/>
        <v>10.188831227436824</v>
      </c>
      <c r="F67" s="41">
        <f t="shared" si="3"/>
        <v>-199.02155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221.6</v>
      </c>
      <c r="D70" s="44">
        <v>22.57845</v>
      </c>
      <c r="E70" s="45">
        <f t="shared" si="2"/>
        <v>10.188831227436824</v>
      </c>
      <c r="F70" s="45">
        <f t="shared" si="3"/>
        <v>-199.02155</v>
      </c>
    </row>
    <row r="71" spans="1:6" s="6" customFormat="1" ht="15.75">
      <c r="A71" s="37" t="s">
        <v>98</v>
      </c>
      <c r="B71" s="38" t="s">
        <v>99</v>
      </c>
      <c r="C71" s="39">
        <f>C72</f>
        <v>652.6</v>
      </c>
      <c r="D71" s="39">
        <f>SUM(D72)</f>
        <v>139.48</v>
      </c>
      <c r="E71" s="41">
        <f t="shared" si="2"/>
        <v>21.372969659822246</v>
      </c>
      <c r="F71" s="41">
        <f t="shared" si="3"/>
        <v>-513.12</v>
      </c>
    </row>
    <row r="72" spans="1:6" ht="15.75">
      <c r="A72" s="42" t="s">
        <v>100</v>
      </c>
      <c r="B72" s="46" t="s">
        <v>275</v>
      </c>
      <c r="C72" s="44">
        <v>652.6</v>
      </c>
      <c r="D72" s="44">
        <v>139.48</v>
      </c>
      <c r="E72" s="45">
        <f t="shared" si="2"/>
        <v>21.372969659822246</v>
      </c>
      <c r="F72" s="45">
        <f t="shared" si="3"/>
        <v>-513.12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110</v>
      </c>
      <c r="B79" s="46" t="s">
        <v>111</v>
      </c>
      <c r="C79" s="44">
        <v>6.8</v>
      </c>
      <c r="D79" s="44"/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1959.528</v>
      </c>
      <c r="D88" s="40">
        <f>D47+D55+D57+D62+D67+D71+D78</f>
        <v>260.83829000000003</v>
      </c>
      <c r="E88" s="41">
        <f t="shared" si="2"/>
        <v>13.31128159434313</v>
      </c>
      <c r="F88" s="41">
        <f t="shared" si="3"/>
        <v>-1698.68971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6.14062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304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44.59138</v>
      </c>
      <c r="E4" s="5">
        <f>SUM(D4/C4*100)</f>
        <v>7.6855187866253</v>
      </c>
      <c r="F4" s="5">
        <f>SUM(D4-C4)</f>
        <v>-535.6086200000001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33.71304</v>
      </c>
      <c r="E5" s="5">
        <f aca="true" t="shared" si="0" ref="E5:E42">SUM(D5/C5*100)</f>
        <v>10.641742424242423</v>
      </c>
      <c r="F5" s="5">
        <f aca="true" t="shared" si="1" ref="F5:F42">SUM(D5-C5)</f>
        <v>-283.08696000000003</v>
      </c>
    </row>
    <row r="6" spans="1:6" ht="15.75">
      <c r="A6" s="7">
        <v>1010200001</v>
      </c>
      <c r="B6" s="8" t="s">
        <v>7</v>
      </c>
      <c r="C6" s="9">
        <v>316.8</v>
      </c>
      <c r="D6" s="10">
        <v>33.71304</v>
      </c>
      <c r="E6" s="9">
        <f>SUM(D6/C6*100)</f>
        <v>10.641742424242423</v>
      </c>
      <c r="F6" s="9">
        <f t="shared" si="1"/>
        <v>-283.08696000000003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0.3</v>
      </c>
      <c r="E7" s="5">
        <f t="shared" si="0"/>
        <v>10</v>
      </c>
      <c r="F7" s="5">
        <f t="shared" si="1"/>
        <v>-2.7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0.3</v>
      </c>
      <c r="E8" s="9">
        <f t="shared" si="0"/>
        <v>10</v>
      </c>
      <c r="F8" s="9">
        <f t="shared" si="1"/>
        <v>-2.7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250.4</v>
      </c>
      <c r="D9" s="5">
        <f>D10+D11</f>
        <v>9.57834</v>
      </c>
      <c r="E9" s="5">
        <f t="shared" si="0"/>
        <v>3.825215654952077</v>
      </c>
      <c r="F9" s="5">
        <f t="shared" si="1"/>
        <v>-240.82166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0.15961</v>
      </c>
      <c r="E10" s="9">
        <f t="shared" si="0"/>
        <v>0.22168055555555558</v>
      </c>
      <c r="F10" s="9">
        <f>SUM(D10-C10)</f>
        <v>-71.84039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9.41873</v>
      </c>
      <c r="E11" s="9">
        <f t="shared" si="0"/>
        <v>5.279557174887892</v>
      </c>
      <c r="F11" s="9">
        <f t="shared" si="1"/>
        <v>-168.98127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</v>
      </c>
      <c r="E12" s="5">
        <f t="shared" si="0"/>
        <v>10</v>
      </c>
      <c r="F12" s="5">
        <f t="shared" si="1"/>
        <v>-9</v>
      </c>
    </row>
    <row r="13" spans="1:6" ht="15.75">
      <c r="A13" s="7">
        <v>1080400001</v>
      </c>
      <c r="B13" s="8" t="s">
        <v>14</v>
      </c>
      <c r="C13" s="9">
        <v>10</v>
      </c>
      <c r="D13" s="10">
        <v>1</v>
      </c>
      <c r="E13" s="9">
        <f t="shared" si="0"/>
        <v>10</v>
      </c>
      <c r="F13" s="9">
        <f t="shared" si="1"/>
        <v>-9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2.98223</v>
      </c>
      <c r="E20" s="5">
        <f t="shared" si="0"/>
        <v>0.46597343750000003</v>
      </c>
      <c r="F20" s="5">
        <f t="shared" si="1"/>
        <v>-637.01777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590</v>
      </c>
      <c r="D21" s="5">
        <f>D22+D23</f>
        <v>1.48223</v>
      </c>
      <c r="E21" s="5">
        <f t="shared" si="0"/>
        <v>0.25122542372881357</v>
      </c>
      <c r="F21" s="5">
        <f t="shared" si="1"/>
        <v>-588.51777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0.12748</v>
      </c>
      <c r="E22" s="9">
        <f t="shared" si="0"/>
        <v>0.02317818181818182</v>
      </c>
      <c r="F22" s="9">
        <f t="shared" si="1"/>
        <v>-549.87252</v>
      </c>
    </row>
    <row r="23" spans="1:6" ht="15.75">
      <c r="A23" s="7">
        <v>1110503505</v>
      </c>
      <c r="B23" s="11" t="s">
        <v>18</v>
      </c>
      <c r="C23" s="12">
        <v>40</v>
      </c>
      <c r="D23" s="10">
        <v>1.35475</v>
      </c>
      <c r="E23" s="9">
        <f t="shared" si="0"/>
        <v>3.3868749999999994</v>
      </c>
      <c r="F23" s="9">
        <f t="shared" si="1"/>
        <v>-38.64525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1.5</v>
      </c>
      <c r="E29" s="5" t="e">
        <f t="shared" si="0"/>
        <v>#DIV/0!</v>
      </c>
      <c r="F29" s="5">
        <f t="shared" si="1"/>
        <v>1.5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1.5</v>
      </c>
      <c r="E30" s="9" t="e">
        <f t="shared" si="0"/>
        <v>#DIV/0!</v>
      </c>
      <c r="F30" s="9">
        <f t="shared" si="1"/>
        <v>1.5</v>
      </c>
    </row>
    <row r="31" spans="1:6" ht="15" customHeight="1">
      <c r="A31" s="7">
        <v>1170505005</v>
      </c>
      <c r="B31" s="11" t="s">
        <v>262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47.57361</v>
      </c>
      <c r="E32" s="5">
        <f t="shared" si="0"/>
        <v>3.8988370758891984</v>
      </c>
      <c r="F32" s="5">
        <f t="shared" si="1"/>
        <v>-1172.6263900000001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3413.848</v>
      </c>
      <c r="D33" s="5">
        <f>D34+D36+D37+D38+D39+D40</f>
        <v>315.12</v>
      </c>
      <c r="E33" s="5">
        <f t="shared" si="0"/>
        <v>9.23063944264654</v>
      </c>
      <c r="F33" s="5">
        <f t="shared" si="1"/>
        <v>-3098.728</v>
      </c>
      <c r="G33" s="21"/>
    </row>
    <row r="34" spans="1:6" ht="15.75">
      <c r="A34" s="17">
        <v>2020100000</v>
      </c>
      <c r="B34" s="18" t="s">
        <v>28</v>
      </c>
      <c r="C34" s="13">
        <v>1747.3</v>
      </c>
      <c r="D34" s="22">
        <v>296.12</v>
      </c>
      <c r="E34" s="9">
        <f t="shared" si="0"/>
        <v>16.947290104733018</v>
      </c>
      <c r="F34" s="9">
        <f t="shared" si="1"/>
        <v>-1451.1799999999998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177.2</v>
      </c>
      <c r="D36" s="10">
        <v>0</v>
      </c>
      <c r="E36" s="9">
        <f t="shared" si="0"/>
        <v>0</v>
      </c>
      <c r="F36" s="9">
        <f t="shared" si="1"/>
        <v>-177.2</v>
      </c>
    </row>
    <row r="37" spans="1:6" ht="15.75">
      <c r="A37" s="17">
        <v>2020300000</v>
      </c>
      <c r="B37" s="18" t="s">
        <v>30</v>
      </c>
      <c r="C37" s="12">
        <v>1489.348</v>
      </c>
      <c r="D37" s="23">
        <v>19</v>
      </c>
      <c r="E37" s="9">
        <f t="shared" si="0"/>
        <v>1.2757260223936917</v>
      </c>
      <c r="F37" s="9">
        <f t="shared" si="1"/>
        <v>-1470.348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4634.048</v>
      </c>
      <c r="D42" s="26">
        <f>D32+D33</f>
        <v>362.69361000000004</v>
      </c>
      <c r="E42" s="5">
        <f t="shared" si="0"/>
        <v>7.826712412128662</v>
      </c>
      <c r="F42" s="5">
        <f t="shared" si="1"/>
        <v>-4271.3543899999995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-112.47086000000004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729.978</v>
      </c>
      <c r="D47" s="40">
        <f>D48+D49+D50+D51+D52+D54+D53</f>
        <v>65.13375</v>
      </c>
      <c r="E47" s="41">
        <f>SUM(D47/C47*100)</f>
        <v>8.922700410149348</v>
      </c>
      <c r="F47" s="41">
        <f>SUM(D47-C47)</f>
        <v>-664.84425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709.978</v>
      </c>
      <c r="D49" s="44">
        <v>65.13375</v>
      </c>
      <c r="E49" s="45">
        <f aca="true" t="shared" si="2" ref="E49:E88">SUM(D49/C49*100)</f>
        <v>9.174051872029839</v>
      </c>
      <c r="F49" s="45">
        <f aca="true" t="shared" si="3" ref="F49:F88">SUM(D49-C49)</f>
        <v>-644.84425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9.597</v>
      </c>
      <c r="E55" s="41">
        <f t="shared" si="2"/>
        <v>8.369233452515914</v>
      </c>
      <c r="F55" s="41">
        <f t="shared" si="3"/>
        <v>-105.07300000000001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9.597</v>
      </c>
      <c r="E56" s="45">
        <f t="shared" si="2"/>
        <v>8.369233452515914</v>
      </c>
      <c r="F56" s="45">
        <f t="shared" si="3"/>
        <v>-105.07300000000001</v>
      </c>
    </row>
    <row r="57" spans="1:6" s="6" customFormat="1" ht="15.75">
      <c r="A57" s="37" t="s">
        <v>58</v>
      </c>
      <c r="B57" s="38" t="s">
        <v>59</v>
      </c>
      <c r="C57" s="39">
        <f>C61</f>
        <v>94.3</v>
      </c>
      <c r="D57" s="39">
        <f>SUM(D58:D60)</f>
        <v>0</v>
      </c>
      <c r="E57" s="41">
        <f t="shared" si="2"/>
        <v>0</v>
      </c>
      <c r="F57" s="41">
        <f t="shared" si="3"/>
        <v>-94.3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260</v>
      </c>
      <c r="B61" s="54" t="s">
        <v>261</v>
      </c>
      <c r="C61" s="44">
        <v>94.3</v>
      </c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704.4</v>
      </c>
      <c r="D62" s="55">
        <f>SUM(D63:D66)</f>
        <v>0</v>
      </c>
      <c r="E62" s="41">
        <f t="shared" si="2"/>
        <v>0</v>
      </c>
      <c r="F62" s="41">
        <f t="shared" si="3"/>
        <v>-704.4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300</v>
      </c>
      <c r="D64" s="44"/>
      <c r="E64" s="45">
        <f t="shared" si="2"/>
        <v>0</v>
      </c>
      <c r="F64" s="45">
        <f t="shared" si="3"/>
        <v>-300</v>
      </c>
      <c r="G64" s="57"/>
    </row>
    <row r="65" spans="1:6" ht="15.75">
      <c r="A65" s="42" t="s">
        <v>72</v>
      </c>
      <c r="B65" s="46" t="s">
        <v>73</v>
      </c>
      <c r="C65" s="56">
        <v>354.4</v>
      </c>
      <c r="D65" s="44"/>
      <c r="E65" s="45">
        <f t="shared" si="2"/>
        <v>0</v>
      </c>
      <c r="F65" s="45">
        <f t="shared" si="3"/>
        <v>-354.4</v>
      </c>
    </row>
    <row r="66" spans="1:6" ht="15.75">
      <c r="A66" s="42" t="s">
        <v>74</v>
      </c>
      <c r="B66" s="46" t="s">
        <v>75</v>
      </c>
      <c r="C66" s="56">
        <v>50</v>
      </c>
      <c r="D66" s="44"/>
      <c r="E66" s="45">
        <f t="shared" si="2"/>
        <v>0</v>
      </c>
      <c r="F66" s="45">
        <f t="shared" si="3"/>
        <v>-50</v>
      </c>
    </row>
    <row r="67" spans="1:6" s="6" customFormat="1" ht="15.75">
      <c r="A67" s="37" t="s">
        <v>76</v>
      </c>
      <c r="B67" s="38" t="s">
        <v>77</v>
      </c>
      <c r="C67" s="39">
        <f>SUM(C68:C70)</f>
        <v>1951.2</v>
      </c>
      <c r="D67" s="39">
        <f>SUM(D68:D70)</f>
        <v>25.334</v>
      </c>
      <c r="E67" s="41">
        <f t="shared" si="2"/>
        <v>1.298380483804838</v>
      </c>
      <c r="F67" s="41">
        <f t="shared" si="3"/>
        <v>-1925.866</v>
      </c>
    </row>
    <row r="68" spans="1:6" ht="15.75">
      <c r="A68" s="42" t="s">
        <v>78</v>
      </c>
      <c r="B68" s="58" t="s">
        <v>79</v>
      </c>
      <c r="C68" s="44">
        <v>1374.5</v>
      </c>
      <c r="D68" s="44"/>
      <c r="E68" s="45">
        <f t="shared" si="2"/>
        <v>0</v>
      </c>
      <c r="F68" s="45">
        <f t="shared" si="3"/>
        <v>-1374.5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576.7</v>
      </c>
      <c r="D70" s="44">
        <v>25.334</v>
      </c>
      <c r="E70" s="45">
        <f t="shared" si="2"/>
        <v>4.392925264435581</v>
      </c>
      <c r="F70" s="45">
        <f t="shared" si="3"/>
        <v>-551.3660000000001</v>
      </c>
    </row>
    <row r="71" spans="1:6" s="6" customFormat="1" ht="15.75">
      <c r="A71" s="37" t="s">
        <v>98</v>
      </c>
      <c r="B71" s="38" t="s">
        <v>99</v>
      </c>
      <c r="C71" s="39">
        <f>C72</f>
        <v>866.4</v>
      </c>
      <c r="D71" s="39">
        <f>SUM(D72)</f>
        <v>150.158</v>
      </c>
      <c r="E71" s="41">
        <f t="shared" si="2"/>
        <v>17.33125577100646</v>
      </c>
      <c r="F71" s="41">
        <f t="shared" si="3"/>
        <v>-716.242</v>
      </c>
    </row>
    <row r="72" spans="1:6" ht="15.75">
      <c r="A72" s="42" t="s">
        <v>100</v>
      </c>
      <c r="B72" s="46" t="s">
        <v>275</v>
      </c>
      <c r="C72" s="44">
        <v>866.4</v>
      </c>
      <c r="D72" s="44">
        <v>150.158</v>
      </c>
      <c r="E72" s="45">
        <f t="shared" si="2"/>
        <v>17.33125577100646</v>
      </c>
      <c r="F72" s="45">
        <f t="shared" si="3"/>
        <v>-716.242</v>
      </c>
    </row>
    <row r="73" spans="1:6" s="6" customFormat="1" ht="15.75">
      <c r="A73" s="60">
        <v>1000</v>
      </c>
      <c r="B73" s="38" t="s">
        <v>102</v>
      </c>
      <c r="C73" s="39">
        <f>SUM(C74:C77)</f>
        <v>162.3</v>
      </c>
      <c r="D73" s="39">
        <f>SUM(D74:D77)</f>
        <v>0</v>
      </c>
      <c r="E73" s="41">
        <f t="shared" si="2"/>
        <v>0</v>
      </c>
      <c r="F73" s="41">
        <f t="shared" si="3"/>
        <v>-162.3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162.3</v>
      </c>
      <c r="D75" s="44"/>
      <c r="E75" s="45">
        <f t="shared" si="2"/>
        <v>0</v>
      </c>
      <c r="F75" s="45">
        <f t="shared" si="3"/>
        <v>-162.3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>
      <c r="A79" s="42" t="s">
        <v>110</v>
      </c>
      <c r="B79" s="46" t="s">
        <v>111</v>
      </c>
      <c r="C79" s="44">
        <v>10.8</v>
      </c>
      <c r="D79" s="44"/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C47+C55+C62+C67+C71+C73+C78+C57</f>
        <v>4634.048</v>
      </c>
      <c r="D88" s="40">
        <f>D47+D55+D62+D67+D71+D73+D78</f>
        <v>250.22275</v>
      </c>
      <c r="E88" s="41">
        <f t="shared" si="2"/>
        <v>5.399658139061141</v>
      </c>
      <c r="F88" s="41">
        <f t="shared" si="3"/>
        <v>-4383.82525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0039062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303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26.226689999999998</v>
      </c>
      <c r="E4" s="5">
        <f>SUM(D4/C4*100)</f>
        <v>2.719482579842389</v>
      </c>
      <c r="F4" s="5">
        <f>SUM(D4-C4)</f>
        <v>-938.17331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15.84096</v>
      </c>
      <c r="E5" s="5">
        <f aca="true" t="shared" si="0" ref="E5:E42">SUM(D5/C5*100)</f>
        <v>3.367551020408164</v>
      </c>
      <c r="F5" s="5">
        <f aca="true" t="shared" si="1" ref="F5:F42">SUM(D5-C5)</f>
        <v>-454.55904</v>
      </c>
    </row>
    <row r="6" spans="1:6" ht="15.75">
      <c r="A6" s="7">
        <v>1010200001</v>
      </c>
      <c r="B6" s="8" t="s">
        <v>7</v>
      </c>
      <c r="C6" s="9">
        <v>470.4</v>
      </c>
      <c r="D6" s="10">
        <v>15.84096</v>
      </c>
      <c r="E6" s="9">
        <f>SUM(D6/C6*100)</f>
        <v>3.367551020408164</v>
      </c>
      <c r="F6" s="9">
        <f t="shared" si="1"/>
        <v>-454.55904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0</v>
      </c>
      <c r="E7" s="5">
        <f t="shared" si="0"/>
        <v>0</v>
      </c>
      <c r="F7" s="5">
        <f t="shared" si="1"/>
        <v>-8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0</v>
      </c>
      <c r="E8" s="9">
        <f t="shared" si="0"/>
        <v>0</v>
      </c>
      <c r="F8" s="9">
        <f t="shared" si="1"/>
        <v>-8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476</v>
      </c>
      <c r="D9" s="5">
        <f>D10+D11</f>
        <v>7.73573</v>
      </c>
      <c r="E9" s="5">
        <f t="shared" si="0"/>
        <v>1.625153361344538</v>
      </c>
      <c r="F9" s="5">
        <f t="shared" si="1"/>
        <v>-468.26427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0.99688</v>
      </c>
      <c r="E10" s="9">
        <f t="shared" si="0"/>
        <v>0.8238677685950413</v>
      </c>
      <c r="F10" s="9">
        <f>SUM(D10-C10)</f>
        <v>-120.00312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6.73885</v>
      </c>
      <c r="E11" s="9">
        <f t="shared" si="0"/>
        <v>1.8982676056338028</v>
      </c>
      <c r="F11" s="9">
        <f t="shared" si="1"/>
        <v>-348.26115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2.65</v>
      </c>
      <c r="E12" s="5">
        <f t="shared" si="0"/>
        <v>26.5</v>
      </c>
      <c r="F12" s="5">
        <f t="shared" si="1"/>
        <v>-7.35</v>
      </c>
    </row>
    <row r="13" spans="1:6" ht="15.75">
      <c r="A13" s="7">
        <v>1080400001</v>
      </c>
      <c r="B13" s="8" t="s">
        <v>14</v>
      </c>
      <c r="C13" s="9">
        <v>10</v>
      </c>
      <c r="D13" s="10">
        <v>2.65</v>
      </c>
      <c r="E13" s="9">
        <f t="shared" si="0"/>
        <v>26.5</v>
      </c>
      <c r="F13" s="9">
        <f t="shared" si="1"/>
        <v>-7.35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26.58767</v>
      </c>
      <c r="E20" s="5">
        <f t="shared" si="0"/>
        <v>19.53539309331374</v>
      </c>
      <c r="F20" s="5">
        <f t="shared" si="1"/>
        <v>-109.51232999999999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66.1</v>
      </c>
      <c r="D21" s="5">
        <f>D22+D23</f>
        <v>10.67232</v>
      </c>
      <c r="E21" s="5">
        <f t="shared" si="0"/>
        <v>16.14571860816944</v>
      </c>
      <c r="F21" s="5">
        <f t="shared" si="1"/>
        <v>-55.427679999999995</v>
      </c>
    </row>
    <row r="22" spans="1:6" ht="15.75">
      <c r="A22" s="17">
        <v>1110501101</v>
      </c>
      <c r="B22" s="18" t="s">
        <v>17</v>
      </c>
      <c r="C22" s="12">
        <v>45</v>
      </c>
      <c r="D22" s="10">
        <v>10.45838</v>
      </c>
      <c r="E22" s="9">
        <f t="shared" si="0"/>
        <v>23.240844444444445</v>
      </c>
      <c r="F22" s="9">
        <f t="shared" si="1"/>
        <v>-34.54162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0.21394</v>
      </c>
      <c r="E23" s="9">
        <f t="shared" si="0"/>
        <v>1.0139336492890993</v>
      </c>
      <c r="F23" s="9">
        <f t="shared" si="1"/>
        <v>-20.88606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13.52975</v>
      </c>
      <c r="E29" s="5" t="e">
        <f t="shared" si="0"/>
        <v>#DIV/0!</v>
      </c>
      <c r="F29" s="5">
        <f t="shared" si="1"/>
        <v>13.52975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7.52975</v>
      </c>
      <c r="E30" s="9" t="e">
        <f t="shared" si="0"/>
        <v>#DIV/0!</v>
      </c>
      <c r="F30" s="9">
        <f t="shared" si="1"/>
        <v>7.52975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52.81435999999999</v>
      </c>
      <c r="E32" s="5">
        <f t="shared" si="0"/>
        <v>4.7991240345297586</v>
      </c>
      <c r="F32" s="5">
        <f t="shared" si="1"/>
        <v>-1047.68564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2714.379</v>
      </c>
      <c r="D33" s="5">
        <f>D34+D36+D37+D38+D39+D40</f>
        <v>478.03</v>
      </c>
      <c r="E33" s="5">
        <f t="shared" si="0"/>
        <v>17.611026315779778</v>
      </c>
      <c r="F33" s="5">
        <f t="shared" si="1"/>
        <v>-2236.349</v>
      </c>
      <c r="G33" s="21"/>
    </row>
    <row r="34" spans="1:6" ht="15.75">
      <c r="A34" s="17">
        <v>2020100000</v>
      </c>
      <c r="B34" s="18" t="s">
        <v>28</v>
      </c>
      <c r="C34" s="12">
        <v>2391</v>
      </c>
      <c r="D34" s="22">
        <v>459.03</v>
      </c>
      <c r="E34" s="9">
        <f t="shared" si="0"/>
        <v>19.198243412797993</v>
      </c>
      <c r="F34" s="9">
        <f t="shared" si="1"/>
        <v>-1931.97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208.5</v>
      </c>
      <c r="D36" s="10">
        <v>0</v>
      </c>
      <c r="E36" s="9">
        <f t="shared" si="0"/>
        <v>0</v>
      </c>
      <c r="F36" s="9">
        <f t="shared" si="1"/>
        <v>-208.5</v>
      </c>
    </row>
    <row r="37" spans="1:6" ht="15.75">
      <c r="A37" s="17">
        <v>2020300000</v>
      </c>
      <c r="B37" s="18" t="s">
        <v>30</v>
      </c>
      <c r="C37" s="12">
        <v>114.879</v>
      </c>
      <c r="D37" s="23">
        <v>19</v>
      </c>
      <c r="E37" s="9">
        <f t="shared" si="0"/>
        <v>16.539141183332028</v>
      </c>
      <c r="F37" s="9">
        <f t="shared" si="1"/>
        <v>-95.879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3814.879</v>
      </c>
      <c r="D42" s="26">
        <f>D32+D33</f>
        <v>530.8443599999999</v>
      </c>
      <c r="E42" s="5">
        <f t="shared" si="0"/>
        <v>13.915103467239721</v>
      </c>
      <c r="F42" s="5">
        <f t="shared" si="1"/>
        <v>-3284.03464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-104.45217999999994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701.609</v>
      </c>
      <c r="D47" s="40">
        <f>D48+D49+D50+D51+D52+D54+D53</f>
        <v>102.09249</v>
      </c>
      <c r="E47" s="41">
        <f>SUM(D47/C47*100)</f>
        <v>14.551194468714055</v>
      </c>
      <c r="F47" s="41">
        <f>SUM(D47-C47)</f>
        <v>-599.51651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691.609</v>
      </c>
      <c r="D49" s="44">
        <v>102.09249</v>
      </c>
      <c r="E49" s="45">
        <f aca="true" t="shared" si="2" ref="E49:E88">SUM(D49/C49*100)</f>
        <v>14.761590725395418</v>
      </c>
      <c r="F49" s="45">
        <f aca="true" t="shared" si="3" ref="F49:F88">SUM(D49-C49)</f>
        <v>-589.51651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114.67</v>
      </c>
      <c r="D55" s="39">
        <f>D56</f>
        <v>9.09865</v>
      </c>
      <c r="E55" s="41">
        <f t="shared" si="2"/>
        <v>7.934638527949768</v>
      </c>
      <c r="F55" s="41">
        <f t="shared" si="3"/>
        <v>-105.57135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9.09865</v>
      </c>
      <c r="E56" s="45">
        <f t="shared" si="2"/>
        <v>7.934638527949768</v>
      </c>
      <c r="F56" s="45">
        <f t="shared" si="3"/>
        <v>-105.57135</v>
      </c>
    </row>
    <row r="57" spans="1:6" s="6" customFormat="1" ht="15.75">
      <c r="A57" s="37" t="s">
        <v>58</v>
      </c>
      <c r="B57" s="38" t="s">
        <v>59</v>
      </c>
      <c r="C57" s="39">
        <f>SUM(C58:C60)</f>
        <v>70</v>
      </c>
      <c r="D57" s="39">
        <f>SUM(D58:D60)</f>
        <v>0</v>
      </c>
      <c r="E57" s="41">
        <f t="shared" si="2"/>
        <v>0</v>
      </c>
      <c r="F57" s="41">
        <f t="shared" si="3"/>
        <v>-70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70</v>
      </c>
      <c r="D60" s="44"/>
      <c r="E60" s="45">
        <f t="shared" si="2"/>
        <v>0</v>
      </c>
      <c r="F60" s="45">
        <f t="shared" si="3"/>
        <v>-70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466.7</v>
      </c>
      <c r="D62" s="55">
        <f>SUM(D63:D66)</f>
        <v>0</v>
      </c>
      <c r="E62" s="41">
        <f t="shared" si="2"/>
        <v>0</v>
      </c>
      <c r="F62" s="41">
        <f t="shared" si="3"/>
        <v>-466.7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417</v>
      </c>
      <c r="D65" s="44"/>
      <c r="E65" s="45">
        <f t="shared" si="2"/>
        <v>0</v>
      </c>
      <c r="F65" s="45">
        <f t="shared" si="3"/>
        <v>-417</v>
      </c>
    </row>
    <row r="66" spans="1:6" ht="15.75">
      <c r="A66" s="42" t="s">
        <v>74</v>
      </c>
      <c r="B66" s="46" t="s">
        <v>75</v>
      </c>
      <c r="C66" s="56">
        <v>49.7</v>
      </c>
      <c r="D66" s="44"/>
      <c r="E66" s="45">
        <f t="shared" si="2"/>
        <v>0</v>
      </c>
      <c r="F66" s="45">
        <f t="shared" si="3"/>
        <v>-49.7</v>
      </c>
    </row>
    <row r="67" spans="1:6" s="6" customFormat="1" ht="15.75">
      <c r="A67" s="37" t="s">
        <v>76</v>
      </c>
      <c r="B67" s="38" t="s">
        <v>77</v>
      </c>
      <c r="C67" s="39">
        <f>SUM(C68:C70)</f>
        <v>445</v>
      </c>
      <c r="D67" s="39">
        <f>SUM(D68:D70)</f>
        <v>40.83104</v>
      </c>
      <c r="E67" s="41">
        <f t="shared" si="2"/>
        <v>9.175514606741574</v>
      </c>
      <c r="F67" s="41">
        <f t="shared" si="3"/>
        <v>-404.16895999999997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445</v>
      </c>
      <c r="D70" s="44">
        <v>40.83104</v>
      </c>
      <c r="E70" s="45">
        <f t="shared" si="2"/>
        <v>9.175514606741574</v>
      </c>
      <c r="F70" s="45">
        <f t="shared" si="3"/>
        <v>-404.16895999999997</v>
      </c>
    </row>
    <row r="71" spans="1:6" s="6" customFormat="1" ht="15.75">
      <c r="A71" s="37" t="s">
        <v>98</v>
      </c>
      <c r="B71" s="38" t="s">
        <v>99</v>
      </c>
      <c r="C71" s="39">
        <f>C72</f>
        <v>2004.5</v>
      </c>
      <c r="D71" s="39">
        <f>SUM(D72)</f>
        <v>274.37</v>
      </c>
      <c r="E71" s="41">
        <f t="shared" si="2"/>
        <v>13.687702668994762</v>
      </c>
      <c r="F71" s="41">
        <f t="shared" si="3"/>
        <v>-1730.13</v>
      </c>
    </row>
    <row r="72" spans="1:6" ht="15" customHeight="1">
      <c r="A72" s="42" t="s">
        <v>100</v>
      </c>
      <c r="B72" s="46" t="s">
        <v>101</v>
      </c>
      <c r="C72" s="44">
        <v>2004.5</v>
      </c>
      <c r="D72" s="44">
        <v>274.37</v>
      </c>
      <c r="E72" s="45">
        <f t="shared" si="2"/>
        <v>13.687702668994762</v>
      </c>
      <c r="F72" s="45">
        <f t="shared" si="3"/>
        <v>-1730.13</v>
      </c>
    </row>
    <row r="73" spans="1:6" s="6" customFormat="1" ht="15" customHeight="1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110</v>
      </c>
      <c r="B79" s="46" t="s">
        <v>111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C47+C55+C57+C62+C67+C71+C78</f>
        <v>3814.8790000000004</v>
      </c>
      <c r="D88" s="40">
        <f>D47+D55+D57+D62+D67+D71+D78</f>
        <v>426.39218</v>
      </c>
      <c r="E88" s="41">
        <f t="shared" si="2"/>
        <v>11.177082680735088</v>
      </c>
      <c r="F88" s="41">
        <f t="shared" si="3"/>
        <v>-3388.4868200000005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6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8515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302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34.36394</v>
      </c>
      <c r="E4" s="5">
        <f>SUM(D4/C4*100)</f>
        <v>5.104566250742721</v>
      </c>
      <c r="F4" s="5">
        <f>SUM(D4-C4)</f>
        <v>-638.8360600000001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21.13308</v>
      </c>
      <c r="E5" s="5">
        <f aca="true" t="shared" si="0" ref="E5:E42">SUM(D5/C5*100)</f>
        <v>7.188122448979592</v>
      </c>
      <c r="F5" s="5">
        <f aca="true" t="shared" si="1" ref="F5:F42">SUM(D5-C5)</f>
        <v>-272.86692</v>
      </c>
    </row>
    <row r="6" spans="1:6" ht="15.75">
      <c r="A6" s="7">
        <v>1010200001</v>
      </c>
      <c r="B6" s="8" t="s">
        <v>270</v>
      </c>
      <c r="C6" s="9">
        <v>294</v>
      </c>
      <c r="D6" s="10">
        <v>21.13308</v>
      </c>
      <c r="E6" s="9">
        <f>SUM(D6/C6*100)</f>
        <v>7.188122448979592</v>
      </c>
      <c r="F6" s="9">
        <f t="shared" si="1"/>
        <v>-272.86692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0.04585</v>
      </c>
      <c r="E7" s="5">
        <f t="shared" si="0"/>
        <v>0.21833333333333335</v>
      </c>
      <c r="F7" s="5">
        <f t="shared" si="1"/>
        <v>-20.95415</v>
      </c>
    </row>
    <row r="8" spans="1:6" ht="15.75" customHeight="1">
      <c r="A8" s="7">
        <v>1050300000</v>
      </c>
      <c r="B8" s="11" t="s">
        <v>271</v>
      </c>
      <c r="C8" s="12">
        <v>21</v>
      </c>
      <c r="D8" s="10">
        <v>0.04585</v>
      </c>
      <c r="E8" s="9">
        <f t="shared" si="0"/>
        <v>0.21833333333333335</v>
      </c>
      <c r="F8" s="9">
        <f t="shared" si="1"/>
        <v>-20.95415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348.2</v>
      </c>
      <c r="D9" s="5">
        <f>D10+D11</f>
        <v>13.03501</v>
      </c>
      <c r="E9" s="5">
        <f t="shared" si="0"/>
        <v>3.743541068351522</v>
      </c>
      <c r="F9" s="5">
        <f t="shared" si="1"/>
        <v>-335.16499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0.8189</v>
      </c>
      <c r="E10" s="9">
        <f t="shared" si="0"/>
        <v>0.7799047619047619</v>
      </c>
      <c r="F10" s="9">
        <f>SUM(D10-C10)</f>
        <v>-104.1811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12.21611</v>
      </c>
      <c r="E11" s="9">
        <f t="shared" si="0"/>
        <v>5.023071546052632</v>
      </c>
      <c r="F11" s="9">
        <f t="shared" si="1"/>
        <v>-230.98388999999997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0.15</v>
      </c>
      <c r="E12" s="5">
        <f t="shared" si="0"/>
        <v>1.5</v>
      </c>
      <c r="F12" s="5">
        <f t="shared" si="1"/>
        <v>-9.85</v>
      </c>
    </row>
    <row r="13" spans="1:6" ht="15.75">
      <c r="A13" s="7">
        <v>1080400001</v>
      </c>
      <c r="B13" s="8" t="s">
        <v>269</v>
      </c>
      <c r="C13" s="9">
        <v>10</v>
      </c>
      <c r="D13" s="10">
        <v>0.15</v>
      </c>
      <c r="E13" s="9">
        <f t="shared" si="0"/>
        <v>1.5</v>
      </c>
      <c r="F13" s="9">
        <f t="shared" si="1"/>
        <v>-9.85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2.11577</v>
      </c>
      <c r="E20" s="5">
        <f t="shared" si="0"/>
        <v>1.9234272727272728</v>
      </c>
      <c r="F20" s="5">
        <f t="shared" si="1"/>
        <v>-107.88423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50</v>
      </c>
      <c r="D21" s="5">
        <f>D22+D23</f>
        <v>0.19197</v>
      </c>
      <c r="E21" s="5">
        <f t="shared" si="0"/>
        <v>0.38394</v>
      </c>
      <c r="F21" s="5">
        <f t="shared" si="1"/>
        <v>-49.80803</v>
      </c>
    </row>
    <row r="22" spans="1:6" ht="15" customHeight="1">
      <c r="A22" s="17">
        <v>1110501101</v>
      </c>
      <c r="B22" s="18" t="s">
        <v>267</v>
      </c>
      <c r="C22" s="12">
        <v>50</v>
      </c>
      <c r="D22" s="10">
        <v>0.19197</v>
      </c>
      <c r="E22" s="9">
        <f t="shared" si="0"/>
        <v>0.38394</v>
      </c>
      <c r="F22" s="9">
        <f t="shared" si="1"/>
        <v>-49.80803</v>
      </c>
    </row>
    <row r="23" spans="1:6" ht="15" customHeight="1" hidden="1">
      <c r="A23" s="7">
        <v>1110503505</v>
      </c>
      <c r="B23" s="11" t="s">
        <v>266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1.6448</v>
      </c>
      <c r="E26" s="5">
        <f t="shared" si="0"/>
        <v>2.7413333333333334</v>
      </c>
      <c r="F26" s="5">
        <f t="shared" si="1"/>
        <v>-58.355199999999996</v>
      </c>
    </row>
    <row r="27" spans="1:6" ht="0.75" customHeight="1" hidden="1">
      <c r="A27" s="17">
        <v>1140200000</v>
      </c>
      <c r="B27" s="19" t="s">
        <v>263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60</v>
      </c>
      <c r="D28" s="10">
        <v>1.6448</v>
      </c>
      <c r="E28" s="9">
        <f t="shared" si="0"/>
        <v>2.7413333333333334</v>
      </c>
      <c r="F28" s="9">
        <f t="shared" si="1"/>
        <v>-58.355199999999996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0.279</v>
      </c>
      <c r="E29" s="5" t="e">
        <f t="shared" si="0"/>
        <v>#DIV/0!</v>
      </c>
      <c r="F29" s="5">
        <f t="shared" si="1"/>
        <v>0.279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0.25</v>
      </c>
      <c r="E30" s="9" t="e">
        <f t="shared" si="0"/>
        <v>#DIV/0!</v>
      </c>
      <c r="F30" s="9">
        <f t="shared" si="1"/>
        <v>0.25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36.47971</v>
      </c>
      <c r="E32" s="5">
        <f t="shared" si="0"/>
        <v>4.65777706843718</v>
      </c>
      <c r="F32" s="5">
        <f t="shared" si="1"/>
        <v>-746.7202900000001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4404.579</v>
      </c>
      <c r="D33" s="5">
        <f>D34+D36+D37+D38+D39+D40</f>
        <v>477.64</v>
      </c>
      <c r="E33" s="5">
        <f t="shared" si="0"/>
        <v>10.84416921571846</v>
      </c>
      <c r="F33" s="5">
        <f t="shared" si="1"/>
        <v>-3926.939</v>
      </c>
      <c r="G33" s="21"/>
    </row>
    <row r="34" spans="1:6" ht="15.75">
      <c r="A34" s="17">
        <v>2020100000</v>
      </c>
      <c r="B34" s="18" t="s">
        <v>28</v>
      </c>
      <c r="C34" s="13">
        <v>2706.8</v>
      </c>
      <c r="D34" s="22">
        <v>458.64</v>
      </c>
      <c r="E34" s="9">
        <f t="shared" si="0"/>
        <v>16.943992906753362</v>
      </c>
      <c r="F34" s="9">
        <f t="shared" si="1"/>
        <v>-2248.1600000000003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208.4</v>
      </c>
      <c r="D36" s="10">
        <v>0</v>
      </c>
      <c r="E36" s="9">
        <f t="shared" si="0"/>
        <v>0</v>
      </c>
      <c r="F36" s="9">
        <f t="shared" si="1"/>
        <v>-208.4</v>
      </c>
    </row>
    <row r="37" spans="1:6" ht="15.75">
      <c r="A37" s="17">
        <v>2020300000</v>
      </c>
      <c r="B37" s="18" t="s">
        <v>30</v>
      </c>
      <c r="C37" s="12">
        <v>1489.379</v>
      </c>
      <c r="D37" s="23">
        <v>19</v>
      </c>
      <c r="E37" s="9">
        <f t="shared" si="0"/>
        <v>1.275699469376163</v>
      </c>
      <c r="F37" s="9">
        <f t="shared" si="1"/>
        <v>-1470.379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5187.7789999999995</v>
      </c>
      <c r="D42" s="26">
        <f>D32+D33</f>
        <v>514.1197099999999</v>
      </c>
      <c r="E42" s="5">
        <f t="shared" si="0"/>
        <v>9.910208395538824</v>
      </c>
      <c r="F42" s="5">
        <f t="shared" si="1"/>
        <v>-4673.65929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-0.557619999999929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742.709</v>
      </c>
      <c r="D47" s="40">
        <f>D48+D49+D50+D51+D52+D54+D53</f>
        <v>88.58985</v>
      </c>
      <c r="E47" s="41">
        <f>SUM(D47/C47*100)</f>
        <v>11.92793543635529</v>
      </c>
      <c r="F47" s="41">
        <f>SUM(D47-C47)</f>
        <v>-654.11915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736.409</v>
      </c>
      <c r="D49" s="44">
        <v>88.58985</v>
      </c>
      <c r="E49" s="45">
        <f aca="true" t="shared" si="2" ref="E49:E88">SUM(D49/C49*100)</f>
        <v>12.029979264240389</v>
      </c>
      <c r="F49" s="45">
        <f aca="true" t="shared" si="3" ref="F49:F88">SUM(D49-C49)</f>
        <v>-647.81915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/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9.23574</v>
      </c>
      <c r="E55" s="41">
        <f t="shared" si="2"/>
        <v>8.054190285166127</v>
      </c>
      <c r="F55" s="41">
        <f t="shared" si="3"/>
        <v>-105.43426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9.23574</v>
      </c>
      <c r="E56" s="45">
        <f t="shared" si="2"/>
        <v>8.054190285166127</v>
      </c>
      <c r="F56" s="45">
        <f t="shared" si="3"/>
        <v>-105.43426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0</v>
      </c>
      <c r="E57" s="41">
        <f t="shared" si="2"/>
        <v>0</v>
      </c>
      <c r="F57" s="41">
        <f t="shared" si="3"/>
        <v>-10.7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10.7</v>
      </c>
      <c r="D60" s="44"/>
      <c r="E60" s="45">
        <f t="shared" si="2"/>
        <v>0</v>
      </c>
      <c r="F60" s="45">
        <f t="shared" si="3"/>
        <v>-10.7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526.5</v>
      </c>
      <c r="D62" s="55">
        <f>SUM(D63:D66)</f>
        <v>21.476</v>
      </c>
      <c r="E62" s="41">
        <f t="shared" si="2"/>
        <v>4.079012345679012</v>
      </c>
      <c r="F62" s="41">
        <f t="shared" si="3"/>
        <v>-505.024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416.8</v>
      </c>
      <c r="D65" s="44">
        <v>21.476</v>
      </c>
      <c r="E65" s="45">
        <f t="shared" si="2"/>
        <v>5.152591170825335</v>
      </c>
      <c r="F65" s="45">
        <f t="shared" si="3"/>
        <v>-395.324</v>
      </c>
    </row>
    <row r="66" spans="1:6" ht="15.75">
      <c r="A66" s="42" t="s">
        <v>74</v>
      </c>
      <c r="B66" s="46" t="s">
        <v>75</v>
      </c>
      <c r="C66" s="56">
        <v>109.7</v>
      </c>
      <c r="D66" s="44"/>
      <c r="E66" s="45">
        <f t="shared" si="2"/>
        <v>0</v>
      </c>
      <c r="F66" s="45">
        <f t="shared" si="3"/>
        <v>-109.7</v>
      </c>
    </row>
    <row r="67" spans="1:6" s="6" customFormat="1" ht="15.75">
      <c r="A67" s="37" t="s">
        <v>76</v>
      </c>
      <c r="B67" s="38" t="s">
        <v>77</v>
      </c>
      <c r="C67" s="39">
        <f>SUM(C68:C70)</f>
        <v>1727.5</v>
      </c>
      <c r="D67" s="39">
        <f>SUM(D68:D70)</f>
        <v>59.92421</v>
      </c>
      <c r="E67" s="41">
        <f t="shared" si="2"/>
        <v>3.46883994211288</v>
      </c>
      <c r="F67" s="41">
        <f t="shared" si="3"/>
        <v>-1667.57579</v>
      </c>
    </row>
    <row r="68" spans="1:6" ht="15.75">
      <c r="A68" s="42" t="s">
        <v>78</v>
      </c>
      <c r="B68" s="58" t="s">
        <v>79</v>
      </c>
      <c r="C68" s="44">
        <v>1374.5</v>
      </c>
      <c r="D68" s="44"/>
      <c r="E68" s="45">
        <f t="shared" si="2"/>
        <v>0</v>
      </c>
      <c r="F68" s="45">
        <f t="shared" si="3"/>
        <v>-1374.5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>
        <v>59.92421</v>
      </c>
      <c r="E70" s="45">
        <f t="shared" si="2"/>
        <v>16.97569688385269</v>
      </c>
      <c r="F70" s="45">
        <f t="shared" si="3"/>
        <v>-293.07579</v>
      </c>
    </row>
    <row r="71" spans="1:6" s="6" customFormat="1" ht="15.75">
      <c r="A71" s="37" t="s">
        <v>98</v>
      </c>
      <c r="B71" s="38" t="s">
        <v>99</v>
      </c>
      <c r="C71" s="39">
        <f>C72</f>
        <v>1919</v>
      </c>
      <c r="D71" s="39">
        <f>SUM(D72)</f>
        <v>331.33629</v>
      </c>
      <c r="E71" s="41">
        <f t="shared" si="2"/>
        <v>17.26609119332986</v>
      </c>
      <c r="F71" s="41">
        <f t="shared" si="3"/>
        <v>-1587.66371</v>
      </c>
    </row>
    <row r="72" spans="1:6" ht="15.75">
      <c r="A72" s="42" t="s">
        <v>100</v>
      </c>
      <c r="B72" s="46" t="s">
        <v>275</v>
      </c>
      <c r="C72" s="44">
        <v>1919</v>
      </c>
      <c r="D72" s="44">
        <v>331.33629</v>
      </c>
      <c r="E72" s="45">
        <f t="shared" si="2"/>
        <v>17.26609119332986</v>
      </c>
      <c r="F72" s="45">
        <f t="shared" si="3"/>
        <v>-1587.66371</v>
      </c>
    </row>
    <row r="73" spans="1:6" s="6" customFormat="1" ht="15.75">
      <c r="A73" s="60">
        <v>1000</v>
      </c>
      <c r="B73" s="38" t="s">
        <v>102</v>
      </c>
      <c r="C73" s="39">
        <f>SUM(C74:C77)</f>
        <v>133.7</v>
      </c>
      <c r="D73" s="39">
        <f>SUM(D74:D77)</f>
        <v>0</v>
      </c>
      <c r="E73" s="41">
        <f t="shared" si="2"/>
        <v>0</v>
      </c>
      <c r="F73" s="41">
        <f t="shared" si="3"/>
        <v>-133.7</v>
      </c>
    </row>
    <row r="74" spans="1:6" ht="5.2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133.7</v>
      </c>
      <c r="D75" s="44"/>
      <c r="E75" s="45">
        <f t="shared" si="2"/>
        <v>0</v>
      </c>
      <c r="F75" s="45">
        <f t="shared" si="3"/>
        <v>-133.7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3</v>
      </c>
      <c r="E78" s="45">
        <f t="shared" si="2"/>
        <v>23.076923076923077</v>
      </c>
      <c r="F78" s="28">
        <f>F79+F80+F81+F82+F83</f>
        <v>-10</v>
      </c>
    </row>
    <row r="79" spans="1:6" ht="15" customHeight="1">
      <c r="A79" s="42" t="s">
        <v>110</v>
      </c>
      <c r="B79" s="46" t="s">
        <v>111</v>
      </c>
      <c r="C79" s="44">
        <v>13</v>
      </c>
      <c r="D79" s="44">
        <v>3</v>
      </c>
      <c r="E79" s="45">
        <f t="shared" si="2"/>
        <v>23.076923076923077</v>
      </c>
      <c r="F79" s="45">
        <f>SUM(D79-C79)</f>
        <v>-10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5187.7789999999995</v>
      </c>
      <c r="D88" s="40">
        <f>D47+D55+D57+D62+D67+D71+D73+D78+D84</f>
        <v>513.56209</v>
      </c>
      <c r="E88" s="41">
        <f t="shared" si="2"/>
        <v>9.899459672434004</v>
      </c>
      <c r="F88" s="41">
        <f t="shared" si="3"/>
        <v>-4674.216909999999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60" zoomScalePageLayoutView="0" workbookViewId="0" topLeftCell="A44">
      <selection activeCell="D90" sqref="D90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5.2812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301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33.1549</v>
      </c>
      <c r="E4" s="5">
        <f>SUM(D4/C4*100)</f>
        <v>9.349943598420754</v>
      </c>
      <c r="F4" s="5">
        <f>SUM(D4-C4)</f>
        <v>-321.4451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14.12268</v>
      </c>
      <c r="E5" s="5">
        <f aca="true" t="shared" si="0" ref="E5:E44">SUM(D5/C5*100)</f>
        <v>11.20847619047619</v>
      </c>
      <c r="F5" s="5">
        <f aca="true" t="shared" si="1" ref="F5:F44">SUM(D5-C5)</f>
        <v>-111.87732</v>
      </c>
    </row>
    <row r="6" spans="1:6" ht="15.75">
      <c r="A6" s="7">
        <v>1010200001</v>
      </c>
      <c r="B6" s="8" t="s">
        <v>7</v>
      </c>
      <c r="C6" s="9">
        <v>126</v>
      </c>
      <c r="D6" s="10">
        <v>14.12268</v>
      </c>
      <c r="E6" s="9">
        <f>SUM(D6/C6*100)</f>
        <v>11.20847619047619</v>
      </c>
      <c r="F6" s="9">
        <f t="shared" si="1"/>
        <v>-111.87732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0.15306</v>
      </c>
      <c r="E7" s="5">
        <f t="shared" si="0"/>
        <v>5.102</v>
      </c>
      <c r="F7" s="5">
        <f t="shared" si="1"/>
        <v>-2.84694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0.15306</v>
      </c>
      <c r="E8" s="9">
        <f t="shared" si="0"/>
        <v>5.102</v>
      </c>
      <c r="F8" s="9">
        <f t="shared" si="1"/>
        <v>-2.84694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215.6</v>
      </c>
      <c r="D9" s="5">
        <f>D10+D11</f>
        <v>17.47916</v>
      </c>
      <c r="E9" s="5">
        <f t="shared" si="0"/>
        <v>8.10721706864564</v>
      </c>
      <c r="F9" s="5">
        <f t="shared" si="1"/>
        <v>-198.12084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0.20063</v>
      </c>
      <c r="E10" s="9">
        <f t="shared" si="0"/>
        <v>0.2332906976744186</v>
      </c>
      <c r="F10" s="9">
        <f>SUM(D10-C10)</f>
        <v>-85.79937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17.27853</v>
      </c>
      <c r="E11" s="9">
        <f t="shared" si="0"/>
        <v>13.332199074074074</v>
      </c>
      <c r="F11" s="9">
        <f t="shared" si="1"/>
        <v>-112.32146999999999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1.4</v>
      </c>
      <c r="E12" s="5">
        <f t="shared" si="0"/>
        <v>13.999999999999998</v>
      </c>
      <c r="F12" s="5">
        <f t="shared" si="1"/>
        <v>-8.6</v>
      </c>
    </row>
    <row r="13" spans="1:6" ht="15.75">
      <c r="A13" s="7">
        <v>1080400001</v>
      </c>
      <c r="B13" s="8" t="s">
        <v>14</v>
      </c>
      <c r="C13" s="9">
        <v>10</v>
      </c>
      <c r="D13" s="10">
        <v>1.4</v>
      </c>
      <c r="E13" s="9">
        <f t="shared" si="0"/>
        <v>13.999999999999998</v>
      </c>
      <c r="F13" s="9">
        <f t="shared" si="1"/>
        <v>-8.6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10.53959</v>
      </c>
      <c r="E20" s="5">
        <f t="shared" si="0"/>
        <v>6.888620915032679</v>
      </c>
      <c r="F20" s="5">
        <f t="shared" si="1"/>
        <v>-142.46041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103</v>
      </c>
      <c r="D21" s="5">
        <f>D22+D23</f>
        <v>1.25</v>
      </c>
      <c r="E21" s="5">
        <f t="shared" si="0"/>
        <v>1.2135922330097086</v>
      </c>
      <c r="F21" s="5">
        <f t="shared" si="1"/>
        <v>-101.75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1.25</v>
      </c>
      <c r="E22" s="9">
        <f t="shared" si="0"/>
        <v>1.2135922330097086</v>
      </c>
      <c r="F22" s="9">
        <f t="shared" si="1"/>
        <v>-101.75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297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298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148</v>
      </c>
      <c r="C31" s="5">
        <f>C32+C33</f>
        <v>0</v>
      </c>
      <c r="D31" s="5">
        <f>D32+D33</f>
        <v>1.28959</v>
      </c>
      <c r="E31" s="5" t="e">
        <f t="shared" si="0"/>
        <v>#DIV/0!</v>
      </c>
      <c r="F31" s="5">
        <f t="shared" si="1"/>
        <v>1.28959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1.28959</v>
      </c>
      <c r="E32" s="9" t="e">
        <f t="shared" si="0"/>
        <v>#DIV/0!</v>
      </c>
      <c r="F32" s="9">
        <f t="shared" si="1"/>
        <v>1.28959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43.69449</v>
      </c>
      <c r="E34" s="5">
        <f t="shared" si="0"/>
        <v>8.608055555555556</v>
      </c>
      <c r="F34" s="5">
        <f t="shared" si="1"/>
        <v>-463.90551000000005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2025.1599999999999</v>
      </c>
      <c r="D35" s="5">
        <f>D36+D38+D39+D40+D41+D42</f>
        <v>319.32</v>
      </c>
      <c r="E35" s="5">
        <f t="shared" si="0"/>
        <v>15.767643050425646</v>
      </c>
      <c r="F35" s="5">
        <f t="shared" si="1"/>
        <v>-1705.84</v>
      </c>
      <c r="G35" s="21"/>
    </row>
    <row r="36" spans="1:6" ht="15" customHeight="1">
      <c r="A36" s="17">
        <v>2020100000</v>
      </c>
      <c r="B36" s="18" t="s">
        <v>28</v>
      </c>
      <c r="C36" s="13">
        <v>1830.3</v>
      </c>
      <c r="D36" s="22">
        <v>310.12</v>
      </c>
      <c r="E36" s="9">
        <f t="shared" si="0"/>
        <v>16.943670436540458</v>
      </c>
      <c r="F36" s="9">
        <f t="shared" si="1"/>
        <v>-1520.1799999999998</v>
      </c>
    </row>
    <row r="37" spans="1:6" ht="16.5" customHeight="1" hidden="1">
      <c r="A37" s="17">
        <v>2020100310</v>
      </c>
      <c r="B37" s="18" t="s">
        <v>273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139.6</v>
      </c>
      <c r="D38" s="10"/>
      <c r="E38" s="9">
        <f t="shared" si="0"/>
        <v>0</v>
      </c>
      <c r="F38" s="9">
        <f t="shared" si="1"/>
        <v>-139.6</v>
      </c>
    </row>
    <row r="39" spans="1:6" ht="15.75">
      <c r="A39" s="17">
        <v>2020300000</v>
      </c>
      <c r="B39" s="18" t="s">
        <v>30</v>
      </c>
      <c r="C39" s="12">
        <v>55.26</v>
      </c>
      <c r="D39" s="23">
        <v>9.2</v>
      </c>
      <c r="E39" s="9">
        <f t="shared" si="0"/>
        <v>16.648570394498734</v>
      </c>
      <c r="F39" s="9">
        <f t="shared" si="1"/>
        <v>-46.06</v>
      </c>
    </row>
    <row r="40" spans="1:6" ht="0.7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30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.7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6.5" customHeight="1">
      <c r="A44" s="3"/>
      <c r="B44" s="4" t="s">
        <v>35</v>
      </c>
      <c r="C44" s="5">
        <f>SUM(C34,C35,C43)</f>
        <v>2532.7599999999998</v>
      </c>
      <c r="D44" s="26">
        <f>D34+D35</f>
        <v>363.01449</v>
      </c>
      <c r="E44" s="5">
        <f t="shared" si="0"/>
        <v>14.332763072695402</v>
      </c>
      <c r="F44" s="5">
        <f t="shared" si="1"/>
        <v>-2169.7455099999997</v>
      </c>
    </row>
    <row r="45" spans="1:6" s="6" customFormat="1" ht="15.75">
      <c r="A45" s="3"/>
      <c r="B45" s="27" t="s">
        <v>36</v>
      </c>
      <c r="C45" s="5">
        <f>C90-C44</f>
        <v>142.70000000000027</v>
      </c>
      <c r="D45" s="5">
        <f>D90-D44</f>
        <v>25.758359999999982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1" t="s">
        <v>149</v>
      </c>
      <c r="D47" s="82" t="s">
        <v>300</v>
      </c>
      <c r="E47" s="81" t="s">
        <v>3</v>
      </c>
      <c r="F47" s="83" t="s">
        <v>4</v>
      </c>
    </row>
    <row r="48" spans="1:6" ht="15.75">
      <c r="A48" s="35">
        <v>1</v>
      </c>
      <c r="B48" s="34">
        <v>2</v>
      </c>
      <c r="C48" s="175">
        <v>3</v>
      </c>
      <c r="D48" s="175">
        <v>4</v>
      </c>
      <c r="E48" s="175">
        <v>5</v>
      </c>
      <c r="F48" s="175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750.14</v>
      </c>
      <c r="D49" s="40">
        <f>D50+D51+D52+D53+D54+D56+D55</f>
        <v>78.61761</v>
      </c>
      <c r="E49" s="41">
        <f>SUM(D49/C49*100)</f>
        <v>10.480391660223425</v>
      </c>
      <c r="F49" s="41">
        <f>SUM(D49-C49)</f>
        <v>-671.52239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740.14</v>
      </c>
      <c r="D51" s="44">
        <v>78.61761</v>
      </c>
      <c r="E51" s="45">
        <f aca="true" t="shared" si="2" ref="E51:E90">SUM(D51/C51*100)</f>
        <v>10.621991785337908</v>
      </c>
      <c r="F51" s="45">
        <f aca="true" t="shared" si="3" ref="F51:F90">SUM(D51-C51)</f>
        <v>-661.52239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/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55.12</v>
      </c>
      <c r="D57" s="39">
        <f>D58</f>
        <v>4.03886</v>
      </c>
      <c r="E57" s="41">
        <f t="shared" si="2"/>
        <v>7.327394775036285</v>
      </c>
      <c r="F57" s="41">
        <f t="shared" si="3"/>
        <v>-51.08114</v>
      </c>
    </row>
    <row r="58" spans="1:6" ht="15.75">
      <c r="A58" s="50" t="s">
        <v>56</v>
      </c>
      <c r="B58" s="51" t="s">
        <v>57</v>
      </c>
      <c r="C58" s="44">
        <v>55.12</v>
      </c>
      <c r="D58" s="44">
        <v>4.03886</v>
      </c>
      <c r="E58" s="45">
        <f t="shared" si="2"/>
        <v>7.327394775036285</v>
      </c>
      <c r="F58" s="45">
        <f t="shared" si="3"/>
        <v>-51.08114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0</v>
      </c>
      <c r="E59" s="41">
        <f t="shared" si="2"/>
        <v>0</v>
      </c>
      <c r="F59" s="41">
        <f t="shared" si="3"/>
        <v>-10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44">
        <v>10</v>
      </c>
      <c r="D62" s="44"/>
      <c r="E62" s="45">
        <f t="shared" si="2"/>
        <v>0</v>
      </c>
      <c r="F62" s="45">
        <f t="shared" si="3"/>
        <v>-10</v>
      </c>
    </row>
    <row r="63" spans="1:6" ht="15.75" hidden="1">
      <c r="A63" s="53" t="s">
        <v>260</v>
      </c>
      <c r="B63" s="54" t="s">
        <v>261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429.2</v>
      </c>
      <c r="D64" s="55">
        <f>SUM(D65:D68)</f>
        <v>0</v>
      </c>
      <c r="E64" s="41">
        <f t="shared" si="2"/>
        <v>0</v>
      </c>
      <c r="F64" s="41">
        <f t="shared" si="3"/>
        <v>-429.2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100</v>
      </c>
      <c r="D66" s="44"/>
      <c r="E66" s="45">
        <f t="shared" si="2"/>
        <v>0</v>
      </c>
      <c r="F66" s="45">
        <f t="shared" si="3"/>
        <v>-100</v>
      </c>
      <c r="G66" s="57"/>
    </row>
    <row r="67" spans="1:6" ht="15.75">
      <c r="A67" s="42" t="s">
        <v>72</v>
      </c>
      <c r="B67" s="46" t="s">
        <v>73</v>
      </c>
      <c r="C67" s="56">
        <v>279.2</v>
      </c>
      <c r="D67" s="44"/>
      <c r="E67" s="45">
        <f t="shared" si="2"/>
        <v>0</v>
      </c>
      <c r="F67" s="45">
        <f t="shared" si="3"/>
        <v>-279.2</v>
      </c>
    </row>
    <row r="68" spans="1:6" ht="15.75">
      <c r="A68" s="42" t="s">
        <v>74</v>
      </c>
      <c r="B68" s="46" t="s">
        <v>75</v>
      </c>
      <c r="C68" s="56">
        <v>50</v>
      </c>
      <c r="D68" s="44"/>
      <c r="E68" s="45">
        <f t="shared" si="2"/>
        <v>0</v>
      </c>
      <c r="F68" s="45">
        <f t="shared" si="3"/>
        <v>-50</v>
      </c>
    </row>
    <row r="69" spans="1:6" s="6" customFormat="1" ht="15.75">
      <c r="A69" s="37" t="s">
        <v>76</v>
      </c>
      <c r="B69" s="38" t="s">
        <v>77</v>
      </c>
      <c r="C69" s="39">
        <f>SUM(C70:C72)</f>
        <v>395.8</v>
      </c>
      <c r="D69" s="39">
        <f>SUM(D70:D72)</f>
        <v>87.31578</v>
      </c>
      <c r="E69" s="41">
        <f t="shared" si="2"/>
        <v>22.06058110156645</v>
      </c>
      <c r="F69" s="41">
        <f t="shared" si="3"/>
        <v>-308.48422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395.8</v>
      </c>
      <c r="D72" s="44">
        <v>87.31578</v>
      </c>
      <c r="E72" s="45">
        <f t="shared" si="2"/>
        <v>22.06058110156645</v>
      </c>
      <c r="F72" s="45">
        <f t="shared" si="3"/>
        <v>-308.48422</v>
      </c>
    </row>
    <row r="73" spans="1:6" s="6" customFormat="1" ht="15.75">
      <c r="A73" s="37" t="s">
        <v>98</v>
      </c>
      <c r="B73" s="38" t="s">
        <v>99</v>
      </c>
      <c r="C73" s="39">
        <f>C74</f>
        <v>898.4</v>
      </c>
      <c r="D73" s="39">
        <f>SUM(D74)</f>
        <v>215.8006</v>
      </c>
      <c r="E73" s="41">
        <f t="shared" si="2"/>
        <v>24.020547640249333</v>
      </c>
      <c r="F73" s="41">
        <f t="shared" si="3"/>
        <v>-682.5994</v>
      </c>
    </row>
    <row r="74" spans="1:6" ht="15.75">
      <c r="A74" s="42" t="s">
        <v>100</v>
      </c>
      <c r="B74" s="46" t="s">
        <v>101</v>
      </c>
      <c r="C74" s="44">
        <v>898.4</v>
      </c>
      <c r="D74" s="44">
        <v>215.8006</v>
      </c>
      <c r="E74" s="45">
        <f t="shared" si="2"/>
        <v>24.020547640249333</v>
      </c>
      <c r="F74" s="45">
        <f t="shared" si="3"/>
        <v>-682.5994</v>
      </c>
    </row>
    <row r="75" spans="1:6" s="6" customFormat="1" ht="15.75">
      <c r="A75" s="60">
        <v>1000</v>
      </c>
      <c r="B75" s="38" t="s">
        <v>102</v>
      </c>
      <c r="C75" s="39">
        <f>SUM(C76:C79)</f>
        <v>127.8</v>
      </c>
      <c r="D75" s="39">
        <f>SUM(D76:D79)</f>
        <v>0</v>
      </c>
      <c r="E75" s="41">
        <f t="shared" si="2"/>
        <v>0</v>
      </c>
      <c r="F75" s="41">
        <f t="shared" si="3"/>
        <v>-127.8</v>
      </c>
    </row>
    <row r="76" spans="1:6" ht="15.75" hidden="1">
      <c r="A76" s="61">
        <v>1001</v>
      </c>
      <c r="B76" s="62" t="s">
        <v>103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.75">
      <c r="A77" s="61">
        <v>1003</v>
      </c>
      <c r="B77" s="62" t="s">
        <v>104</v>
      </c>
      <c r="C77" s="44">
        <v>127.8</v>
      </c>
      <c r="D77" s="44"/>
      <c r="E77" s="45">
        <f t="shared" si="2"/>
        <v>0</v>
      </c>
      <c r="F77" s="45">
        <f t="shared" si="3"/>
        <v>-127.8</v>
      </c>
    </row>
    <row r="78" spans="1:6" ht="1.5" customHeight="1" hidden="1">
      <c r="A78" s="61">
        <v>1004</v>
      </c>
      <c r="B78" s="62" t="s">
        <v>105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6.5" customHeight="1" hidden="1">
      <c r="A79" s="42" t="s">
        <v>106</v>
      </c>
      <c r="B79" s="46" t="s">
        <v>107</v>
      </c>
      <c r="C79" s="44">
        <v>0</v>
      </c>
      <c r="D79" s="44">
        <v>0</v>
      </c>
      <c r="E79" s="45"/>
      <c r="F79" s="45">
        <f t="shared" si="3"/>
        <v>0</v>
      </c>
    </row>
    <row r="80" spans="1:6" ht="15.75">
      <c r="A80" s="37" t="s">
        <v>108</v>
      </c>
      <c r="B80" s="38" t="s">
        <v>109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" customHeight="1">
      <c r="A81" s="42" t="s">
        <v>110</v>
      </c>
      <c r="B81" s="46" t="s">
        <v>111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116</v>
      </c>
      <c r="B84" s="46" t="s">
        <v>117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118</v>
      </c>
      <c r="B85" s="46" t="s">
        <v>119</v>
      </c>
      <c r="C85" s="44"/>
      <c r="D85" s="44"/>
      <c r="E85" s="45" t="e">
        <f t="shared" si="2"/>
        <v>#DIV/0!</v>
      </c>
      <c r="F85" s="45"/>
    </row>
    <row r="86" spans="1:6" s="6" customFormat="1" ht="15.75" hidden="1">
      <c r="A86" s="60">
        <v>1400</v>
      </c>
      <c r="B86" s="65" t="s">
        <v>128</v>
      </c>
      <c r="C86" s="55">
        <f>C87+C88+C89</f>
        <v>0</v>
      </c>
      <c r="D86" s="55">
        <f>SUM(D87:D89)</f>
        <v>0</v>
      </c>
      <c r="E86" s="41" t="e">
        <f t="shared" si="2"/>
        <v>#DIV/0!</v>
      </c>
      <c r="F86" s="41">
        <f t="shared" si="3"/>
        <v>0</v>
      </c>
    </row>
    <row r="87" spans="1:6" ht="15.75" hidden="1">
      <c r="A87" s="61">
        <v>1401</v>
      </c>
      <c r="B87" s="62" t="s">
        <v>129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 hidden="1">
      <c r="A88" s="61">
        <v>1402</v>
      </c>
      <c r="B88" s="62" t="s">
        <v>130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hidden="1">
      <c r="A89" s="61">
        <v>1403</v>
      </c>
      <c r="B89" s="62" t="s">
        <v>131</v>
      </c>
      <c r="C89" s="56"/>
      <c r="D89" s="44"/>
      <c r="E89" s="45" t="e">
        <f t="shared" si="2"/>
        <v>#DIV/0!</v>
      </c>
      <c r="F89" s="45">
        <f t="shared" si="3"/>
        <v>0</v>
      </c>
    </row>
    <row r="90" spans="1:6" s="6" customFormat="1" ht="15.75">
      <c r="A90" s="60"/>
      <c r="B90" s="66" t="s">
        <v>132</v>
      </c>
      <c r="C90" s="40">
        <f>C49+C57+C59+C64+C69+C73+C75+C80+C86</f>
        <v>2675.46</v>
      </c>
      <c r="D90" s="40">
        <f>D49+D57+D59+D64+D69+D73+D75+D80+D86</f>
        <v>388.77285</v>
      </c>
      <c r="E90" s="41">
        <f t="shared" si="2"/>
        <v>14.531065685900742</v>
      </c>
      <c r="F90" s="41">
        <f t="shared" si="3"/>
        <v>-2286.68715</v>
      </c>
    </row>
    <row r="91" spans="3:4" ht="15.75">
      <c r="C91" s="69"/>
      <c r="D91" s="70"/>
    </row>
    <row r="92" spans="1:4" s="74" customFormat="1" ht="12.75">
      <c r="A92" s="72" t="s">
        <v>133</v>
      </c>
      <c r="B92" s="72"/>
      <c r="C92" s="73"/>
      <c r="D92" s="73"/>
    </row>
    <row r="93" spans="1:3" s="74" customFormat="1" ht="12.75">
      <c r="A93" s="75" t="s">
        <v>134</v>
      </c>
      <c r="B93" s="75"/>
      <c r="C93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35"/>
  <sheetViews>
    <sheetView view="pageBreakPreview" zoomScale="60" zoomScalePageLayoutView="0" workbookViewId="0" topLeftCell="A1">
      <selection activeCell="B16" sqref="B16"/>
    </sheetView>
  </sheetViews>
  <sheetFormatPr defaultColWidth="9.140625" defaultRowHeight="12.75"/>
  <cols>
    <col min="1" max="1" width="3.421875" style="84" customWidth="1"/>
    <col min="2" max="2" width="28.00390625" style="84" customWidth="1"/>
    <col min="3" max="3" width="8.00390625" style="84" customWidth="1"/>
    <col min="4" max="4" width="8.00390625" style="85" customWidth="1"/>
    <col min="5" max="5" width="6.7109375" style="84" customWidth="1"/>
    <col min="6" max="6" width="7.57421875" style="84" customWidth="1"/>
    <col min="7" max="7" width="7.140625" style="84" customWidth="1"/>
    <col min="8" max="8" width="7.421875" style="84" customWidth="1"/>
    <col min="9" max="9" width="7.140625" style="84" customWidth="1"/>
    <col min="10" max="10" width="7.28125" style="84" customWidth="1"/>
    <col min="11" max="11" width="7.00390625" style="84" customWidth="1"/>
    <col min="12" max="12" width="6.00390625" style="84" customWidth="1"/>
    <col min="13" max="13" width="5.8515625" style="84" customWidth="1"/>
    <col min="14" max="14" width="7.421875" style="84" customWidth="1"/>
    <col min="15" max="15" width="7.8515625" style="84" customWidth="1"/>
    <col min="16" max="16" width="5.7109375" style="84" customWidth="1"/>
    <col min="17" max="17" width="5.421875" style="84" customWidth="1"/>
    <col min="18" max="18" width="7.8515625" style="84" customWidth="1"/>
    <col min="19" max="19" width="7.00390625" style="84" customWidth="1"/>
    <col min="20" max="20" width="7.421875" style="84" customWidth="1"/>
    <col min="21" max="21" width="6.8515625" style="84" customWidth="1"/>
    <col min="22" max="22" width="7.28125" style="84" customWidth="1"/>
    <col min="23" max="23" width="7.421875" style="84" customWidth="1"/>
    <col min="24" max="24" width="7.140625" style="84" customWidth="1"/>
    <col min="25" max="25" width="7.57421875" style="84" customWidth="1"/>
    <col min="26" max="26" width="7.421875" style="84" customWidth="1"/>
    <col min="27" max="29" width="7.421875" style="84" hidden="1" customWidth="1"/>
    <col min="30" max="30" width="6.140625" style="84" customWidth="1"/>
    <col min="31" max="31" width="6.421875" style="84" customWidth="1"/>
    <col min="32" max="32" width="7.421875" style="84" customWidth="1"/>
    <col min="33" max="33" width="4.7109375" style="84" hidden="1" customWidth="1"/>
    <col min="34" max="34" width="4.8515625" style="84" hidden="1" customWidth="1"/>
    <col min="35" max="35" width="7.421875" style="84" hidden="1" customWidth="1"/>
    <col min="36" max="36" width="6.140625" style="84" customWidth="1"/>
    <col min="37" max="37" width="7.00390625" style="84" customWidth="1"/>
    <col min="38" max="38" width="7.421875" style="84" customWidth="1"/>
    <col min="39" max="39" width="4.57421875" style="84" hidden="1" customWidth="1"/>
    <col min="40" max="40" width="5.7109375" style="84" hidden="1" customWidth="1"/>
    <col min="41" max="41" width="7.421875" style="84" hidden="1" customWidth="1"/>
    <col min="42" max="42" width="5.00390625" style="84" hidden="1" customWidth="1"/>
    <col min="43" max="43" width="6.00390625" style="84" hidden="1" customWidth="1"/>
    <col min="44" max="44" width="4.421875" style="84" hidden="1" customWidth="1"/>
    <col min="45" max="45" width="6.7109375" style="84" customWidth="1"/>
    <col min="46" max="46" width="5.8515625" style="84" customWidth="1"/>
    <col min="47" max="49" width="7.00390625" style="84" customWidth="1"/>
    <col min="50" max="50" width="6.421875" style="84" customWidth="1"/>
    <col min="51" max="56" width="7.421875" style="84" hidden="1" customWidth="1"/>
    <col min="57" max="57" width="8.421875" style="84" customWidth="1"/>
    <col min="58" max="58" width="7.57421875" style="84" customWidth="1"/>
    <col min="59" max="59" width="8.00390625" style="84" customWidth="1"/>
    <col min="60" max="60" width="7.7109375" style="84" customWidth="1"/>
    <col min="61" max="61" width="6.8515625" style="84" customWidth="1"/>
    <col min="62" max="62" width="7.421875" style="84" customWidth="1"/>
    <col min="63" max="63" width="6.7109375" style="84" customWidth="1"/>
    <col min="64" max="64" width="6.140625" style="84" customWidth="1"/>
    <col min="65" max="65" width="7.421875" style="84" customWidth="1"/>
    <col min="66" max="66" width="7.00390625" style="84" customWidth="1"/>
    <col min="67" max="67" width="7.57421875" style="84" customWidth="1"/>
    <col min="68" max="68" width="6.7109375" style="84" customWidth="1"/>
    <col min="69" max="69" width="6.57421875" style="84" customWidth="1"/>
    <col min="70" max="70" width="6.421875" style="84" customWidth="1"/>
    <col min="71" max="71" width="6.8515625" style="84" customWidth="1"/>
    <col min="72" max="72" width="0.13671875" style="84" hidden="1" customWidth="1"/>
    <col min="73" max="74" width="7.421875" style="84" hidden="1" customWidth="1"/>
    <col min="75" max="75" width="9.57421875" style="84" hidden="1" customWidth="1"/>
    <col min="76" max="76" width="6.7109375" style="84" hidden="1" customWidth="1"/>
    <col min="77" max="77" width="7.57421875" style="84" hidden="1" customWidth="1"/>
    <col min="78" max="78" width="6.8515625" style="84" hidden="1" customWidth="1"/>
    <col min="79" max="79" width="7.28125" style="84" hidden="1" customWidth="1"/>
    <col min="80" max="80" width="7.00390625" style="84" hidden="1" customWidth="1"/>
    <col min="81" max="81" width="8.00390625" style="84" customWidth="1"/>
    <col min="82" max="82" width="6.7109375" style="84" customWidth="1"/>
    <col min="83" max="83" width="7.421875" style="84" customWidth="1"/>
    <col min="84" max="84" width="7.28125" style="84" customWidth="1"/>
    <col min="85" max="85" width="7.00390625" style="84" customWidth="1"/>
    <col min="86" max="86" width="7.421875" style="84" customWidth="1"/>
    <col min="87" max="87" width="7.7109375" style="84" customWidth="1"/>
    <col min="88" max="88" width="6.421875" style="84" customWidth="1"/>
    <col min="89" max="89" width="7.421875" style="84" customWidth="1"/>
    <col min="90" max="90" width="7.8515625" style="84" customWidth="1"/>
    <col min="91" max="91" width="8.57421875" style="84" customWidth="1"/>
    <col min="92" max="92" width="7.421875" style="84" customWidth="1"/>
    <col min="93" max="93" width="6.7109375" style="84" customWidth="1"/>
    <col min="94" max="94" width="6.421875" style="84" customWidth="1"/>
    <col min="95" max="95" width="7.28125" style="84" customWidth="1"/>
    <col min="96" max="96" width="7.421875" style="84" customWidth="1"/>
    <col min="97" max="98" width="7.28125" style="84" customWidth="1"/>
    <col min="99" max="99" width="7.421875" style="84" customWidth="1"/>
    <col min="100" max="100" width="6.28125" style="84" customWidth="1"/>
    <col min="101" max="101" width="7.421875" style="84" customWidth="1"/>
    <col min="102" max="102" width="6.421875" style="84" customWidth="1"/>
    <col min="103" max="103" width="6.140625" style="84" customWidth="1"/>
    <col min="104" max="105" width="7.140625" style="84" customWidth="1"/>
    <col min="106" max="106" width="6.140625" style="84" customWidth="1"/>
    <col min="107" max="107" width="7.421875" style="84" customWidth="1"/>
    <col min="108" max="108" width="7.57421875" style="84" customWidth="1"/>
    <col min="109" max="109" width="6.140625" style="84" customWidth="1"/>
    <col min="110" max="111" width="7.57421875" style="84" customWidth="1"/>
    <col min="112" max="112" width="7.00390625" style="84" customWidth="1"/>
    <col min="113" max="113" width="7.28125" style="84" customWidth="1"/>
    <col min="114" max="114" width="7.421875" style="84" customWidth="1"/>
    <col min="115" max="115" width="7.28125" style="84" customWidth="1"/>
    <col min="116" max="117" width="7.421875" style="84" customWidth="1"/>
    <col min="118" max="118" width="7.57421875" style="84" customWidth="1"/>
    <col min="119" max="119" width="7.421875" style="84" customWidth="1"/>
    <col min="120" max="120" width="6.7109375" style="84" customWidth="1"/>
    <col min="121" max="121" width="7.140625" style="84" customWidth="1"/>
    <col min="122" max="122" width="7.8515625" style="84" customWidth="1"/>
    <col min="123" max="123" width="7.7109375" style="84" customWidth="1"/>
    <col min="124" max="124" width="7.28125" style="84" customWidth="1"/>
    <col min="125" max="125" width="10.8515625" style="84" customWidth="1"/>
    <col min="126" max="16384" width="9.140625" style="84" customWidth="1"/>
  </cols>
  <sheetData>
    <row r="1" spans="12:23" ht="13.5" customHeight="1">
      <c r="L1" s="226" t="s">
        <v>151</v>
      </c>
      <c r="M1" s="226"/>
      <c r="N1" s="226"/>
      <c r="O1" s="86"/>
      <c r="P1" s="86"/>
      <c r="Q1" s="86"/>
      <c r="R1" s="227"/>
      <c r="S1" s="227"/>
      <c r="T1" s="227"/>
      <c r="U1" s="87"/>
      <c r="V1" s="87"/>
      <c r="W1" s="87"/>
    </row>
    <row r="2" spans="12:23" ht="16.5" customHeight="1">
      <c r="L2" s="228" t="s">
        <v>152</v>
      </c>
      <c r="M2" s="228"/>
      <c r="N2" s="228"/>
      <c r="O2" s="88"/>
      <c r="P2" s="88"/>
      <c r="Q2" s="88"/>
      <c r="R2" s="227"/>
      <c r="S2" s="227"/>
      <c r="T2" s="227"/>
      <c r="U2" s="87"/>
      <c r="V2" s="87"/>
      <c r="W2" s="87"/>
    </row>
    <row r="3" spans="1:113" ht="14.25" customHeight="1">
      <c r="A3" s="89"/>
      <c r="B3" s="89"/>
      <c r="C3" s="89"/>
      <c r="D3" s="90"/>
      <c r="E3" s="89"/>
      <c r="F3" s="89"/>
      <c r="G3" s="89"/>
      <c r="H3" s="89"/>
      <c r="I3" s="89"/>
      <c r="L3" s="229" t="s">
        <v>153</v>
      </c>
      <c r="M3" s="229"/>
      <c r="N3" s="229"/>
      <c r="O3" s="89"/>
      <c r="P3" s="89"/>
      <c r="Q3" s="89"/>
      <c r="R3" s="230"/>
      <c r="S3" s="230"/>
      <c r="T3" s="230"/>
      <c r="U3" s="91"/>
      <c r="V3" s="91"/>
      <c r="W3" s="91"/>
      <c r="X3" s="89"/>
      <c r="Y3" s="89"/>
      <c r="Z3" s="89"/>
      <c r="AA3" s="89"/>
      <c r="AB3" s="89"/>
      <c r="AC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</row>
    <row r="4" spans="2:113" ht="21.75" customHeight="1">
      <c r="B4" s="222" t="s">
        <v>154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</row>
    <row r="5" spans="2:113" ht="15" customHeight="1">
      <c r="B5" s="223" t="s">
        <v>317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</row>
    <row r="6" spans="1:125" ht="16.5" customHeight="1">
      <c r="A6" s="89"/>
      <c r="B6" s="89"/>
      <c r="C6" s="94"/>
      <c r="D6" s="95"/>
      <c r="E6" s="89"/>
      <c r="F6" s="89"/>
      <c r="I6" s="224"/>
      <c r="J6" s="224"/>
      <c r="K6" s="224"/>
      <c r="L6" s="224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S6" s="89"/>
      <c r="DT6" s="89"/>
      <c r="DU6" s="89"/>
    </row>
    <row r="7" spans="1:125" s="100" customFormat="1" ht="15" customHeight="1">
      <c r="A7" s="210" t="s">
        <v>155</v>
      </c>
      <c r="B7" s="210" t="s">
        <v>156</v>
      </c>
      <c r="C7" s="204" t="s">
        <v>157</v>
      </c>
      <c r="D7" s="205"/>
      <c r="E7" s="206"/>
      <c r="F7" s="97" t="s">
        <v>158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9"/>
      <c r="CC7" s="204" t="s">
        <v>159</v>
      </c>
      <c r="CD7" s="205"/>
      <c r="CE7" s="206"/>
      <c r="CF7" s="204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6"/>
      <c r="DS7" s="204" t="s">
        <v>160</v>
      </c>
      <c r="DT7" s="205"/>
      <c r="DU7" s="206"/>
    </row>
    <row r="8" spans="1:125" s="100" customFormat="1" ht="17.25" customHeight="1">
      <c r="A8" s="210"/>
      <c r="B8" s="210"/>
      <c r="C8" s="214"/>
      <c r="D8" s="195"/>
      <c r="E8" s="215"/>
      <c r="F8" s="214" t="s">
        <v>161</v>
      </c>
      <c r="G8" s="195"/>
      <c r="H8" s="215"/>
      <c r="I8" s="216" t="s">
        <v>162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2"/>
      <c r="AY8" s="104"/>
      <c r="AZ8" s="104"/>
      <c r="BA8" s="104"/>
      <c r="BB8" s="105"/>
      <c r="BC8" s="105"/>
      <c r="BD8" s="105"/>
      <c r="BE8" s="210" t="s">
        <v>163</v>
      </c>
      <c r="BF8" s="210"/>
      <c r="BG8" s="210"/>
      <c r="BH8" s="207" t="s">
        <v>162</v>
      </c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101"/>
      <c r="BU8" s="101"/>
      <c r="BV8" s="101"/>
      <c r="BW8" s="214" t="s">
        <v>164</v>
      </c>
      <c r="BX8" s="195"/>
      <c r="BY8" s="215"/>
      <c r="BZ8" s="219"/>
      <c r="CA8" s="220"/>
      <c r="CB8" s="221"/>
      <c r="CC8" s="214"/>
      <c r="CD8" s="195"/>
      <c r="CE8" s="215"/>
      <c r="CF8" s="214" t="s">
        <v>162</v>
      </c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215"/>
      <c r="DS8" s="214"/>
      <c r="DT8" s="195"/>
      <c r="DU8" s="215"/>
    </row>
    <row r="9" spans="1:125" s="100" customFormat="1" ht="17.25" customHeight="1">
      <c r="A9" s="210"/>
      <c r="B9" s="210"/>
      <c r="C9" s="214"/>
      <c r="D9" s="195"/>
      <c r="E9" s="215"/>
      <c r="F9" s="214"/>
      <c r="G9" s="195"/>
      <c r="H9" s="215"/>
      <c r="I9" s="204" t="s">
        <v>165</v>
      </c>
      <c r="J9" s="205"/>
      <c r="K9" s="206"/>
      <c r="L9" s="204" t="s">
        <v>166</v>
      </c>
      <c r="M9" s="205"/>
      <c r="N9" s="206"/>
      <c r="O9" s="204" t="s">
        <v>167</v>
      </c>
      <c r="P9" s="205"/>
      <c r="Q9" s="206"/>
      <c r="R9" s="204" t="s">
        <v>168</v>
      </c>
      <c r="S9" s="205"/>
      <c r="T9" s="206"/>
      <c r="U9" s="204" t="s">
        <v>169</v>
      </c>
      <c r="V9" s="205"/>
      <c r="W9" s="206"/>
      <c r="X9" s="204" t="s">
        <v>170</v>
      </c>
      <c r="Y9" s="205"/>
      <c r="Z9" s="206"/>
      <c r="AA9" s="204" t="s">
        <v>171</v>
      </c>
      <c r="AB9" s="205"/>
      <c r="AC9" s="206"/>
      <c r="AD9" s="204" t="s">
        <v>172</v>
      </c>
      <c r="AE9" s="205"/>
      <c r="AF9" s="206"/>
      <c r="AG9" s="204" t="s">
        <v>173</v>
      </c>
      <c r="AH9" s="205"/>
      <c r="AI9" s="206"/>
      <c r="AJ9" s="204" t="s">
        <v>174</v>
      </c>
      <c r="AK9" s="205"/>
      <c r="AL9" s="206"/>
      <c r="AM9" s="204" t="s">
        <v>175</v>
      </c>
      <c r="AN9" s="205"/>
      <c r="AO9" s="206"/>
      <c r="AP9" s="204" t="s">
        <v>176</v>
      </c>
      <c r="AQ9" s="205"/>
      <c r="AR9" s="206"/>
      <c r="AS9" s="204" t="s">
        <v>299</v>
      </c>
      <c r="AT9" s="205"/>
      <c r="AU9" s="206"/>
      <c r="AV9" s="204" t="s">
        <v>177</v>
      </c>
      <c r="AW9" s="205"/>
      <c r="AX9" s="206"/>
      <c r="AY9" s="204" t="s">
        <v>178</v>
      </c>
      <c r="AZ9" s="205"/>
      <c r="BA9" s="206"/>
      <c r="BB9" s="214" t="s">
        <v>179</v>
      </c>
      <c r="BC9" s="195"/>
      <c r="BD9" s="195"/>
      <c r="BE9" s="210"/>
      <c r="BF9" s="210"/>
      <c r="BG9" s="210"/>
      <c r="BH9" s="204" t="s">
        <v>180</v>
      </c>
      <c r="BI9" s="205"/>
      <c r="BJ9" s="206"/>
      <c r="BK9" s="204" t="s">
        <v>181</v>
      </c>
      <c r="BL9" s="205"/>
      <c r="BM9" s="206"/>
      <c r="BN9" s="204" t="s">
        <v>182</v>
      </c>
      <c r="BO9" s="205"/>
      <c r="BP9" s="206"/>
      <c r="BQ9" s="204" t="s">
        <v>183</v>
      </c>
      <c r="BR9" s="205"/>
      <c r="BS9" s="206"/>
      <c r="BT9" s="204" t="s">
        <v>31</v>
      </c>
      <c r="BU9" s="205"/>
      <c r="BV9" s="206"/>
      <c r="BW9" s="214"/>
      <c r="BX9" s="195"/>
      <c r="BY9" s="215"/>
      <c r="BZ9" s="210" t="s">
        <v>184</v>
      </c>
      <c r="CA9" s="210"/>
      <c r="CB9" s="210"/>
      <c r="CC9" s="214"/>
      <c r="CD9" s="195"/>
      <c r="CE9" s="215"/>
      <c r="CF9" s="198" t="s">
        <v>185</v>
      </c>
      <c r="CG9" s="199"/>
      <c r="CH9" s="200"/>
      <c r="CI9" s="211" t="s">
        <v>158</v>
      </c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3"/>
      <c r="CU9" s="198" t="s">
        <v>186</v>
      </c>
      <c r="CV9" s="199"/>
      <c r="CW9" s="200"/>
      <c r="CX9" s="198" t="s">
        <v>187</v>
      </c>
      <c r="CY9" s="199"/>
      <c r="CZ9" s="200"/>
      <c r="DA9" s="198" t="s">
        <v>188</v>
      </c>
      <c r="DB9" s="199"/>
      <c r="DC9" s="200"/>
      <c r="DD9" s="198" t="s">
        <v>189</v>
      </c>
      <c r="DE9" s="199"/>
      <c r="DF9" s="200"/>
      <c r="DG9" s="204" t="s">
        <v>190</v>
      </c>
      <c r="DH9" s="205"/>
      <c r="DI9" s="206"/>
      <c r="DJ9" s="204" t="s">
        <v>191</v>
      </c>
      <c r="DK9" s="205"/>
      <c r="DL9" s="206"/>
      <c r="DM9" s="204" t="s">
        <v>192</v>
      </c>
      <c r="DN9" s="205"/>
      <c r="DO9" s="206"/>
      <c r="DP9" s="210" t="s">
        <v>193</v>
      </c>
      <c r="DQ9" s="210"/>
      <c r="DR9" s="210"/>
      <c r="DS9" s="214"/>
      <c r="DT9" s="195"/>
      <c r="DU9" s="215"/>
    </row>
    <row r="10" spans="1:130" s="100" customFormat="1" ht="96" customHeight="1">
      <c r="A10" s="210"/>
      <c r="B10" s="210"/>
      <c r="C10" s="207"/>
      <c r="D10" s="208"/>
      <c r="E10" s="225"/>
      <c r="F10" s="207"/>
      <c r="G10" s="208"/>
      <c r="H10" s="209"/>
      <c r="I10" s="207"/>
      <c r="J10" s="208"/>
      <c r="K10" s="209"/>
      <c r="L10" s="207"/>
      <c r="M10" s="208"/>
      <c r="N10" s="209"/>
      <c r="O10" s="207"/>
      <c r="P10" s="208"/>
      <c r="Q10" s="209"/>
      <c r="R10" s="207"/>
      <c r="S10" s="208"/>
      <c r="T10" s="209"/>
      <c r="U10" s="207"/>
      <c r="V10" s="208"/>
      <c r="W10" s="209"/>
      <c r="X10" s="207"/>
      <c r="Y10" s="208"/>
      <c r="Z10" s="209"/>
      <c r="AA10" s="207"/>
      <c r="AB10" s="208"/>
      <c r="AC10" s="209"/>
      <c r="AD10" s="207"/>
      <c r="AE10" s="208"/>
      <c r="AF10" s="209"/>
      <c r="AG10" s="207"/>
      <c r="AH10" s="208"/>
      <c r="AI10" s="209"/>
      <c r="AJ10" s="207"/>
      <c r="AK10" s="208"/>
      <c r="AL10" s="209"/>
      <c r="AM10" s="207"/>
      <c r="AN10" s="208"/>
      <c r="AO10" s="209"/>
      <c r="AP10" s="207"/>
      <c r="AQ10" s="208"/>
      <c r="AR10" s="209"/>
      <c r="AS10" s="207"/>
      <c r="AT10" s="208"/>
      <c r="AU10" s="209"/>
      <c r="AV10" s="207"/>
      <c r="AW10" s="208"/>
      <c r="AX10" s="209"/>
      <c r="AY10" s="207"/>
      <c r="AZ10" s="208"/>
      <c r="BA10" s="209"/>
      <c r="BB10" s="207"/>
      <c r="BC10" s="208"/>
      <c r="BD10" s="208"/>
      <c r="BE10" s="210"/>
      <c r="BF10" s="210"/>
      <c r="BG10" s="210"/>
      <c r="BH10" s="207"/>
      <c r="BI10" s="208"/>
      <c r="BJ10" s="209"/>
      <c r="BK10" s="207"/>
      <c r="BL10" s="208"/>
      <c r="BM10" s="209"/>
      <c r="BN10" s="207"/>
      <c r="BO10" s="208"/>
      <c r="BP10" s="209"/>
      <c r="BQ10" s="207"/>
      <c r="BR10" s="208"/>
      <c r="BS10" s="209"/>
      <c r="BT10" s="207"/>
      <c r="BU10" s="208"/>
      <c r="BV10" s="209"/>
      <c r="BW10" s="207"/>
      <c r="BX10" s="208"/>
      <c r="BY10" s="209"/>
      <c r="BZ10" s="210"/>
      <c r="CA10" s="210"/>
      <c r="CB10" s="210"/>
      <c r="CC10" s="207"/>
      <c r="CD10" s="208"/>
      <c r="CE10" s="209"/>
      <c r="CF10" s="201"/>
      <c r="CG10" s="202"/>
      <c r="CH10" s="203"/>
      <c r="CI10" s="201" t="s">
        <v>194</v>
      </c>
      <c r="CJ10" s="202"/>
      <c r="CK10" s="203"/>
      <c r="CL10" s="211" t="s">
        <v>195</v>
      </c>
      <c r="CM10" s="212"/>
      <c r="CN10" s="213"/>
      <c r="CO10" s="201" t="s">
        <v>196</v>
      </c>
      <c r="CP10" s="202"/>
      <c r="CQ10" s="203"/>
      <c r="CR10" s="201" t="s">
        <v>294</v>
      </c>
      <c r="CS10" s="202"/>
      <c r="CT10" s="203"/>
      <c r="CU10" s="201"/>
      <c r="CV10" s="202"/>
      <c r="CW10" s="203"/>
      <c r="CX10" s="201"/>
      <c r="CY10" s="202"/>
      <c r="CZ10" s="203"/>
      <c r="DA10" s="201"/>
      <c r="DB10" s="202"/>
      <c r="DC10" s="203"/>
      <c r="DD10" s="201"/>
      <c r="DE10" s="202"/>
      <c r="DF10" s="203"/>
      <c r="DG10" s="207"/>
      <c r="DH10" s="208"/>
      <c r="DI10" s="209"/>
      <c r="DJ10" s="207"/>
      <c r="DK10" s="208"/>
      <c r="DL10" s="209"/>
      <c r="DM10" s="207"/>
      <c r="DN10" s="208"/>
      <c r="DO10" s="209"/>
      <c r="DP10" s="210"/>
      <c r="DQ10" s="210"/>
      <c r="DR10" s="210"/>
      <c r="DS10" s="207"/>
      <c r="DT10" s="208"/>
      <c r="DU10" s="209"/>
      <c r="DX10" s="195"/>
      <c r="DY10" s="195"/>
      <c r="DZ10" s="195"/>
    </row>
    <row r="11" spans="1:130" s="100" customFormat="1" ht="33.75" customHeight="1">
      <c r="A11" s="210"/>
      <c r="B11" s="210"/>
      <c r="C11" s="106" t="s">
        <v>197</v>
      </c>
      <c r="D11" s="107" t="s">
        <v>198</v>
      </c>
      <c r="E11" s="106" t="s">
        <v>199</v>
      </c>
      <c r="F11" s="106" t="s">
        <v>197</v>
      </c>
      <c r="G11" s="106" t="s">
        <v>198</v>
      </c>
      <c r="H11" s="106" t="s">
        <v>199</v>
      </c>
      <c r="I11" s="106" t="s">
        <v>197</v>
      </c>
      <c r="J11" s="106" t="s">
        <v>198</v>
      </c>
      <c r="K11" s="106" t="s">
        <v>199</v>
      </c>
      <c r="L11" s="106" t="s">
        <v>197</v>
      </c>
      <c r="M11" s="106" t="s">
        <v>198</v>
      </c>
      <c r="N11" s="106" t="s">
        <v>199</v>
      </c>
      <c r="O11" s="106" t="s">
        <v>197</v>
      </c>
      <c r="P11" s="106" t="s">
        <v>198</v>
      </c>
      <c r="Q11" s="106" t="s">
        <v>199</v>
      </c>
      <c r="R11" s="106" t="s">
        <v>197</v>
      </c>
      <c r="S11" s="106" t="s">
        <v>198</v>
      </c>
      <c r="T11" s="106" t="s">
        <v>199</v>
      </c>
      <c r="U11" s="106" t="s">
        <v>197</v>
      </c>
      <c r="V11" s="106" t="s">
        <v>198</v>
      </c>
      <c r="W11" s="106" t="s">
        <v>199</v>
      </c>
      <c r="X11" s="106" t="s">
        <v>197</v>
      </c>
      <c r="Y11" s="106" t="s">
        <v>198</v>
      </c>
      <c r="Z11" s="106" t="s">
        <v>199</v>
      </c>
      <c r="AA11" s="106" t="s">
        <v>197</v>
      </c>
      <c r="AB11" s="106" t="s">
        <v>198</v>
      </c>
      <c r="AC11" s="106" t="s">
        <v>199</v>
      </c>
      <c r="AD11" s="106" t="s">
        <v>197</v>
      </c>
      <c r="AE11" s="106" t="s">
        <v>198</v>
      </c>
      <c r="AF11" s="106" t="s">
        <v>199</v>
      </c>
      <c r="AG11" s="106" t="s">
        <v>197</v>
      </c>
      <c r="AH11" s="106" t="s">
        <v>198</v>
      </c>
      <c r="AI11" s="106" t="s">
        <v>199</v>
      </c>
      <c r="AJ11" s="106" t="s">
        <v>200</v>
      </c>
      <c r="AK11" s="106" t="s">
        <v>198</v>
      </c>
      <c r="AL11" s="106" t="s">
        <v>199</v>
      </c>
      <c r="AM11" s="106" t="s">
        <v>197</v>
      </c>
      <c r="AN11" s="106" t="s">
        <v>198</v>
      </c>
      <c r="AO11" s="106" t="s">
        <v>199</v>
      </c>
      <c r="AP11" s="106" t="s">
        <v>197</v>
      </c>
      <c r="AQ11" s="106" t="s">
        <v>198</v>
      </c>
      <c r="AR11" s="106" t="s">
        <v>199</v>
      </c>
      <c r="AS11" s="106" t="s">
        <v>200</v>
      </c>
      <c r="AT11" s="106" t="s">
        <v>198</v>
      </c>
      <c r="AU11" s="106" t="s">
        <v>199</v>
      </c>
      <c r="AV11" s="106" t="s">
        <v>200</v>
      </c>
      <c r="AW11" s="106" t="s">
        <v>198</v>
      </c>
      <c r="AX11" s="106" t="s">
        <v>199</v>
      </c>
      <c r="AY11" s="106" t="s">
        <v>200</v>
      </c>
      <c r="AZ11" s="106" t="s">
        <v>198</v>
      </c>
      <c r="BA11" s="106" t="s">
        <v>199</v>
      </c>
      <c r="BB11" s="106" t="s">
        <v>200</v>
      </c>
      <c r="BC11" s="106" t="s">
        <v>198</v>
      </c>
      <c r="BD11" s="106" t="s">
        <v>199</v>
      </c>
      <c r="BE11" s="106" t="s">
        <v>197</v>
      </c>
      <c r="BF11" s="106" t="s">
        <v>198</v>
      </c>
      <c r="BG11" s="106" t="s">
        <v>199</v>
      </c>
      <c r="BH11" s="106" t="s">
        <v>197</v>
      </c>
      <c r="BI11" s="106" t="s">
        <v>198</v>
      </c>
      <c r="BJ11" s="106" t="s">
        <v>199</v>
      </c>
      <c r="BK11" s="106" t="s">
        <v>197</v>
      </c>
      <c r="BL11" s="106" t="s">
        <v>198</v>
      </c>
      <c r="BM11" s="106" t="s">
        <v>199</v>
      </c>
      <c r="BN11" s="106" t="s">
        <v>197</v>
      </c>
      <c r="BO11" s="106" t="s">
        <v>198</v>
      </c>
      <c r="BP11" s="106" t="s">
        <v>199</v>
      </c>
      <c r="BQ11" s="106" t="s">
        <v>197</v>
      </c>
      <c r="BR11" s="106" t="s">
        <v>198</v>
      </c>
      <c r="BS11" s="106" t="s">
        <v>199</v>
      </c>
      <c r="BT11" s="106" t="s">
        <v>197</v>
      </c>
      <c r="BU11" s="106" t="s">
        <v>198</v>
      </c>
      <c r="BV11" s="106" t="s">
        <v>199</v>
      </c>
      <c r="BW11" s="106" t="s">
        <v>197</v>
      </c>
      <c r="BX11" s="106" t="s">
        <v>198</v>
      </c>
      <c r="BY11" s="106" t="s">
        <v>199</v>
      </c>
      <c r="BZ11" s="106" t="s">
        <v>197</v>
      </c>
      <c r="CA11" s="106" t="s">
        <v>198</v>
      </c>
      <c r="CB11" s="106" t="s">
        <v>199</v>
      </c>
      <c r="CC11" s="106" t="s">
        <v>197</v>
      </c>
      <c r="CD11" s="106" t="s">
        <v>198</v>
      </c>
      <c r="CE11" s="106" t="s">
        <v>199</v>
      </c>
      <c r="CF11" s="106" t="s">
        <v>197</v>
      </c>
      <c r="CG11" s="106" t="s">
        <v>198</v>
      </c>
      <c r="CH11" s="106" t="s">
        <v>199</v>
      </c>
      <c r="CI11" s="106" t="s">
        <v>197</v>
      </c>
      <c r="CJ11" s="106" t="s">
        <v>198</v>
      </c>
      <c r="CK11" s="106" t="s">
        <v>199</v>
      </c>
      <c r="CL11" s="106" t="s">
        <v>197</v>
      </c>
      <c r="CM11" s="106" t="s">
        <v>198</v>
      </c>
      <c r="CN11" s="106" t="s">
        <v>199</v>
      </c>
      <c r="CO11" s="106" t="s">
        <v>197</v>
      </c>
      <c r="CP11" s="106" t="s">
        <v>198</v>
      </c>
      <c r="CQ11" s="106" t="s">
        <v>199</v>
      </c>
      <c r="CR11" s="106" t="s">
        <v>197</v>
      </c>
      <c r="CS11" s="106" t="s">
        <v>198</v>
      </c>
      <c r="CT11" s="106" t="s">
        <v>199</v>
      </c>
      <c r="CU11" s="106" t="s">
        <v>197</v>
      </c>
      <c r="CV11" s="106" t="s">
        <v>198</v>
      </c>
      <c r="CW11" s="106" t="s">
        <v>199</v>
      </c>
      <c r="CX11" s="106" t="s">
        <v>197</v>
      </c>
      <c r="CY11" s="106" t="s">
        <v>198</v>
      </c>
      <c r="CZ11" s="106" t="s">
        <v>199</v>
      </c>
      <c r="DA11" s="106" t="s">
        <v>197</v>
      </c>
      <c r="DB11" s="106" t="s">
        <v>198</v>
      </c>
      <c r="DC11" s="106" t="s">
        <v>199</v>
      </c>
      <c r="DD11" s="106" t="s">
        <v>197</v>
      </c>
      <c r="DE11" s="106" t="s">
        <v>198</v>
      </c>
      <c r="DF11" s="106" t="s">
        <v>199</v>
      </c>
      <c r="DG11" s="106" t="s">
        <v>197</v>
      </c>
      <c r="DH11" s="106" t="s">
        <v>198</v>
      </c>
      <c r="DI11" s="106" t="s">
        <v>199</v>
      </c>
      <c r="DJ11" s="106" t="s">
        <v>197</v>
      </c>
      <c r="DK11" s="106" t="s">
        <v>198</v>
      </c>
      <c r="DL11" s="106" t="s">
        <v>199</v>
      </c>
      <c r="DM11" s="106" t="s">
        <v>197</v>
      </c>
      <c r="DN11" s="106" t="s">
        <v>198</v>
      </c>
      <c r="DO11" s="106" t="s">
        <v>199</v>
      </c>
      <c r="DP11" s="106" t="s">
        <v>197</v>
      </c>
      <c r="DQ11" s="106" t="s">
        <v>198</v>
      </c>
      <c r="DR11" s="106" t="s">
        <v>199</v>
      </c>
      <c r="DS11" s="106" t="s">
        <v>197</v>
      </c>
      <c r="DT11" s="106" t="s">
        <v>198</v>
      </c>
      <c r="DU11" s="106" t="s">
        <v>199</v>
      </c>
      <c r="DX11" s="195"/>
      <c r="DY11" s="195"/>
      <c r="DZ11" s="195"/>
    </row>
    <row r="12" spans="1:125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106">
        <v>24</v>
      </c>
      <c r="Y12" s="96">
        <v>25</v>
      </c>
      <c r="Z12" s="106">
        <v>26</v>
      </c>
      <c r="AA12" s="96">
        <v>27</v>
      </c>
      <c r="AB12" s="106">
        <v>28</v>
      </c>
      <c r="AC12" s="96">
        <v>29</v>
      </c>
      <c r="AD12" s="106">
        <v>30</v>
      </c>
      <c r="AE12" s="96">
        <v>31</v>
      </c>
      <c r="AF12" s="106">
        <v>32</v>
      </c>
      <c r="AG12" s="96">
        <v>33</v>
      </c>
      <c r="AH12" s="106">
        <v>34</v>
      </c>
      <c r="AI12" s="96">
        <v>35</v>
      </c>
      <c r="AJ12" s="106">
        <v>36</v>
      </c>
      <c r="AK12" s="96">
        <v>37</v>
      </c>
      <c r="AL12" s="106">
        <v>38</v>
      </c>
      <c r="AM12" s="96">
        <v>39</v>
      </c>
      <c r="AN12" s="106">
        <v>40</v>
      </c>
      <c r="AO12" s="96">
        <v>41</v>
      </c>
      <c r="AP12" s="96"/>
      <c r="AQ12" s="96"/>
      <c r="AR12" s="96"/>
      <c r="AS12" s="96"/>
      <c r="AT12" s="96"/>
      <c r="AU12" s="96"/>
      <c r="AV12" s="106">
        <v>42</v>
      </c>
      <c r="AW12" s="96">
        <v>43</v>
      </c>
      <c r="AX12" s="106">
        <v>44</v>
      </c>
      <c r="AY12" s="96">
        <v>45</v>
      </c>
      <c r="AZ12" s="106">
        <v>46</v>
      </c>
      <c r="BA12" s="96">
        <v>47</v>
      </c>
      <c r="BB12" s="106">
        <v>48</v>
      </c>
      <c r="BC12" s="96">
        <v>49</v>
      </c>
      <c r="BD12" s="106">
        <v>50</v>
      </c>
      <c r="BE12" s="96">
        <v>51</v>
      </c>
      <c r="BF12" s="106">
        <v>52</v>
      </c>
      <c r="BG12" s="96">
        <v>53</v>
      </c>
      <c r="BH12" s="106">
        <v>54</v>
      </c>
      <c r="BI12" s="96">
        <v>55</v>
      </c>
      <c r="BJ12" s="106">
        <v>56</v>
      </c>
      <c r="BK12" s="96">
        <v>57</v>
      </c>
      <c r="BL12" s="106">
        <v>58</v>
      </c>
      <c r="BM12" s="96">
        <v>59</v>
      </c>
      <c r="BN12" s="106">
        <v>60</v>
      </c>
      <c r="BO12" s="96">
        <v>61</v>
      </c>
      <c r="BP12" s="106">
        <v>62</v>
      </c>
      <c r="BQ12" s="96">
        <v>63</v>
      </c>
      <c r="BR12" s="106">
        <v>64</v>
      </c>
      <c r="BS12" s="96">
        <v>65</v>
      </c>
      <c r="BT12" s="96"/>
      <c r="BU12" s="96"/>
      <c r="BV12" s="96"/>
      <c r="BW12" s="106">
        <v>72</v>
      </c>
      <c r="BX12" s="96">
        <v>73</v>
      </c>
      <c r="BY12" s="106">
        <v>74</v>
      </c>
      <c r="BZ12" s="106">
        <v>66</v>
      </c>
      <c r="CA12" s="106">
        <v>67</v>
      </c>
      <c r="CB12" s="106">
        <v>68</v>
      </c>
      <c r="CC12" s="96">
        <v>75</v>
      </c>
      <c r="CD12" s="106">
        <v>76</v>
      </c>
      <c r="CE12" s="96">
        <v>77</v>
      </c>
      <c r="CF12" s="106">
        <v>78</v>
      </c>
      <c r="CG12" s="96">
        <v>79</v>
      </c>
      <c r="CH12" s="106">
        <v>80</v>
      </c>
      <c r="CI12" s="96">
        <v>81</v>
      </c>
      <c r="CJ12" s="106">
        <v>82</v>
      </c>
      <c r="CK12" s="96">
        <v>83</v>
      </c>
      <c r="CL12" s="106">
        <v>84</v>
      </c>
      <c r="CM12" s="96">
        <v>85</v>
      </c>
      <c r="CN12" s="106">
        <v>86</v>
      </c>
      <c r="CO12" s="96">
        <v>87</v>
      </c>
      <c r="CP12" s="106">
        <v>88</v>
      </c>
      <c r="CQ12" s="96">
        <v>89</v>
      </c>
      <c r="CR12" s="106">
        <v>90</v>
      </c>
      <c r="CS12" s="106">
        <v>91</v>
      </c>
      <c r="CT12" s="106">
        <v>92</v>
      </c>
      <c r="CU12" s="96">
        <v>93</v>
      </c>
      <c r="CV12" s="106">
        <v>94</v>
      </c>
      <c r="CW12" s="96">
        <v>95</v>
      </c>
      <c r="CX12" s="106">
        <v>96</v>
      </c>
      <c r="CY12" s="96">
        <v>97</v>
      </c>
      <c r="CZ12" s="106">
        <v>98</v>
      </c>
      <c r="DA12" s="96">
        <v>99</v>
      </c>
      <c r="DB12" s="106">
        <v>100</v>
      </c>
      <c r="DC12" s="96">
        <v>101</v>
      </c>
      <c r="DD12" s="106">
        <v>102</v>
      </c>
      <c r="DE12" s="96">
        <v>103</v>
      </c>
      <c r="DF12" s="106">
        <v>104</v>
      </c>
      <c r="DG12" s="96">
        <v>105</v>
      </c>
      <c r="DH12" s="106">
        <v>106</v>
      </c>
      <c r="DI12" s="96">
        <v>107</v>
      </c>
      <c r="DJ12" s="106">
        <v>108</v>
      </c>
      <c r="DK12" s="96">
        <v>109</v>
      </c>
      <c r="DL12" s="106">
        <v>110</v>
      </c>
      <c r="DM12" s="96">
        <v>111</v>
      </c>
      <c r="DN12" s="106">
        <v>112</v>
      </c>
      <c r="DO12" s="96">
        <v>113</v>
      </c>
      <c r="DP12" s="106">
        <v>114</v>
      </c>
      <c r="DQ12" s="96">
        <v>115</v>
      </c>
      <c r="DR12" s="106">
        <v>116</v>
      </c>
      <c r="DS12" s="96">
        <v>117</v>
      </c>
      <c r="DT12" s="106">
        <v>118</v>
      </c>
      <c r="DU12" s="96">
        <v>119</v>
      </c>
    </row>
    <row r="13" spans="1:125" s="100" customFormat="1" ht="15" customHeight="1">
      <c r="A13" s="108">
        <v>1</v>
      </c>
      <c r="B13" s="109" t="s">
        <v>201</v>
      </c>
      <c r="C13" s="110">
        <f>F13+BE13</f>
        <v>2151.212</v>
      </c>
      <c r="D13" s="111">
        <f aca="true" t="shared" si="0" ref="D13:D28">G13+BF13+BX13</f>
        <v>329.91958</v>
      </c>
      <c r="E13" s="112">
        <f aca="true" t="shared" si="1" ref="E13:E28">D13/C13*100</f>
        <v>15.33645126561213</v>
      </c>
      <c r="F13" s="113">
        <f>I13+L13+O13+R13+U13+X13+AD13+AJ13+AV13+AS13</f>
        <v>477.29999999999995</v>
      </c>
      <c r="G13" s="113">
        <f>J13+M13+P13+S13+V13+Y13+AE13+AK13+AW13+AT13</f>
        <v>25.25958</v>
      </c>
      <c r="H13" s="112">
        <f>G13/F13*100</f>
        <v>5.292181018227531</v>
      </c>
      <c r="I13" s="114">
        <f>Але!C6</f>
        <v>138</v>
      </c>
      <c r="J13" s="114">
        <f>Але!D6</f>
        <v>5.96676</v>
      </c>
      <c r="K13" s="112">
        <f>J13/I13*100</f>
        <v>4.323739130434783</v>
      </c>
      <c r="L13" s="115">
        <f>Але!C8</f>
        <v>3</v>
      </c>
      <c r="M13" s="115">
        <f>Але!D8</f>
        <v>0</v>
      </c>
      <c r="N13" s="112">
        <f>M13/L13*100</f>
        <v>0</v>
      </c>
      <c r="O13" s="115">
        <f>Але!C10</f>
        <v>42</v>
      </c>
      <c r="P13" s="115">
        <f>Але!D10</f>
        <v>0.28674</v>
      </c>
      <c r="Q13" s="112">
        <f>P13/O13*100</f>
        <v>0.6827142857142857</v>
      </c>
      <c r="R13" s="115">
        <f>Але!C11</f>
        <v>208.4</v>
      </c>
      <c r="S13" s="115">
        <f>Але!D11</f>
        <v>6.34608</v>
      </c>
      <c r="T13" s="112">
        <f>S13/R13*100</f>
        <v>3.045143953934741</v>
      </c>
      <c r="U13" s="112">
        <f>Але!C13</f>
        <v>0</v>
      </c>
      <c r="V13" s="112">
        <f>Але!D13</f>
        <v>0.5</v>
      </c>
      <c r="W13" s="112" t="e">
        <f>V13/U13*100</f>
        <v>#DIV/0!</v>
      </c>
      <c r="X13" s="115">
        <f>Але!C22</f>
        <v>15</v>
      </c>
      <c r="Y13" s="115">
        <f>Але!D22</f>
        <v>0</v>
      </c>
      <c r="Z13" s="112">
        <f>Y13/X13*100</f>
        <v>0</v>
      </c>
      <c r="AA13" s="115"/>
      <c r="AB13" s="115"/>
      <c r="AC13" s="112" t="e">
        <f>AB13/AA13*100</f>
        <v>#DIV/0!</v>
      </c>
      <c r="AD13" s="115">
        <f>Але!C23</f>
        <v>10.9</v>
      </c>
      <c r="AE13" s="115">
        <f>Але!D23</f>
        <v>0</v>
      </c>
      <c r="AF13" s="112">
        <f>AE13/AD13*100</f>
        <v>0</v>
      </c>
      <c r="AG13" s="115"/>
      <c r="AH13" s="115"/>
      <c r="AI13" s="112" t="e">
        <f>AH13/AG13*100</f>
        <v>#DIV/0!</v>
      </c>
      <c r="AJ13" s="112">
        <f>Але!C28</f>
        <v>60</v>
      </c>
      <c r="AK13" s="112">
        <f>Але!D28</f>
        <v>0</v>
      </c>
      <c r="AL13" s="112">
        <f>AK13/AJ13*100</f>
        <v>0</v>
      </c>
      <c r="AM13" s="112"/>
      <c r="AN13" s="112"/>
      <c r="AO13" s="112" t="e">
        <f>AN13/AM13*100</f>
        <v>#DIV/0!</v>
      </c>
      <c r="AP13" s="112"/>
      <c r="AQ13" s="112"/>
      <c r="AR13" s="112"/>
      <c r="AS13" s="112"/>
      <c r="AT13" s="112"/>
      <c r="AU13" s="112" t="e">
        <f>AT13/AS13*100</f>
        <v>#DIV/0!</v>
      </c>
      <c r="AV13" s="112">
        <f>Але!C29</f>
        <v>0</v>
      </c>
      <c r="AW13" s="112">
        <f>Але!D29</f>
        <v>12.16</v>
      </c>
      <c r="AX13" s="112" t="e">
        <f>AW13/AV13*100</f>
        <v>#DIV/0!</v>
      </c>
      <c r="AY13" s="112"/>
      <c r="AZ13" s="112"/>
      <c r="BA13" s="116" t="e">
        <f>AY13/AZ13*100</f>
        <v>#DIV/0!</v>
      </c>
      <c r="BB13" s="116"/>
      <c r="BC13" s="116"/>
      <c r="BD13" s="116" t="e">
        <f>BB13/BC13*100</f>
        <v>#DIV/0!</v>
      </c>
      <c r="BE13" s="115">
        <f>BH13+BK13+BN13+BQ13</f>
        <v>1673.912</v>
      </c>
      <c r="BF13" s="115">
        <f>BI13+BL13+BO13+BR13</f>
        <v>304.66</v>
      </c>
      <c r="BG13" s="112">
        <f>BF13/BE13*100</f>
        <v>18.2004788782206</v>
      </c>
      <c r="BH13" s="117">
        <f>Але!C34</f>
        <v>1068.5</v>
      </c>
      <c r="BI13" s="117">
        <f>Але!D34</f>
        <v>180.96</v>
      </c>
      <c r="BJ13" s="112">
        <f>BI13/BH13*100</f>
        <v>16.935891436593355</v>
      </c>
      <c r="BK13" s="112">
        <f>Але!C35</f>
        <v>457.9</v>
      </c>
      <c r="BL13" s="112">
        <f>Але!D35</f>
        <v>114.5</v>
      </c>
      <c r="BM13" s="112">
        <f>BL13/BK13*100</f>
        <v>25.005459707359684</v>
      </c>
      <c r="BN13" s="112">
        <f>Але!C36</f>
        <v>92.3</v>
      </c>
      <c r="BO13" s="112">
        <f>Але!D36</f>
        <v>0</v>
      </c>
      <c r="BP13" s="112">
        <f aca="true" t="shared" si="2" ref="BP13:BP30">BO13/BN13*100</f>
        <v>0</v>
      </c>
      <c r="BQ13" s="112">
        <f>Але!C37</f>
        <v>55.212</v>
      </c>
      <c r="BR13" s="112">
        <f>Але!D37</f>
        <v>9.2</v>
      </c>
      <c r="BS13" s="112">
        <f aca="true" t="shared" si="3" ref="BS13:BS30">BR13/BQ13*100</f>
        <v>16.66304426573933</v>
      </c>
      <c r="BT13" s="112"/>
      <c r="BU13" s="112"/>
      <c r="BV13" s="112" t="e">
        <f aca="true" t="shared" si="4" ref="BV13:BV30">BU13/BT13*100</f>
        <v>#DIV/0!</v>
      </c>
      <c r="BW13" s="115"/>
      <c r="BX13" s="115"/>
      <c r="BY13" s="112" t="e">
        <f>BX13/BW13*100</f>
        <v>#DIV/0!</v>
      </c>
      <c r="BZ13" s="112"/>
      <c r="CA13" s="112"/>
      <c r="CB13" s="112"/>
      <c r="CC13" s="115">
        <f>CF13+CU13+CX13+DA13+DD13+DG13+DJ13+DM13+DP13</f>
        <v>2151.212</v>
      </c>
      <c r="CD13" s="115">
        <f>CG13+CV13+CY13+DB13+DE13+DH13+DK13+DN13+DQ13</f>
        <v>196.21483999999998</v>
      </c>
      <c r="CE13" s="112">
        <f>CD13/CC13*100</f>
        <v>9.121129856099722</v>
      </c>
      <c r="CF13" s="115">
        <f>CI13+CL13+CO13+CR13</f>
        <v>580.592</v>
      </c>
      <c r="CG13" s="180">
        <f>CJ13+CM13+CP13+CS13</f>
        <v>37.02082</v>
      </c>
      <c r="CH13" s="112">
        <f>CG13/CF13*100</f>
        <v>6.376391682971863</v>
      </c>
      <c r="CI13" s="112">
        <f>Але!C49</f>
        <v>575.592</v>
      </c>
      <c r="CJ13" s="112">
        <f>Але!D49</f>
        <v>37.02082</v>
      </c>
      <c r="CK13" s="112">
        <f>CJ13/CI13*100</f>
        <v>6.431781539701734</v>
      </c>
      <c r="CL13" s="112">
        <f>Але!C51</f>
        <v>0</v>
      </c>
      <c r="CM13" s="112">
        <f>Але!D51</f>
        <v>0</v>
      </c>
      <c r="CN13" s="112" t="e">
        <f>CM13/CL13*100</f>
        <v>#DIV/0!</v>
      </c>
      <c r="CO13" s="112">
        <f>Але!C53</f>
        <v>5</v>
      </c>
      <c r="CP13" s="112">
        <f>Але!D53</f>
        <v>0</v>
      </c>
      <c r="CQ13" s="112">
        <f>CP13/CO13*100</f>
        <v>0</v>
      </c>
      <c r="CR13" s="112">
        <f>Але!C54</f>
        <v>0</v>
      </c>
      <c r="CS13" s="112">
        <f>Але!D54</f>
        <v>0</v>
      </c>
      <c r="CT13" s="112" t="e">
        <f>CR13/CS13*100</f>
        <v>#DIV/0!</v>
      </c>
      <c r="CU13" s="112">
        <f>Але!C56</f>
        <v>55.12</v>
      </c>
      <c r="CV13" s="112">
        <f>Але!D56</f>
        <v>3.73934</v>
      </c>
      <c r="CW13" s="112">
        <f>CV13/CU13*100</f>
        <v>6.78399854862119</v>
      </c>
      <c r="CX13" s="112">
        <f>Але!C57</f>
        <v>50</v>
      </c>
      <c r="CY13" s="112">
        <f>Але!D57</f>
        <v>0</v>
      </c>
      <c r="CZ13" s="112">
        <f>CY13/CX13*100</f>
        <v>0</v>
      </c>
      <c r="DA13" s="115">
        <f>Але!C62</f>
        <v>284.6</v>
      </c>
      <c r="DB13" s="115">
        <f>Але!D62</f>
        <v>0</v>
      </c>
      <c r="DC13" s="112">
        <f>DB13/DA13*100</f>
        <v>0</v>
      </c>
      <c r="DD13" s="115">
        <f>Але!C67</f>
        <v>217</v>
      </c>
      <c r="DE13" s="115">
        <f>Але!D67</f>
        <v>16.32968</v>
      </c>
      <c r="DF13" s="112">
        <f>DE13/DD13*100</f>
        <v>7.525198156682028</v>
      </c>
      <c r="DG13" s="115">
        <f>Але!C71</f>
        <v>957.9</v>
      </c>
      <c r="DH13" s="115">
        <f>Але!D71</f>
        <v>139.125</v>
      </c>
      <c r="DI13" s="112">
        <f aca="true" t="shared" si="5" ref="DI13:DI28">DH13/DG13*100</f>
        <v>14.523958659567803</v>
      </c>
      <c r="DJ13" s="112">
        <f>Але!C73</f>
        <v>0</v>
      </c>
      <c r="DK13" s="112">
        <f>Але!D73</f>
        <v>0</v>
      </c>
      <c r="DL13" s="112" t="e">
        <f aca="true" t="shared" si="6" ref="DL13:DL28">DK13/DJ13*100</f>
        <v>#DIV/0!</v>
      </c>
      <c r="DM13" s="113">
        <f>Але!C78</f>
        <v>6</v>
      </c>
      <c r="DN13" s="113">
        <f>Але!D78</f>
        <v>0</v>
      </c>
      <c r="DO13" s="112">
        <f>DN13/DM13*100</f>
        <v>0</v>
      </c>
      <c r="DP13" s="112">
        <f>Але!C84</f>
        <v>0</v>
      </c>
      <c r="DQ13" s="112">
        <f>Але!D84</f>
        <v>0</v>
      </c>
      <c r="DR13" s="112" t="e">
        <f>DQ13/DP13*100</f>
        <v>#DIV/0!</v>
      </c>
      <c r="DS13" s="118">
        <f aca="true" t="shared" si="7" ref="DS13:DS28">SUM(CC13-C13)</f>
        <v>0</v>
      </c>
      <c r="DT13" s="118">
        <f aca="true" t="shared" si="8" ref="DT13:DT28">SUM(CD13-D13)</f>
        <v>-133.70474000000002</v>
      </c>
      <c r="DU13" s="112" t="e">
        <f>DT13/DS13*100</f>
        <v>#DIV/0!</v>
      </c>
    </row>
    <row r="14" spans="1:125" s="127" customFormat="1" ht="15" customHeight="1">
      <c r="A14" s="119">
        <v>2</v>
      </c>
      <c r="B14" s="120" t="s">
        <v>202</v>
      </c>
      <c r="C14" s="121">
        <f aca="true" t="shared" si="9" ref="C14:C28">F14+BE14</f>
        <v>5639.892</v>
      </c>
      <c r="D14" s="121">
        <f>G14+BF14+BX14</f>
        <v>839.2609900000001</v>
      </c>
      <c r="E14" s="122">
        <f t="shared" si="1"/>
        <v>14.88079895856162</v>
      </c>
      <c r="F14" s="113">
        <f aca="true" t="shared" si="10" ref="F14:F28">I14+L14+O14+R14+U14+X14+AD14+AJ14+AV14+AS14</f>
        <v>2077</v>
      </c>
      <c r="G14" s="113">
        <f aca="true" t="shared" si="11" ref="G14:G28">J14+M14+P14+S14+V14+Y14+AE14+AK14+AW14+AT14</f>
        <v>288.74099</v>
      </c>
      <c r="H14" s="122">
        <f aca="true" t="shared" si="12" ref="H14:H28">G14/F14*100</f>
        <v>13.901829080404429</v>
      </c>
      <c r="I14" s="124">
        <f>Сун!C6</f>
        <v>1137.6</v>
      </c>
      <c r="J14" s="124">
        <f>Сун!D6</f>
        <v>170.65366</v>
      </c>
      <c r="K14" s="122">
        <f aca="true" t="shared" si="13" ref="K14:K28">J14/I14*100</f>
        <v>15.00120077355837</v>
      </c>
      <c r="L14" s="124">
        <f>Сун!C8</f>
        <v>29</v>
      </c>
      <c r="M14" s="124">
        <f>Сун!D8</f>
        <v>1.4049</v>
      </c>
      <c r="N14" s="122">
        <f aca="true" t="shared" si="14" ref="N14:N28">M14/L14*100</f>
        <v>4.84448275862069</v>
      </c>
      <c r="O14" s="124">
        <f>Сун!C10</f>
        <v>129</v>
      </c>
      <c r="P14" s="124">
        <f>Сун!D10</f>
        <v>7.74135</v>
      </c>
      <c r="Q14" s="122">
        <f aca="true" t="shared" si="15" ref="Q14:Q28">P14/O14*100</f>
        <v>6.001046511627907</v>
      </c>
      <c r="R14" s="124">
        <f>Сун!C11</f>
        <v>409.4</v>
      </c>
      <c r="S14" s="124">
        <f>Сун!D11</f>
        <v>52.12</v>
      </c>
      <c r="T14" s="122">
        <f aca="true" t="shared" si="16" ref="T14:T28">S14/R14*100</f>
        <v>12.730825598436738</v>
      </c>
      <c r="U14" s="122">
        <f>Сун!C13</f>
        <v>10</v>
      </c>
      <c r="V14" s="122">
        <f>Сун!D13</f>
        <v>3.8</v>
      </c>
      <c r="W14" s="122">
        <f aca="true" t="shared" si="17" ref="W14:W30">V14/U14*100</f>
        <v>38</v>
      </c>
      <c r="X14" s="124">
        <f>Сун!C22</f>
        <v>200</v>
      </c>
      <c r="Y14" s="124">
        <f>Сун!D22</f>
        <v>29.04408</v>
      </c>
      <c r="Z14" s="122">
        <f aca="true" t="shared" si="18" ref="Z14:Z28">Y14/X14*100</f>
        <v>14.52204</v>
      </c>
      <c r="AA14" s="124"/>
      <c r="AB14" s="124"/>
      <c r="AC14" s="122" t="e">
        <f aca="true" t="shared" si="19" ref="AC14:AC28">AB14/AA14*100</f>
        <v>#DIV/0!</v>
      </c>
      <c r="AD14" s="124">
        <f>Сун!C23</f>
        <v>22</v>
      </c>
      <c r="AE14" s="124">
        <f>Сун!D23</f>
        <v>0</v>
      </c>
      <c r="AF14" s="122">
        <f aca="true" t="shared" si="20" ref="AF14:AF28">AE14/AD14*100</f>
        <v>0</v>
      </c>
      <c r="AG14" s="124"/>
      <c r="AH14" s="115"/>
      <c r="AI14" s="122" t="e">
        <f aca="true" t="shared" si="21" ref="AI14:AI28">AH14/AG14*100</f>
        <v>#DIV/0!</v>
      </c>
      <c r="AJ14" s="122">
        <f>Сун!C28</f>
        <v>140</v>
      </c>
      <c r="AK14" s="122">
        <f>Сун!D28</f>
        <v>9.97028</v>
      </c>
      <c r="AL14" s="122">
        <f aca="true" t="shared" si="22" ref="AL14:AL30">AK14/AJ14*100</f>
        <v>7.121628571428571</v>
      </c>
      <c r="AM14" s="122"/>
      <c r="AN14" s="122"/>
      <c r="AO14" s="122" t="e">
        <f aca="true" t="shared" si="23" ref="AO14:AO28">AN14/AM14*100</f>
        <v>#DIV/0!</v>
      </c>
      <c r="AP14" s="122"/>
      <c r="AQ14" s="122"/>
      <c r="AR14" s="122"/>
      <c r="AS14" s="122"/>
      <c r="AT14" s="122"/>
      <c r="AU14" s="112" t="e">
        <f aca="true" t="shared" si="24" ref="AU14:AU28">AT14/AS14*100</f>
        <v>#DIV/0!</v>
      </c>
      <c r="AV14" s="122">
        <f>Сун!C29</f>
        <v>0</v>
      </c>
      <c r="AW14" s="122">
        <f>Сун!D29</f>
        <v>14.00672</v>
      </c>
      <c r="AX14" s="122" t="e">
        <f aca="true" t="shared" si="25" ref="AX14:AX28">AW14/AV14*100</f>
        <v>#DIV/0!</v>
      </c>
      <c r="AY14" s="122"/>
      <c r="AZ14" s="122"/>
      <c r="BA14" s="125" t="e">
        <f aca="true" t="shared" si="26" ref="BA14:BA28">AY14/AZ14*100</f>
        <v>#DIV/0!</v>
      </c>
      <c r="BB14" s="125"/>
      <c r="BC14" s="125"/>
      <c r="BD14" s="125" t="e">
        <f aca="true" t="shared" si="27" ref="BD14:BD28">BB14/BC14*100</f>
        <v>#DIV/0!</v>
      </c>
      <c r="BE14" s="115">
        <f aca="true" t="shared" si="28" ref="BE14:BF28">BH14+BK14+BN14+BQ14</f>
        <v>3562.8920000000003</v>
      </c>
      <c r="BF14" s="115">
        <f t="shared" si="28"/>
        <v>550.5200000000001</v>
      </c>
      <c r="BG14" s="122">
        <f>BF14/BE14*100</f>
        <v>15.451492776093131</v>
      </c>
      <c r="BH14" s="122">
        <f>Сун!C34</f>
        <v>3136.5</v>
      </c>
      <c r="BI14" s="122">
        <f>Сун!D34</f>
        <v>531.32</v>
      </c>
      <c r="BJ14" s="122">
        <f aca="true" t="shared" si="29" ref="BJ14:BJ28">BI14/BH14*100</f>
        <v>16.939901163717522</v>
      </c>
      <c r="BK14" s="112">
        <f>Сун!C35</f>
        <v>0</v>
      </c>
      <c r="BL14" s="112">
        <f>Сун!D35</f>
        <v>0</v>
      </c>
      <c r="BM14" s="122" t="e">
        <f aca="true" t="shared" si="30" ref="BM14:BM28">BL14/BK14*100</f>
        <v>#DIV/0!</v>
      </c>
      <c r="BN14" s="122">
        <f>Сун!C36</f>
        <v>311.4</v>
      </c>
      <c r="BO14" s="122">
        <f>Сун!D36</f>
        <v>0</v>
      </c>
      <c r="BP14" s="122">
        <f t="shared" si="2"/>
        <v>0</v>
      </c>
      <c r="BQ14" s="122">
        <f>Сун!C37</f>
        <v>114.992</v>
      </c>
      <c r="BR14" s="122">
        <f>Сун!D37</f>
        <v>19.2</v>
      </c>
      <c r="BS14" s="122">
        <f t="shared" si="3"/>
        <v>16.696813691387224</v>
      </c>
      <c r="BT14" s="122"/>
      <c r="BU14" s="122"/>
      <c r="BV14" s="122" t="e">
        <f t="shared" si="4"/>
        <v>#DIV/0!</v>
      </c>
      <c r="BW14" s="124"/>
      <c r="BX14" s="124"/>
      <c r="BY14" s="122" t="e">
        <f aca="true" t="shared" si="31" ref="BY14:BY28">BX14/BW14*100</f>
        <v>#DIV/0!</v>
      </c>
      <c r="BZ14" s="122"/>
      <c r="CA14" s="122"/>
      <c r="CB14" s="122"/>
      <c r="CC14" s="115">
        <f aca="true" t="shared" si="32" ref="CC14:CD28">CF14+CU14+CX14+DA14+DD14+DG14+DJ14+DM14+DP14</f>
        <v>5639.892</v>
      </c>
      <c r="CD14" s="115">
        <f t="shared" si="32"/>
        <v>516.48432</v>
      </c>
      <c r="CE14" s="122">
        <f aca="true" t="shared" si="33" ref="CE14:CE28">CD14/CC14*100</f>
        <v>9.157698764444426</v>
      </c>
      <c r="CF14" s="115">
        <f aca="true" t="shared" si="34" ref="CF14:CG28">CI14+CL14+CO14+CR14</f>
        <v>1003.212</v>
      </c>
      <c r="CG14" s="180">
        <f t="shared" si="34"/>
        <v>99.05116</v>
      </c>
      <c r="CH14" s="122">
        <f aca="true" t="shared" si="35" ref="CH14:CH28">CG14/CF14*100</f>
        <v>9.87340263075003</v>
      </c>
      <c r="CI14" s="122">
        <f>Сун!C49</f>
        <v>988.212</v>
      </c>
      <c r="CJ14" s="122">
        <f>Сун!D49</f>
        <v>99.05116</v>
      </c>
      <c r="CK14" s="122">
        <f aca="true" t="shared" si="36" ref="CK14:CK28">CJ14/CI14*100</f>
        <v>10.023270310419221</v>
      </c>
      <c r="CL14" s="122">
        <f>Сун!C52</f>
        <v>0</v>
      </c>
      <c r="CM14" s="122">
        <f>Сун!D52</f>
        <v>0</v>
      </c>
      <c r="CN14" s="122" t="e">
        <f aca="true" t="shared" si="37" ref="CN14:CN28">CM14/CL14*100</f>
        <v>#DIV/0!</v>
      </c>
      <c r="CO14" s="122">
        <f>Сун!C53</f>
        <v>15</v>
      </c>
      <c r="CP14" s="122">
        <f>Сун!D53</f>
        <v>0</v>
      </c>
      <c r="CQ14" s="122">
        <f aca="true" t="shared" si="38" ref="CQ14:CQ28">CP14/CO14*100</f>
        <v>0</v>
      </c>
      <c r="CR14" s="122">
        <f>Сун!C54</f>
        <v>0</v>
      </c>
      <c r="CS14" s="122">
        <f>Сун!D54</f>
        <v>0</v>
      </c>
      <c r="CT14" s="112" t="e">
        <f aca="true" t="shared" si="39" ref="CT14:CT30">CR14/CS14*100</f>
        <v>#DIV/0!</v>
      </c>
      <c r="CU14" s="122">
        <f>Сун!C56</f>
        <v>114.68</v>
      </c>
      <c r="CV14" s="122">
        <f>Сун!D56</f>
        <v>8.99765</v>
      </c>
      <c r="CW14" s="122">
        <f aca="true" t="shared" si="40" ref="CW14:CW30">CV14/CU14*100</f>
        <v>7.845875479595396</v>
      </c>
      <c r="CX14" s="122">
        <f>Сун!C57</f>
        <v>198.6</v>
      </c>
      <c r="CY14" s="122">
        <f>Сун!D57</f>
        <v>0</v>
      </c>
      <c r="CZ14" s="122">
        <f aca="true" t="shared" si="41" ref="CZ14:CZ30">CY14/CX14*100</f>
        <v>0</v>
      </c>
      <c r="DA14" s="124">
        <f>Сун!C62</f>
        <v>902.8</v>
      </c>
      <c r="DB14" s="124">
        <f>Сун!D62</f>
        <v>0</v>
      </c>
      <c r="DC14" s="122">
        <f aca="true" t="shared" si="42" ref="DC14:DC28">DB14/DA14*100</f>
        <v>0</v>
      </c>
      <c r="DD14" s="124">
        <f>Сун!C67</f>
        <v>930</v>
      </c>
      <c r="DE14" s="124">
        <f>Сун!D67</f>
        <v>58.43551</v>
      </c>
      <c r="DF14" s="122">
        <f aca="true" t="shared" si="43" ref="DF14:DF28">DE14/DD14*100</f>
        <v>6.283388172043011</v>
      </c>
      <c r="DG14" s="124">
        <f>Сун!C71</f>
        <v>2186.5</v>
      </c>
      <c r="DH14" s="124">
        <f>Сун!D71</f>
        <v>350</v>
      </c>
      <c r="DI14" s="122">
        <f t="shared" si="5"/>
        <v>16.00731763091699</v>
      </c>
      <c r="DJ14" s="122">
        <f>Сун!C73</f>
        <v>285.1</v>
      </c>
      <c r="DK14" s="122">
        <f>Сун!D73</f>
        <v>0</v>
      </c>
      <c r="DL14" s="122">
        <f t="shared" si="6"/>
        <v>0</v>
      </c>
      <c r="DM14" s="123">
        <f>Сун!C78</f>
        <v>19</v>
      </c>
      <c r="DN14" s="123">
        <f>Сун!D78</f>
        <v>0</v>
      </c>
      <c r="DO14" s="122">
        <f aca="true" t="shared" si="44" ref="DO14:DO28">DN14/DM14*100</f>
        <v>0</v>
      </c>
      <c r="DP14" s="122">
        <f>Сун!C84</f>
        <v>0</v>
      </c>
      <c r="DQ14" s="122">
        <f>Сун!D84</f>
        <v>0</v>
      </c>
      <c r="DR14" s="112" t="e">
        <f>DQ14/DP14*100</f>
        <v>#DIV/0!</v>
      </c>
      <c r="DS14" s="126">
        <f t="shared" si="7"/>
        <v>0</v>
      </c>
      <c r="DT14" s="126">
        <f t="shared" si="8"/>
        <v>-322.7766700000001</v>
      </c>
      <c r="DU14" s="112" t="e">
        <f aca="true" t="shared" si="45" ref="DU14:DU28">DT14/DS14*100</f>
        <v>#DIV/0!</v>
      </c>
    </row>
    <row r="15" spans="1:125" s="100" customFormat="1" ht="15" customHeight="1">
      <c r="A15" s="108">
        <v>3</v>
      </c>
      <c r="B15" s="109" t="s">
        <v>203</v>
      </c>
      <c r="C15" s="110">
        <f t="shared" si="9"/>
        <v>3813.968</v>
      </c>
      <c r="D15" s="128">
        <f>G15+BF15+BX15</f>
        <v>582.01559</v>
      </c>
      <c r="E15" s="112">
        <f t="shared" si="1"/>
        <v>15.260106796910724</v>
      </c>
      <c r="F15" s="113">
        <f t="shared" si="10"/>
        <v>745</v>
      </c>
      <c r="G15" s="113">
        <f t="shared" si="11"/>
        <v>63.91559000000001</v>
      </c>
      <c r="H15" s="112">
        <f t="shared" si="12"/>
        <v>8.579273825503357</v>
      </c>
      <c r="I15" s="114">
        <f>Иль!C6</f>
        <v>187.2</v>
      </c>
      <c r="J15" s="114">
        <f>Иль!D6</f>
        <v>14.3876</v>
      </c>
      <c r="K15" s="112">
        <f t="shared" si="13"/>
        <v>7.685683760683762</v>
      </c>
      <c r="L15" s="115">
        <f>Иль!C8</f>
        <v>3</v>
      </c>
      <c r="M15" s="115">
        <f>Иль!D8</f>
        <v>0.6756</v>
      </c>
      <c r="N15" s="112">
        <f t="shared" si="14"/>
        <v>22.52</v>
      </c>
      <c r="O15" s="115">
        <f>Иль!C10</f>
        <v>106</v>
      </c>
      <c r="P15" s="115">
        <f>Иль!D10</f>
        <v>2.11337</v>
      </c>
      <c r="Q15" s="112">
        <f t="shared" si="15"/>
        <v>1.993745283018868</v>
      </c>
      <c r="R15" s="115">
        <f>Иль!C11</f>
        <v>166.8</v>
      </c>
      <c r="S15" s="115">
        <f>Иль!D11</f>
        <v>11.73893</v>
      </c>
      <c r="T15" s="112">
        <f t="shared" si="16"/>
        <v>7.037727817745802</v>
      </c>
      <c r="U15" s="112">
        <f>Иль!C13</f>
        <v>10</v>
      </c>
      <c r="V15" s="112">
        <f>Иль!D13</f>
        <v>2.2</v>
      </c>
      <c r="W15" s="112">
        <f t="shared" si="17"/>
        <v>22.000000000000004</v>
      </c>
      <c r="X15" s="115">
        <f>Иль!C22</f>
        <v>125</v>
      </c>
      <c r="Y15" s="115">
        <f>Иль!D22</f>
        <v>0.13116</v>
      </c>
      <c r="Z15" s="112">
        <f t="shared" si="18"/>
        <v>0.10492800000000001</v>
      </c>
      <c r="AA15" s="115"/>
      <c r="AB15" s="115"/>
      <c r="AC15" s="112" t="e">
        <f t="shared" si="19"/>
        <v>#DIV/0!</v>
      </c>
      <c r="AD15" s="115">
        <f>Иль!C23</f>
        <v>17</v>
      </c>
      <c r="AE15" s="115">
        <f>Иль!D23</f>
        <v>0</v>
      </c>
      <c r="AF15" s="112">
        <f t="shared" si="20"/>
        <v>0</v>
      </c>
      <c r="AG15" s="115"/>
      <c r="AH15" s="115"/>
      <c r="AI15" s="112" t="e">
        <f t="shared" si="21"/>
        <v>#DIV/0!</v>
      </c>
      <c r="AJ15" s="112">
        <f>Иль!C28</f>
        <v>130</v>
      </c>
      <c r="AK15" s="112">
        <f>Иль!D28</f>
        <v>0</v>
      </c>
      <c r="AL15" s="112">
        <f t="shared" si="22"/>
        <v>0</v>
      </c>
      <c r="AM15" s="112"/>
      <c r="AN15" s="112"/>
      <c r="AO15" s="112" t="e">
        <f t="shared" si="23"/>
        <v>#DIV/0!</v>
      </c>
      <c r="AP15" s="112"/>
      <c r="AQ15" s="112"/>
      <c r="AR15" s="112"/>
      <c r="AS15" s="112"/>
      <c r="AT15" s="112"/>
      <c r="AU15" s="112" t="e">
        <f t="shared" si="24"/>
        <v>#DIV/0!</v>
      </c>
      <c r="AV15" s="112">
        <f>Иль!C29</f>
        <v>0</v>
      </c>
      <c r="AW15" s="112">
        <f>Иль!D29</f>
        <v>32.66893</v>
      </c>
      <c r="AX15" s="112" t="e">
        <f t="shared" si="25"/>
        <v>#DIV/0!</v>
      </c>
      <c r="AY15" s="112"/>
      <c r="AZ15" s="112"/>
      <c r="BA15" s="116" t="e">
        <f t="shared" si="26"/>
        <v>#DIV/0!</v>
      </c>
      <c r="BB15" s="116"/>
      <c r="BC15" s="116"/>
      <c r="BD15" s="116" t="e">
        <f t="shared" si="27"/>
        <v>#DIV/0!</v>
      </c>
      <c r="BE15" s="115">
        <f t="shared" si="28"/>
        <v>3068.968</v>
      </c>
      <c r="BF15" s="115">
        <f t="shared" si="28"/>
        <v>518.1</v>
      </c>
      <c r="BG15" s="112">
        <f>BF15/BE15*100</f>
        <v>16.881896455095006</v>
      </c>
      <c r="BH15" s="117">
        <f>Иль!C34</f>
        <v>2392.6</v>
      </c>
      <c r="BI15" s="117">
        <f>Иль!D34</f>
        <v>405.4</v>
      </c>
      <c r="BJ15" s="112">
        <f t="shared" si="29"/>
        <v>16.94391039037031</v>
      </c>
      <c r="BK15" s="112">
        <f>Иль!C35</f>
        <v>374.1</v>
      </c>
      <c r="BL15" s="112">
        <f>Иль!D35</f>
        <v>93.5</v>
      </c>
      <c r="BM15" s="112">
        <f t="shared" si="30"/>
        <v>24.99331729484095</v>
      </c>
      <c r="BN15" s="112">
        <f>Иль!C36</f>
        <v>187.4</v>
      </c>
      <c r="BO15" s="112">
        <f>Иль!D36</f>
        <v>0</v>
      </c>
      <c r="BP15" s="112">
        <f t="shared" si="2"/>
        <v>0</v>
      </c>
      <c r="BQ15" s="112">
        <f>Иль!C37</f>
        <v>114.868</v>
      </c>
      <c r="BR15" s="112">
        <f>Иль!D37</f>
        <v>19.2</v>
      </c>
      <c r="BS15" s="112">
        <f t="shared" si="3"/>
        <v>16.714837900894942</v>
      </c>
      <c r="BT15" s="112"/>
      <c r="BU15" s="112"/>
      <c r="BV15" s="112" t="e">
        <f t="shared" si="4"/>
        <v>#DIV/0!</v>
      </c>
      <c r="BW15" s="115"/>
      <c r="BX15" s="115"/>
      <c r="BY15" s="112" t="e">
        <f t="shared" si="31"/>
        <v>#DIV/0!</v>
      </c>
      <c r="BZ15" s="112"/>
      <c r="CA15" s="112"/>
      <c r="CB15" s="112">
        <v>0</v>
      </c>
      <c r="CC15" s="115">
        <f t="shared" si="32"/>
        <v>3813.968</v>
      </c>
      <c r="CD15" s="115">
        <f t="shared" si="32"/>
        <v>397.84045000000003</v>
      </c>
      <c r="CE15" s="112">
        <f t="shared" si="33"/>
        <v>10.431142841261385</v>
      </c>
      <c r="CF15" s="115">
        <f t="shared" si="34"/>
        <v>854.088</v>
      </c>
      <c r="CG15" s="180">
        <f t="shared" si="34"/>
        <v>74.41586</v>
      </c>
      <c r="CH15" s="112">
        <f t="shared" si="35"/>
        <v>8.712903120053204</v>
      </c>
      <c r="CI15" s="112">
        <f>Иль!C49</f>
        <v>844.088</v>
      </c>
      <c r="CJ15" s="112">
        <f>Иль!D49</f>
        <v>74.41586</v>
      </c>
      <c r="CK15" s="112">
        <f t="shared" si="36"/>
        <v>8.816125806787918</v>
      </c>
      <c r="CL15" s="112">
        <f>Иль!C52</f>
        <v>0</v>
      </c>
      <c r="CM15" s="112">
        <f>Иль!D52</f>
        <v>0</v>
      </c>
      <c r="CN15" s="112" t="e">
        <f t="shared" si="37"/>
        <v>#DIV/0!</v>
      </c>
      <c r="CO15" s="112">
        <f>Иль!C53</f>
        <v>10</v>
      </c>
      <c r="CP15" s="112">
        <f>Иль!D53</f>
        <v>0</v>
      </c>
      <c r="CQ15" s="112">
        <f t="shared" si="38"/>
        <v>0</v>
      </c>
      <c r="CR15" s="112">
        <f>Иль!C54</f>
        <v>0</v>
      </c>
      <c r="CS15" s="112">
        <f>Иль!D54</f>
        <v>0</v>
      </c>
      <c r="CT15" s="112" t="e">
        <f t="shared" si="39"/>
        <v>#DIV/0!</v>
      </c>
      <c r="CU15" s="112">
        <f>Иль!C56</f>
        <v>114.68</v>
      </c>
      <c r="CV15" s="112">
        <f>Иль!D56</f>
        <v>9.597</v>
      </c>
      <c r="CW15" s="112">
        <f t="shared" si="40"/>
        <v>8.36850366236484</v>
      </c>
      <c r="CX15" s="112">
        <f>Иль!C57</f>
        <v>10</v>
      </c>
      <c r="CY15" s="112">
        <f>Иль!D57</f>
        <v>0</v>
      </c>
      <c r="CZ15" s="112">
        <f t="shared" si="41"/>
        <v>0</v>
      </c>
      <c r="DA15" s="115">
        <f>Иль!C62</f>
        <v>474.8</v>
      </c>
      <c r="DB15" s="115">
        <f>Иль!D62</f>
        <v>0</v>
      </c>
      <c r="DC15" s="112">
        <f t="shared" si="42"/>
        <v>0</v>
      </c>
      <c r="DD15" s="115">
        <f>Иль!C67</f>
        <v>224.8</v>
      </c>
      <c r="DE15" s="115">
        <f>Иль!D67</f>
        <v>2.07859</v>
      </c>
      <c r="DF15" s="112">
        <f t="shared" si="43"/>
        <v>0.9246396797153025</v>
      </c>
      <c r="DG15" s="115">
        <f>Иль!C71</f>
        <v>2123.6</v>
      </c>
      <c r="DH15" s="115">
        <f>Иль!D71</f>
        <v>311.749</v>
      </c>
      <c r="DI15" s="112">
        <f t="shared" si="5"/>
        <v>14.68021284611038</v>
      </c>
      <c r="DJ15" s="112">
        <f>Иль!C73</f>
        <v>0</v>
      </c>
      <c r="DK15" s="112">
        <f>Иль!D73</f>
        <v>0</v>
      </c>
      <c r="DL15" s="112" t="e">
        <f t="shared" si="6"/>
        <v>#DIV/0!</v>
      </c>
      <c r="DM15" s="113">
        <f>Иль!C78</f>
        <v>12</v>
      </c>
      <c r="DN15" s="113">
        <f>Иль!D78</f>
        <v>0</v>
      </c>
      <c r="DO15" s="112">
        <f t="shared" si="44"/>
        <v>0</v>
      </c>
      <c r="DP15" s="112">
        <f>Иль!C84</f>
        <v>0</v>
      </c>
      <c r="DQ15" s="112">
        <f>Иль!D84</f>
        <v>0</v>
      </c>
      <c r="DR15" s="112" t="e">
        <f aca="true" t="shared" si="46" ref="DR15:DR28">DQ15/DP15*100</f>
        <v>#DIV/0!</v>
      </c>
      <c r="DS15" s="118">
        <f t="shared" si="7"/>
        <v>0</v>
      </c>
      <c r="DT15" s="118">
        <f t="shared" si="8"/>
        <v>-184.17513999999994</v>
      </c>
      <c r="DU15" s="112" t="e">
        <f t="shared" si="45"/>
        <v>#DIV/0!</v>
      </c>
    </row>
    <row r="16" spans="1:125" s="100" customFormat="1" ht="15" customHeight="1">
      <c r="A16" s="108">
        <v>4</v>
      </c>
      <c r="B16" s="109" t="s">
        <v>204</v>
      </c>
      <c r="C16" s="110">
        <f t="shared" si="9"/>
        <v>4672.237</v>
      </c>
      <c r="D16" s="128">
        <f t="shared" si="0"/>
        <v>741.58335</v>
      </c>
      <c r="E16" s="112">
        <f t="shared" si="1"/>
        <v>15.872126135724706</v>
      </c>
      <c r="F16" s="113">
        <f t="shared" si="10"/>
        <v>2023.5000000000002</v>
      </c>
      <c r="G16" s="113">
        <f t="shared" si="11"/>
        <v>336.58335</v>
      </c>
      <c r="H16" s="112">
        <f t="shared" si="12"/>
        <v>16.63372127501853</v>
      </c>
      <c r="I16" s="124">
        <f>Кад!C6</f>
        <v>986.4</v>
      </c>
      <c r="J16" s="124">
        <f>Кад!D6</f>
        <v>126.80568</v>
      </c>
      <c r="K16" s="112">
        <f t="shared" si="13"/>
        <v>12.855401459854015</v>
      </c>
      <c r="L16" s="115">
        <f>Кад!C8</f>
        <v>28</v>
      </c>
      <c r="M16" s="115">
        <f>Кад!D8</f>
        <v>0</v>
      </c>
      <c r="N16" s="112">
        <f t="shared" si="14"/>
        <v>0</v>
      </c>
      <c r="O16" s="115">
        <f>Кад!C10</f>
        <v>135</v>
      </c>
      <c r="P16" s="115">
        <f>Кад!D10</f>
        <v>4.32728</v>
      </c>
      <c r="Q16" s="112">
        <f t="shared" si="15"/>
        <v>3.205392592592592</v>
      </c>
      <c r="R16" s="115">
        <f>Кад!C11</f>
        <v>447.9</v>
      </c>
      <c r="S16" s="115">
        <f>Кад!D11</f>
        <v>105.70449</v>
      </c>
      <c r="T16" s="112">
        <f t="shared" si="16"/>
        <v>23.600020093770937</v>
      </c>
      <c r="U16" s="112">
        <f>Кад!C13</f>
        <v>10</v>
      </c>
      <c r="V16" s="112">
        <f>Кад!D13</f>
        <v>4.7</v>
      </c>
      <c r="W16" s="112">
        <f t="shared" si="17"/>
        <v>47</v>
      </c>
      <c r="X16" s="115">
        <f>Кад!C22</f>
        <v>310</v>
      </c>
      <c r="Y16" s="115">
        <f>Кад!D22</f>
        <v>28.04902</v>
      </c>
      <c r="Z16" s="112">
        <f t="shared" si="18"/>
        <v>9.048070967741936</v>
      </c>
      <c r="AA16" s="115"/>
      <c r="AB16" s="115"/>
      <c r="AC16" s="112" t="e">
        <f t="shared" si="19"/>
        <v>#DIV/0!</v>
      </c>
      <c r="AD16" s="115">
        <f>Кад!C23</f>
        <v>16.2</v>
      </c>
      <c r="AE16" s="115">
        <f>Кад!D23</f>
        <v>0</v>
      </c>
      <c r="AF16" s="112">
        <f t="shared" si="20"/>
        <v>0</v>
      </c>
      <c r="AG16" s="115"/>
      <c r="AH16" s="115"/>
      <c r="AI16" s="112" t="e">
        <f t="shared" si="21"/>
        <v>#DIV/0!</v>
      </c>
      <c r="AJ16" s="112">
        <f>Кад!C28</f>
        <v>90</v>
      </c>
      <c r="AK16" s="112">
        <f>Кад!D28</f>
        <v>16.65724</v>
      </c>
      <c r="AL16" s="112">
        <f t="shared" si="22"/>
        <v>18.508044444444447</v>
      </c>
      <c r="AM16" s="122"/>
      <c r="AN16" s="122"/>
      <c r="AO16" s="112" t="e">
        <f t="shared" si="23"/>
        <v>#DIV/0!</v>
      </c>
      <c r="AP16" s="112"/>
      <c r="AQ16" s="112"/>
      <c r="AR16" s="112"/>
      <c r="AS16" s="112"/>
      <c r="AT16" s="112"/>
      <c r="AU16" s="112" t="e">
        <f t="shared" si="24"/>
        <v>#DIV/0!</v>
      </c>
      <c r="AV16" s="112">
        <f>Кад!C29</f>
        <v>0</v>
      </c>
      <c r="AW16" s="112">
        <f>Кад!D29</f>
        <v>50.33964</v>
      </c>
      <c r="AX16" s="112" t="e">
        <f t="shared" si="25"/>
        <v>#DIV/0!</v>
      </c>
      <c r="AY16" s="112"/>
      <c r="AZ16" s="112"/>
      <c r="BA16" s="116" t="e">
        <f t="shared" si="26"/>
        <v>#DIV/0!</v>
      </c>
      <c r="BB16" s="116"/>
      <c r="BC16" s="116"/>
      <c r="BD16" s="116" t="e">
        <f t="shared" si="27"/>
        <v>#DIV/0!</v>
      </c>
      <c r="BE16" s="115">
        <f t="shared" si="28"/>
        <v>2648.737</v>
      </c>
      <c r="BF16" s="115">
        <f t="shared" si="28"/>
        <v>405</v>
      </c>
      <c r="BG16" s="112">
        <f>BF16/BE16*100</f>
        <v>15.290306285599515</v>
      </c>
      <c r="BH16" s="117">
        <f>Кад!C34</f>
        <v>2276.9</v>
      </c>
      <c r="BI16" s="117">
        <f>Кад!D34</f>
        <v>385.8</v>
      </c>
      <c r="BJ16" s="112">
        <f t="shared" si="29"/>
        <v>16.944090649567396</v>
      </c>
      <c r="BK16" s="112">
        <f>Кад!C35</f>
        <v>0</v>
      </c>
      <c r="BL16" s="112">
        <f>Кад!D35</f>
        <v>0</v>
      </c>
      <c r="BM16" s="112" t="e">
        <f t="shared" si="30"/>
        <v>#DIV/0!</v>
      </c>
      <c r="BN16" s="112">
        <f>Кад!C36</f>
        <v>256.9</v>
      </c>
      <c r="BO16" s="112">
        <f>Кад!D36</f>
        <v>0</v>
      </c>
      <c r="BP16" s="112">
        <f t="shared" si="2"/>
        <v>0</v>
      </c>
      <c r="BQ16" s="112">
        <f>Кад!C37</f>
        <v>114.937</v>
      </c>
      <c r="BR16" s="112">
        <f>Кад!D37</f>
        <v>19.2</v>
      </c>
      <c r="BS16" s="112">
        <f t="shared" si="3"/>
        <v>16.704803501048403</v>
      </c>
      <c r="BT16" s="112"/>
      <c r="BU16" s="112"/>
      <c r="BV16" s="112" t="e">
        <f t="shared" si="4"/>
        <v>#DIV/0!</v>
      </c>
      <c r="BW16" s="115"/>
      <c r="BX16" s="115"/>
      <c r="BY16" s="112" t="e">
        <f t="shared" si="31"/>
        <v>#DIV/0!</v>
      </c>
      <c r="BZ16" s="112"/>
      <c r="CA16" s="112"/>
      <c r="CB16" s="112"/>
      <c r="CC16" s="115">
        <f t="shared" si="32"/>
        <v>4672.237</v>
      </c>
      <c r="CD16" s="115">
        <f t="shared" si="32"/>
        <v>590.8371099999999</v>
      </c>
      <c r="CE16" s="112">
        <f t="shared" si="33"/>
        <v>12.645700763895324</v>
      </c>
      <c r="CF16" s="115">
        <f t="shared" si="34"/>
        <v>743.057</v>
      </c>
      <c r="CG16" s="180">
        <f t="shared" si="34"/>
        <v>67.21354</v>
      </c>
      <c r="CH16" s="112">
        <f t="shared" si="35"/>
        <v>9.045542939505314</v>
      </c>
      <c r="CI16" s="112">
        <f>Кад!C49</f>
        <v>723.057</v>
      </c>
      <c r="CJ16" s="112">
        <f>Кад!D49</f>
        <v>67.21354</v>
      </c>
      <c r="CK16" s="112">
        <f t="shared" si="36"/>
        <v>9.295745701929446</v>
      </c>
      <c r="CL16" s="112">
        <f>Кад!C52</f>
        <v>10</v>
      </c>
      <c r="CM16" s="112">
        <f>Кад!D52</f>
        <v>0</v>
      </c>
      <c r="CN16" s="112">
        <f t="shared" si="37"/>
        <v>0</v>
      </c>
      <c r="CO16" s="112">
        <f>Кад!C53</f>
        <v>10</v>
      </c>
      <c r="CP16" s="112">
        <f>Кад!D53</f>
        <v>0</v>
      </c>
      <c r="CQ16" s="112">
        <f t="shared" si="38"/>
        <v>0</v>
      </c>
      <c r="CR16" s="112">
        <f>Кад!C54</f>
        <v>0</v>
      </c>
      <c r="CS16" s="112">
        <f>Кад!D54</f>
        <v>0</v>
      </c>
      <c r="CT16" s="112" t="e">
        <f t="shared" si="39"/>
        <v>#DIV/0!</v>
      </c>
      <c r="CU16" s="112">
        <f>Кад!C56</f>
        <v>114.68</v>
      </c>
      <c r="CV16" s="112">
        <f>Кад!D56</f>
        <v>9.09765</v>
      </c>
      <c r="CW16" s="112">
        <f t="shared" si="40"/>
        <v>7.933074642483431</v>
      </c>
      <c r="CX16" s="112">
        <f>Кад!C57</f>
        <v>24.9</v>
      </c>
      <c r="CY16" s="112">
        <f>Кад!D57</f>
        <v>0</v>
      </c>
      <c r="CZ16" s="112">
        <f t="shared" si="41"/>
        <v>0</v>
      </c>
      <c r="DA16" s="115">
        <f>Кад!C62</f>
        <v>683.8</v>
      </c>
      <c r="DB16" s="115">
        <f>Кад!D62</f>
        <v>25.0685</v>
      </c>
      <c r="DC16" s="112">
        <f t="shared" si="42"/>
        <v>3.666057326703715</v>
      </c>
      <c r="DD16" s="115">
        <f>Кад!C67</f>
        <v>554.1</v>
      </c>
      <c r="DE16" s="115">
        <f>Кад!D67</f>
        <v>109.45326</v>
      </c>
      <c r="DF16" s="112">
        <f t="shared" si="43"/>
        <v>19.753340552246886</v>
      </c>
      <c r="DG16" s="124">
        <f>Кад!C71</f>
        <v>2160.8</v>
      </c>
      <c r="DH16" s="124">
        <f>Кад!D71</f>
        <v>380.00416</v>
      </c>
      <c r="DI16" s="112">
        <f t="shared" si="5"/>
        <v>17.58627175120326</v>
      </c>
      <c r="DJ16" s="112">
        <f>Кад!C73</f>
        <v>375.3</v>
      </c>
      <c r="DK16" s="112">
        <f>Кад!D73</f>
        <v>0</v>
      </c>
      <c r="DL16" s="112">
        <f t="shared" si="6"/>
        <v>0</v>
      </c>
      <c r="DM16" s="113">
        <f>Кад!C78</f>
        <v>15.6</v>
      </c>
      <c r="DN16" s="113">
        <f>Кад!D78</f>
        <v>0</v>
      </c>
      <c r="DO16" s="112">
        <f t="shared" si="44"/>
        <v>0</v>
      </c>
      <c r="DP16" s="112">
        <f>Кад!C84</f>
        <v>0</v>
      </c>
      <c r="DQ16" s="112">
        <f>Кад!D84</f>
        <v>0</v>
      </c>
      <c r="DR16" s="112" t="e">
        <f t="shared" si="46"/>
        <v>#DIV/0!</v>
      </c>
      <c r="DS16" s="118">
        <f t="shared" si="7"/>
        <v>0</v>
      </c>
      <c r="DT16" s="118">
        <f t="shared" si="8"/>
        <v>-150.74624000000006</v>
      </c>
      <c r="DU16" s="112" t="e">
        <f t="shared" si="45"/>
        <v>#DIV/0!</v>
      </c>
    </row>
    <row r="17" spans="1:125" s="100" customFormat="1" ht="15" customHeight="1">
      <c r="A17" s="108">
        <v>5</v>
      </c>
      <c r="B17" s="109" t="s">
        <v>205</v>
      </c>
      <c r="C17" s="110">
        <f t="shared" si="9"/>
        <v>8587.801</v>
      </c>
      <c r="D17" s="128">
        <f t="shared" si="0"/>
        <v>921.45505</v>
      </c>
      <c r="E17" s="112">
        <f t="shared" si="1"/>
        <v>10.729813720648627</v>
      </c>
      <c r="F17" s="113">
        <f t="shared" si="10"/>
        <v>5846.8</v>
      </c>
      <c r="G17" s="113">
        <f t="shared" si="11"/>
        <v>777.01505</v>
      </c>
      <c r="H17" s="112">
        <f t="shared" si="12"/>
        <v>13.289578059793392</v>
      </c>
      <c r="I17" s="114">
        <f>Мор!C6</f>
        <v>4584</v>
      </c>
      <c r="J17" s="114">
        <f>Мор!D6</f>
        <v>568.40701</v>
      </c>
      <c r="K17" s="112">
        <f t="shared" si="13"/>
        <v>12.399803883071552</v>
      </c>
      <c r="L17" s="115">
        <f>Мор!C8</f>
        <v>35</v>
      </c>
      <c r="M17" s="115">
        <f>Мор!D8</f>
        <v>0.02669</v>
      </c>
      <c r="N17" s="112">
        <f t="shared" si="14"/>
        <v>0.07625714285714286</v>
      </c>
      <c r="O17" s="115">
        <f>Мор!C10</f>
        <v>148</v>
      </c>
      <c r="P17" s="115">
        <f>Мор!D10</f>
        <v>3.44451</v>
      </c>
      <c r="Q17" s="112">
        <f t="shared" si="15"/>
        <v>2.327371621621622</v>
      </c>
      <c r="R17" s="115">
        <f>Мор!C11</f>
        <v>759.8</v>
      </c>
      <c r="S17" s="115">
        <f>Мор!D11</f>
        <v>110.66375</v>
      </c>
      <c r="T17" s="112">
        <f t="shared" si="16"/>
        <v>14.564852592787576</v>
      </c>
      <c r="U17" s="112">
        <f>Мор!C13</f>
        <v>10</v>
      </c>
      <c r="V17" s="112">
        <f>Мор!D13</f>
        <v>0</v>
      </c>
      <c r="W17" s="112">
        <f t="shared" si="17"/>
        <v>0</v>
      </c>
      <c r="X17" s="115">
        <f>Мор!C22</f>
        <v>250</v>
      </c>
      <c r="Y17" s="115">
        <f>Мор!D22</f>
        <v>2.75085</v>
      </c>
      <c r="Z17" s="112">
        <f t="shared" si="18"/>
        <v>1.10034</v>
      </c>
      <c r="AA17" s="115"/>
      <c r="AB17" s="115"/>
      <c r="AC17" s="112" t="e">
        <f t="shared" si="19"/>
        <v>#DIV/0!</v>
      </c>
      <c r="AD17" s="115">
        <f>Мор!C23</f>
        <v>0</v>
      </c>
      <c r="AE17" s="115">
        <f>Мор!D23</f>
        <v>0</v>
      </c>
      <c r="AF17" s="112" t="e">
        <f t="shared" si="20"/>
        <v>#DIV/0!</v>
      </c>
      <c r="AG17" s="115"/>
      <c r="AH17" s="115"/>
      <c r="AI17" s="112" t="e">
        <f t="shared" si="21"/>
        <v>#DIV/0!</v>
      </c>
      <c r="AJ17" s="112">
        <f>Мор!C28</f>
        <v>60</v>
      </c>
      <c r="AK17" s="112">
        <f>Мор!D28</f>
        <v>14.10789</v>
      </c>
      <c r="AL17" s="112">
        <f t="shared" si="22"/>
        <v>23.51315</v>
      </c>
      <c r="AM17" s="112"/>
      <c r="AN17" s="112"/>
      <c r="AO17" s="112" t="e">
        <f t="shared" si="23"/>
        <v>#DIV/0!</v>
      </c>
      <c r="AP17" s="112"/>
      <c r="AQ17" s="112"/>
      <c r="AR17" s="112"/>
      <c r="AS17" s="112"/>
      <c r="AT17" s="112"/>
      <c r="AU17" s="112" t="e">
        <f t="shared" si="24"/>
        <v>#DIV/0!</v>
      </c>
      <c r="AV17" s="112">
        <f>Мор!C29</f>
        <v>0</v>
      </c>
      <c r="AW17" s="112">
        <f>Мор!D29</f>
        <v>77.61435</v>
      </c>
      <c r="AX17" s="112" t="e">
        <f t="shared" si="25"/>
        <v>#DIV/0!</v>
      </c>
      <c r="AY17" s="112"/>
      <c r="AZ17" s="112"/>
      <c r="BA17" s="116" t="e">
        <f t="shared" si="26"/>
        <v>#DIV/0!</v>
      </c>
      <c r="BB17" s="116"/>
      <c r="BC17" s="116"/>
      <c r="BD17" s="116" t="e">
        <f t="shared" si="27"/>
        <v>#DIV/0!</v>
      </c>
      <c r="BE17" s="115">
        <f t="shared" si="28"/>
        <v>2741.0009999999997</v>
      </c>
      <c r="BF17" s="115">
        <f t="shared" si="28"/>
        <v>144.44</v>
      </c>
      <c r="BG17" s="112">
        <f aca="true" t="shared" si="47" ref="BG17:BG30">BF17/BE17*100</f>
        <v>5.269607709008498</v>
      </c>
      <c r="BH17" s="117">
        <f>Мор!C34</f>
        <v>852.8</v>
      </c>
      <c r="BI17" s="117">
        <f>Мор!D34</f>
        <v>144.44</v>
      </c>
      <c r="BJ17" s="112">
        <f t="shared" si="29"/>
        <v>16.93714821763602</v>
      </c>
      <c r="BK17" s="112">
        <f>Мор!C35</f>
        <v>0</v>
      </c>
      <c r="BL17" s="112">
        <f>Мор!D35</f>
        <v>0</v>
      </c>
      <c r="BM17" s="112" t="e">
        <f t="shared" si="30"/>
        <v>#DIV/0!</v>
      </c>
      <c r="BN17" s="112">
        <f>Мор!C36</f>
        <v>1887.8</v>
      </c>
      <c r="BO17" s="112">
        <f>Мор!D36</f>
        <v>0</v>
      </c>
      <c r="BP17" s="112">
        <f t="shared" si="2"/>
        <v>0</v>
      </c>
      <c r="BQ17" s="112">
        <f>Мор!C37</f>
        <v>0.401</v>
      </c>
      <c r="BR17" s="112">
        <f>Мор!D37</f>
        <v>0</v>
      </c>
      <c r="BS17" s="112">
        <f t="shared" si="3"/>
        <v>0</v>
      </c>
      <c r="BT17" s="112"/>
      <c r="BU17" s="112"/>
      <c r="BV17" s="112" t="e">
        <f t="shared" si="4"/>
        <v>#DIV/0!</v>
      </c>
      <c r="BW17" s="115"/>
      <c r="BX17" s="115"/>
      <c r="BY17" s="112" t="e">
        <f t="shared" si="31"/>
        <v>#DIV/0!</v>
      </c>
      <c r="BZ17" s="112"/>
      <c r="CA17" s="112"/>
      <c r="CB17" s="112"/>
      <c r="CC17" s="115">
        <f t="shared" si="32"/>
        <v>8587.801</v>
      </c>
      <c r="CD17" s="115">
        <f t="shared" si="32"/>
        <v>198.50776000000002</v>
      </c>
      <c r="CE17" s="112">
        <f t="shared" si="33"/>
        <v>2.31150861553499</v>
      </c>
      <c r="CF17" s="115">
        <f t="shared" si="34"/>
        <v>870.901</v>
      </c>
      <c r="CG17" s="180">
        <f t="shared" si="34"/>
        <v>52.86695</v>
      </c>
      <c r="CH17" s="112">
        <f t="shared" si="35"/>
        <v>6.070374244604152</v>
      </c>
      <c r="CI17" s="112">
        <f>Мор!C49</f>
        <v>860.901</v>
      </c>
      <c r="CJ17" s="112">
        <f>Мор!D49</f>
        <v>52.86695</v>
      </c>
      <c r="CK17" s="112">
        <f t="shared" si="36"/>
        <v>6.1408861181483125</v>
      </c>
      <c r="CL17" s="112">
        <f>Мор!C52</f>
        <v>0</v>
      </c>
      <c r="CM17" s="112">
        <f>Мор!D52</f>
        <v>0</v>
      </c>
      <c r="CN17" s="112" t="e">
        <f t="shared" si="37"/>
        <v>#DIV/0!</v>
      </c>
      <c r="CO17" s="112">
        <f>Мор!C53</f>
        <v>10</v>
      </c>
      <c r="CP17" s="112">
        <f>Мор!D53</f>
        <v>0</v>
      </c>
      <c r="CQ17" s="112">
        <f t="shared" si="38"/>
        <v>0</v>
      </c>
      <c r="CR17" s="112">
        <f>Мор!C54</f>
        <v>0</v>
      </c>
      <c r="CS17" s="112">
        <f>Мор!D54</f>
        <v>0</v>
      </c>
      <c r="CT17" s="112" t="e">
        <f t="shared" si="39"/>
        <v>#DIV/0!</v>
      </c>
      <c r="CU17" s="112">
        <f>Мор!C55</f>
        <v>0</v>
      </c>
      <c r="CV17" s="112">
        <f>Мор!D55</f>
        <v>0</v>
      </c>
      <c r="CW17" s="112" t="e">
        <f t="shared" si="40"/>
        <v>#DIV/0!</v>
      </c>
      <c r="CX17" s="112">
        <f>Мор!C57</f>
        <v>0</v>
      </c>
      <c r="CY17" s="112">
        <f>Мор!D57</f>
        <v>0</v>
      </c>
      <c r="CZ17" s="112" t="e">
        <f t="shared" si="41"/>
        <v>#DIV/0!</v>
      </c>
      <c r="DA17" s="115">
        <f>Мор!C62</f>
        <v>2290.2</v>
      </c>
      <c r="DB17" s="115">
        <f>Мор!D62</f>
        <v>90</v>
      </c>
      <c r="DC17" s="112">
        <f t="shared" si="42"/>
        <v>3.9297877914592614</v>
      </c>
      <c r="DD17" s="115">
        <f>Мор!C67</f>
        <v>1644.2</v>
      </c>
      <c r="DE17" s="115">
        <f>Мор!D67</f>
        <v>55.64081</v>
      </c>
      <c r="DF17" s="112">
        <f t="shared" si="43"/>
        <v>3.384065807079431</v>
      </c>
      <c r="DG17" s="115">
        <f>Мор!C71</f>
        <v>0</v>
      </c>
      <c r="DH17" s="115">
        <f>Мор!D71</f>
        <v>0</v>
      </c>
      <c r="DI17" s="112" t="e">
        <f t="shared" si="5"/>
        <v>#DIV/0!</v>
      </c>
      <c r="DJ17" s="112">
        <f>Мор!C73</f>
        <v>2054</v>
      </c>
      <c r="DK17" s="112">
        <f>Мор!D73</f>
        <v>0</v>
      </c>
      <c r="DL17" s="112">
        <f t="shared" si="6"/>
        <v>0</v>
      </c>
      <c r="DM17" s="113">
        <f>Мор!C78</f>
        <v>21.5</v>
      </c>
      <c r="DN17" s="113">
        <f>Мор!D78</f>
        <v>0</v>
      </c>
      <c r="DO17" s="112">
        <f t="shared" si="44"/>
        <v>0</v>
      </c>
      <c r="DP17" s="112">
        <f>Мор!C84</f>
        <v>1707</v>
      </c>
      <c r="DQ17" s="112">
        <f>Мор!D84</f>
        <v>0</v>
      </c>
      <c r="DR17" s="112">
        <f t="shared" si="46"/>
        <v>0</v>
      </c>
      <c r="DS17" s="118">
        <f t="shared" si="7"/>
        <v>0</v>
      </c>
      <c r="DT17" s="118">
        <f t="shared" si="8"/>
        <v>-722.9472900000001</v>
      </c>
      <c r="DU17" s="112" t="e">
        <f t="shared" si="45"/>
        <v>#DIV/0!</v>
      </c>
    </row>
    <row r="18" spans="1:125" s="100" customFormat="1" ht="15" customHeight="1">
      <c r="A18" s="108">
        <v>6</v>
      </c>
      <c r="B18" s="109" t="s">
        <v>206</v>
      </c>
      <c r="C18" s="110">
        <f t="shared" si="9"/>
        <v>10141.994</v>
      </c>
      <c r="D18" s="128">
        <f t="shared" si="0"/>
        <v>2440.35498</v>
      </c>
      <c r="E18" s="112">
        <f t="shared" si="1"/>
        <v>24.061885463548883</v>
      </c>
      <c r="F18" s="113">
        <f t="shared" si="10"/>
        <v>3880.5</v>
      </c>
      <c r="G18" s="113">
        <f t="shared" si="11"/>
        <v>2421.1549800000003</v>
      </c>
      <c r="H18" s="112">
        <f t="shared" si="12"/>
        <v>62.39286122922304</v>
      </c>
      <c r="I18" s="124">
        <f>Мос!C6</f>
        <v>2098</v>
      </c>
      <c r="J18" s="124">
        <f>Мос!D6</f>
        <v>378.05577</v>
      </c>
      <c r="K18" s="112">
        <f t="shared" si="13"/>
        <v>18.01981744518589</v>
      </c>
      <c r="L18" s="115">
        <f>Мос!C8</f>
        <v>3</v>
      </c>
      <c r="M18" s="115">
        <f>Мос!D8</f>
        <v>0</v>
      </c>
      <c r="N18" s="112">
        <f t="shared" si="14"/>
        <v>0</v>
      </c>
      <c r="O18" s="115">
        <f>Мос!C10</f>
        <v>92</v>
      </c>
      <c r="P18" s="115">
        <f>Мос!D10</f>
        <v>0.23346</v>
      </c>
      <c r="Q18" s="112">
        <f t="shared" si="15"/>
        <v>0.25376086956521743</v>
      </c>
      <c r="R18" s="124">
        <f>Мос!C11</f>
        <v>507.5</v>
      </c>
      <c r="S18" s="124">
        <f>Мос!D11</f>
        <v>32.53936</v>
      </c>
      <c r="T18" s="112">
        <f t="shared" si="16"/>
        <v>6.411696551724138</v>
      </c>
      <c r="U18" s="112">
        <f>Мос!C13</f>
        <v>10</v>
      </c>
      <c r="V18" s="112">
        <f>Мос!D13</f>
        <v>1.5</v>
      </c>
      <c r="W18" s="112">
        <f t="shared" si="17"/>
        <v>15</v>
      </c>
      <c r="X18" s="115">
        <f>Мос!C22</f>
        <v>990</v>
      </c>
      <c r="Y18" s="115">
        <f>Мос!D22</f>
        <v>0.0625</v>
      </c>
      <c r="Z18" s="112">
        <f t="shared" si="18"/>
        <v>0.006313131313131313</v>
      </c>
      <c r="AA18" s="115"/>
      <c r="AB18" s="115"/>
      <c r="AC18" s="112" t="e">
        <f t="shared" si="19"/>
        <v>#DIV/0!</v>
      </c>
      <c r="AD18" s="115">
        <f>Мос!C23</f>
        <v>0</v>
      </c>
      <c r="AE18" s="115">
        <f>Мос!D23</f>
        <v>0</v>
      </c>
      <c r="AF18" s="112" t="e">
        <f t="shared" si="20"/>
        <v>#DIV/0!</v>
      </c>
      <c r="AG18" s="115"/>
      <c r="AH18" s="115"/>
      <c r="AI18" s="112" t="e">
        <f t="shared" si="21"/>
        <v>#DIV/0!</v>
      </c>
      <c r="AJ18" s="112">
        <f>Мос!C28</f>
        <v>180</v>
      </c>
      <c r="AK18" s="112">
        <f>Мос!D28</f>
        <v>1853.74789</v>
      </c>
      <c r="AL18" s="112">
        <f t="shared" si="22"/>
        <v>1029.859938888889</v>
      </c>
      <c r="AM18" s="122"/>
      <c r="AN18" s="122"/>
      <c r="AO18" s="112" t="e">
        <f t="shared" si="23"/>
        <v>#DIV/0!</v>
      </c>
      <c r="AP18" s="112"/>
      <c r="AQ18" s="112"/>
      <c r="AR18" s="112"/>
      <c r="AS18" s="112"/>
      <c r="AT18" s="112"/>
      <c r="AU18" s="112" t="e">
        <f t="shared" si="24"/>
        <v>#DIV/0!</v>
      </c>
      <c r="AV18" s="112">
        <f>Мос!C29</f>
        <v>0</v>
      </c>
      <c r="AW18" s="112">
        <f>Мос!D29</f>
        <v>155.016</v>
      </c>
      <c r="AX18" s="112" t="e">
        <f t="shared" si="25"/>
        <v>#DIV/0!</v>
      </c>
      <c r="AY18" s="112"/>
      <c r="AZ18" s="112"/>
      <c r="BA18" s="116" t="e">
        <f t="shared" si="26"/>
        <v>#DIV/0!</v>
      </c>
      <c r="BB18" s="116"/>
      <c r="BC18" s="116"/>
      <c r="BD18" s="116" t="e">
        <f t="shared" si="27"/>
        <v>#DIV/0!</v>
      </c>
      <c r="BE18" s="115">
        <f t="shared" si="28"/>
        <v>6261.494000000001</v>
      </c>
      <c r="BF18" s="115">
        <f t="shared" si="28"/>
        <v>19.2</v>
      </c>
      <c r="BG18" s="112">
        <f t="shared" si="47"/>
        <v>0.3066360839761245</v>
      </c>
      <c r="BH18" s="117">
        <f>Мос!C34</f>
        <v>0</v>
      </c>
      <c r="BI18" s="117">
        <f>Мос!D34</f>
        <v>0</v>
      </c>
      <c r="BJ18" s="112" t="e">
        <f t="shared" si="29"/>
        <v>#DIV/0!</v>
      </c>
      <c r="BK18" s="112">
        <f>Мос!C35</f>
        <v>0</v>
      </c>
      <c r="BL18" s="112">
        <f>Мос!D35</f>
        <v>0</v>
      </c>
      <c r="BM18" s="112" t="e">
        <f t="shared" si="30"/>
        <v>#DIV/0!</v>
      </c>
      <c r="BN18" s="112">
        <f>Мос!C36</f>
        <v>5404.3</v>
      </c>
      <c r="BO18" s="112">
        <f>Мос!D36</f>
        <v>0</v>
      </c>
      <c r="BP18" s="112">
        <f t="shared" si="2"/>
        <v>0</v>
      </c>
      <c r="BQ18" s="112">
        <f>Мос!C37</f>
        <v>857.194</v>
      </c>
      <c r="BR18" s="112">
        <f>Мос!D37</f>
        <v>19.2</v>
      </c>
      <c r="BS18" s="112">
        <f t="shared" si="3"/>
        <v>2.2398663546408395</v>
      </c>
      <c r="BT18" s="112"/>
      <c r="BU18" s="112"/>
      <c r="BV18" s="112" t="e">
        <f t="shared" si="4"/>
        <v>#DIV/0!</v>
      </c>
      <c r="BW18" s="115"/>
      <c r="BX18" s="115"/>
      <c r="BY18" s="112" t="e">
        <f t="shared" si="31"/>
        <v>#DIV/0!</v>
      </c>
      <c r="BZ18" s="112"/>
      <c r="CA18" s="112"/>
      <c r="CB18" s="112"/>
      <c r="CC18" s="115">
        <f t="shared" si="32"/>
        <v>10141.994</v>
      </c>
      <c r="CD18" s="115">
        <f t="shared" si="32"/>
        <v>265.39221</v>
      </c>
      <c r="CE18" s="112">
        <f t="shared" si="33"/>
        <v>2.6167655985598093</v>
      </c>
      <c r="CF18" s="115">
        <f t="shared" si="34"/>
        <v>812.514</v>
      </c>
      <c r="CG18" s="180">
        <f t="shared" si="34"/>
        <v>71.55498</v>
      </c>
      <c r="CH18" s="112">
        <f t="shared" si="35"/>
        <v>8.806615024479578</v>
      </c>
      <c r="CI18" s="112">
        <f>Мос!C49</f>
        <v>792.514</v>
      </c>
      <c r="CJ18" s="112">
        <f>Мос!D49</f>
        <v>71.55498</v>
      </c>
      <c r="CK18" s="112">
        <f t="shared" si="36"/>
        <v>9.028860057992667</v>
      </c>
      <c r="CL18" s="112">
        <f>Мос!C52</f>
        <v>0</v>
      </c>
      <c r="CM18" s="112">
        <f>Мос!D52</f>
        <v>0</v>
      </c>
      <c r="CN18" s="112" t="e">
        <f t="shared" si="37"/>
        <v>#DIV/0!</v>
      </c>
      <c r="CO18" s="112">
        <f>Мос!C53</f>
        <v>20</v>
      </c>
      <c r="CP18" s="112">
        <f>Мос!D53</f>
        <v>0</v>
      </c>
      <c r="CQ18" s="112">
        <f t="shared" si="38"/>
        <v>0</v>
      </c>
      <c r="CR18" s="112">
        <f>Мос!C54</f>
        <v>0</v>
      </c>
      <c r="CS18" s="112">
        <f>Мос!D54</f>
        <v>0</v>
      </c>
      <c r="CT18" s="112" t="e">
        <f t="shared" si="39"/>
        <v>#DIV/0!</v>
      </c>
      <c r="CU18" s="112">
        <f>Мос!C56</f>
        <v>114.68</v>
      </c>
      <c r="CV18" s="112">
        <f>Мос!D56</f>
        <v>8.84835</v>
      </c>
      <c r="CW18" s="112">
        <f t="shared" si="40"/>
        <v>7.715687129403557</v>
      </c>
      <c r="CX18" s="112">
        <f>Мос!C57</f>
        <v>93.9</v>
      </c>
      <c r="CY18" s="112">
        <f>Мос!D57</f>
        <v>0</v>
      </c>
      <c r="CZ18" s="112">
        <f t="shared" si="41"/>
        <v>0</v>
      </c>
      <c r="DA18" s="115">
        <f>Мос!C62</f>
        <v>1260</v>
      </c>
      <c r="DB18" s="115">
        <f>Мос!D62</f>
        <v>0</v>
      </c>
      <c r="DC18" s="112">
        <f t="shared" si="42"/>
        <v>0</v>
      </c>
      <c r="DD18" s="115">
        <f>Мос!C67</f>
        <v>6055.5</v>
      </c>
      <c r="DE18" s="115">
        <f>Мос!D67</f>
        <v>39.33888</v>
      </c>
      <c r="DF18" s="112">
        <f t="shared" si="43"/>
        <v>0.6496388407233095</v>
      </c>
      <c r="DG18" s="124">
        <f>Мос!C71</f>
        <v>853.4</v>
      </c>
      <c r="DH18" s="124">
        <f>Мос!D71</f>
        <v>145.65</v>
      </c>
      <c r="DI18" s="112">
        <f t="shared" si="5"/>
        <v>17.067026013592688</v>
      </c>
      <c r="DJ18" s="112">
        <f>Мос!C73</f>
        <v>938</v>
      </c>
      <c r="DK18" s="112">
        <f>Мос!D73</f>
        <v>0</v>
      </c>
      <c r="DL18" s="112">
        <f t="shared" si="6"/>
        <v>0</v>
      </c>
      <c r="DM18" s="113">
        <f>Мос!C78</f>
        <v>14</v>
      </c>
      <c r="DN18" s="113">
        <f>Мос!D78</f>
        <v>0</v>
      </c>
      <c r="DO18" s="112">
        <f t="shared" si="44"/>
        <v>0</v>
      </c>
      <c r="DP18" s="112">
        <f>Мос!C84</f>
        <v>0</v>
      </c>
      <c r="DQ18" s="112">
        <f>Мос!D84</f>
        <v>0</v>
      </c>
      <c r="DR18" s="112" t="e">
        <f t="shared" si="46"/>
        <v>#DIV/0!</v>
      </c>
      <c r="DS18" s="118">
        <f t="shared" si="7"/>
        <v>0</v>
      </c>
      <c r="DT18" s="118">
        <f t="shared" si="8"/>
        <v>-2174.96277</v>
      </c>
      <c r="DU18" s="112" t="e">
        <f t="shared" si="45"/>
        <v>#DIV/0!</v>
      </c>
    </row>
    <row r="19" spans="1:141" s="100" customFormat="1" ht="14.25" customHeight="1">
      <c r="A19" s="108">
        <v>7</v>
      </c>
      <c r="B19" s="109" t="s">
        <v>207</v>
      </c>
      <c r="C19" s="110">
        <f t="shared" si="9"/>
        <v>3772.7870000000003</v>
      </c>
      <c r="D19" s="128">
        <f t="shared" si="0"/>
        <v>651.4446</v>
      </c>
      <c r="E19" s="112">
        <f t="shared" si="1"/>
        <v>17.26693290662844</v>
      </c>
      <c r="F19" s="113">
        <f t="shared" si="10"/>
        <v>1337.9</v>
      </c>
      <c r="G19" s="113">
        <f t="shared" si="11"/>
        <v>219.9346</v>
      </c>
      <c r="H19" s="112">
        <f t="shared" si="12"/>
        <v>16.43879213693101</v>
      </c>
      <c r="I19" s="114">
        <f>Ори!C6</f>
        <v>602.4</v>
      </c>
      <c r="J19" s="114">
        <f>Ори!D6</f>
        <v>88.01664</v>
      </c>
      <c r="K19" s="112">
        <f t="shared" si="13"/>
        <v>14.610996015936253</v>
      </c>
      <c r="L19" s="115">
        <f>Ори!C8</f>
        <v>23</v>
      </c>
      <c r="M19" s="115">
        <f>Ори!D8</f>
        <v>0</v>
      </c>
      <c r="N19" s="112">
        <f t="shared" si="14"/>
        <v>0</v>
      </c>
      <c r="O19" s="115">
        <f>Ори!C10</f>
        <v>112</v>
      </c>
      <c r="P19" s="115">
        <f>Ори!D10</f>
        <v>0.87567</v>
      </c>
      <c r="Q19" s="112">
        <f t="shared" si="15"/>
        <v>0.7818482142857143</v>
      </c>
      <c r="R19" s="115">
        <f>Ори!C11</f>
        <v>295.5</v>
      </c>
      <c r="S19" s="115">
        <f>Ори!D11</f>
        <v>23.23452</v>
      </c>
      <c r="T19" s="112">
        <f t="shared" si="16"/>
        <v>7.8627817258883255</v>
      </c>
      <c r="U19" s="112">
        <f>Ори!C13</f>
        <v>10</v>
      </c>
      <c r="V19" s="112">
        <f>Ори!D13</f>
        <v>0</v>
      </c>
      <c r="W19" s="112">
        <f t="shared" si="17"/>
        <v>0</v>
      </c>
      <c r="X19" s="115">
        <f>Ори!C22</f>
        <v>195</v>
      </c>
      <c r="Y19" s="115">
        <f>Ори!D22</f>
        <v>0.94901</v>
      </c>
      <c r="Z19" s="112">
        <f t="shared" si="18"/>
        <v>0.48667179487179485</v>
      </c>
      <c r="AA19" s="115"/>
      <c r="AB19" s="115"/>
      <c r="AC19" s="112" t="e">
        <f t="shared" si="19"/>
        <v>#DIV/0!</v>
      </c>
      <c r="AD19" s="115">
        <f>Ори!C23</f>
        <v>0</v>
      </c>
      <c r="AE19" s="115">
        <f>Ори!D23</f>
        <v>0</v>
      </c>
      <c r="AF19" s="112" t="e">
        <f t="shared" si="20"/>
        <v>#DIV/0!</v>
      </c>
      <c r="AG19" s="115"/>
      <c r="AH19" s="115"/>
      <c r="AI19" s="112" t="e">
        <f t="shared" si="21"/>
        <v>#DIV/0!</v>
      </c>
      <c r="AJ19" s="112">
        <f>Ори!C28</f>
        <v>100</v>
      </c>
      <c r="AK19" s="112">
        <f>Ори!D28</f>
        <v>55.7865</v>
      </c>
      <c r="AL19" s="112">
        <f t="shared" si="22"/>
        <v>55.7865</v>
      </c>
      <c r="AM19" s="112"/>
      <c r="AN19" s="112"/>
      <c r="AO19" s="112" t="e">
        <f t="shared" si="23"/>
        <v>#DIV/0!</v>
      </c>
      <c r="AP19" s="112"/>
      <c r="AQ19" s="112"/>
      <c r="AR19" s="112"/>
      <c r="AS19" s="112"/>
      <c r="AT19" s="112"/>
      <c r="AU19" s="112" t="e">
        <f t="shared" si="24"/>
        <v>#DIV/0!</v>
      </c>
      <c r="AV19" s="112">
        <f>Ори!C29</f>
        <v>0</v>
      </c>
      <c r="AW19" s="112">
        <f>Ори!D29</f>
        <v>51.07226</v>
      </c>
      <c r="AX19" s="112" t="e">
        <f t="shared" si="25"/>
        <v>#DIV/0!</v>
      </c>
      <c r="AY19" s="112"/>
      <c r="AZ19" s="112"/>
      <c r="BA19" s="116" t="e">
        <f t="shared" si="26"/>
        <v>#DIV/0!</v>
      </c>
      <c r="BB19" s="116"/>
      <c r="BC19" s="116"/>
      <c r="BD19" s="116" t="e">
        <f t="shared" si="27"/>
        <v>#DIV/0!</v>
      </c>
      <c r="BE19" s="115">
        <f t="shared" si="28"/>
        <v>2434.887</v>
      </c>
      <c r="BF19" s="115">
        <f t="shared" si="28"/>
        <v>431.51</v>
      </c>
      <c r="BG19" s="112">
        <f t="shared" si="47"/>
        <v>17.72197231329421</v>
      </c>
      <c r="BH19" s="117">
        <f>Ори!C34</f>
        <v>2113.8</v>
      </c>
      <c r="BI19" s="117">
        <f>Ори!D34</f>
        <v>412.31</v>
      </c>
      <c r="BJ19" s="112">
        <f t="shared" si="29"/>
        <v>19.50562967168133</v>
      </c>
      <c r="BK19" s="112">
        <f>Ори!C35</f>
        <v>0</v>
      </c>
      <c r="BL19" s="112">
        <f>Ори!D35</f>
        <v>0</v>
      </c>
      <c r="BM19" s="112" t="e">
        <f t="shared" si="30"/>
        <v>#DIV/0!</v>
      </c>
      <c r="BN19" s="112">
        <f>Ори!C36</f>
        <v>206.2</v>
      </c>
      <c r="BO19" s="112">
        <f>Ори!D36</f>
        <v>0</v>
      </c>
      <c r="BP19" s="112">
        <f t="shared" si="2"/>
        <v>0</v>
      </c>
      <c r="BQ19" s="112">
        <f>Ори!C37</f>
        <v>114.887</v>
      </c>
      <c r="BR19" s="112">
        <f>Ори!D37</f>
        <v>19.2</v>
      </c>
      <c r="BS19" s="112">
        <f t="shared" si="3"/>
        <v>16.712073602757492</v>
      </c>
      <c r="BT19" s="112"/>
      <c r="BU19" s="112"/>
      <c r="BV19" s="112" t="e">
        <f t="shared" si="4"/>
        <v>#DIV/0!</v>
      </c>
      <c r="BW19" s="115"/>
      <c r="BX19" s="115"/>
      <c r="BY19" s="112" t="e">
        <f t="shared" si="31"/>
        <v>#DIV/0!</v>
      </c>
      <c r="BZ19" s="112"/>
      <c r="CA19" s="112"/>
      <c r="CB19" s="112"/>
      <c r="CC19" s="115">
        <f t="shared" si="32"/>
        <v>3772.7870000000003</v>
      </c>
      <c r="CD19" s="115">
        <f t="shared" si="32"/>
        <v>486.66547</v>
      </c>
      <c r="CE19" s="112">
        <f t="shared" si="33"/>
        <v>12.899362460695501</v>
      </c>
      <c r="CF19" s="115">
        <f t="shared" si="34"/>
        <v>696.807</v>
      </c>
      <c r="CG19" s="180">
        <f t="shared" si="34"/>
        <v>66.23303</v>
      </c>
      <c r="CH19" s="112">
        <f t="shared" si="35"/>
        <v>9.50521880520718</v>
      </c>
      <c r="CI19" s="112">
        <f>Ори!C49</f>
        <v>681.807</v>
      </c>
      <c r="CJ19" s="112">
        <f>Ори!D49</f>
        <v>66.23303</v>
      </c>
      <c r="CK19" s="112">
        <f t="shared" si="36"/>
        <v>9.714337048460928</v>
      </c>
      <c r="CL19" s="112">
        <f>Ори!C52</f>
        <v>0</v>
      </c>
      <c r="CM19" s="112">
        <f>Ори!D52</f>
        <v>0</v>
      </c>
      <c r="CN19" s="112" t="e">
        <f t="shared" si="37"/>
        <v>#DIV/0!</v>
      </c>
      <c r="CO19" s="112">
        <f>Ори!C53</f>
        <v>15</v>
      </c>
      <c r="CP19" s="112">
        <f>Ори!D53</f>
        <v>0</v>
      </c>
      <c r="CQ19" s="112">
        <f t="shared" si="38"/>
        <v>0</v>
      </c>
      <c r="CR19" s="112">
        <f>Ори!C54</f>
        <v>0</v>
      </c>
      <c r="CS19" s="112">
        <f>Ори!D54</f>
        <v>0</v>
      </c>
      <c r="CT19" s="112" t="e">
        <f t="shared" si="39"/>
        <v>#DIV/0!</v>
      </c>
      <c r="CU19" s="112">
        <f>Ори!C56</f>
        <v>114.68</v>
      </c>
      <c r="CV19" s="112">
        <f>Ори!D56</f>
        <v>9.34835</v>
      </c>
      <c r="CW19" s="112">
        <f t="shared" si="40"/>
        <v>8.151682943843738</v>
      </c>
      <c r="CX19" s="112">
        <f>Ори!C57</f>
        <v>90</v>
      </c>
      <c r="CY19" s="112">
        <f>Ори!D57</f>
        <v>0</v>
      </c>
      <c r="CZ19" s="112">
        <f t="shared" si="41"/>
        <v>0</v>
      </c>
      <c r="DA19" s="115">
        <f>Ори!C62</f>
        <v>552.4</v>
      </c>
      <c r="DB19" s="115">
        <f>Ори!D62</f>
        <v>0</v>
      </c>
      <c r="DC19" s="112">
        <f t="shared" si="42"/>
        <v>0</v>
      </c>
      <c r="DD19" s="115">
        <f>Ори!C67</f>
        <v>414.9</v>
      </c>
      <c r="DE19" s="115">
        <f>Ори!D67</f>
        <v>44.58348</v>
      </c>
      <c r="DF19" s="112">
        <f t="shared" si="43"/>
        <v>10.745596529284166</v>
      </c>
      <c r="DG19" s="115">
        <f>Ори!C71</f>
        <v>1702.3</v>
      </c>
      <c r="DH19" s="115">
        <f>Ори!D71</f>
        <v>366.50061</v>
      </c>
      <c r="DI19" s="112">
        <f t="shared" si="5"/>
        <v>21.529730952241085</v>
      </c>
      <c r="DJ19" s="112">
        <f>Ори!C73</f>
        <v>188.7</v>
      </c>
      <c r="DK19" s="112">
        <f>Ори!D73</f>
        <v>0</v>
      </c>
      <c r="DL19" s="112">
        <f t="shared" si="6"/>
        <v>0</v>
      </c>
      <c r="DM19" s="113">
        <f>Ори!C78</f>
        <v>13</v>
      </c>
      <c r="DN19" s="113">
        <f>Ори!D78</f>
        <v>0</v>
      </c>
      <c r="DO19" s="112">
        <f t="shared" si="44"/>
        <v>0</v>
      </c>
      <c r="DP19" s="112">
        <f>Ори!C84</f>
        <v>0</v>
      </c>
      <c r="DQ19" s="112">
        <f>Ори!D84</f>
        <v>0</v>
      </c>
      <c r="DR19" s="112" t="e">
        <f t="shared" si="46"/>
        <v>#DIV/0!</v>
      </c>
      <c r="DS19" s="118">
        <f t="shared" si="7"/>
        <v>0</v>
      </c>
      <c r="DT19" s="118">
        <f t="shared" si="8"/>
        <v>-164.77913</v>
      </c>
      <c r="DU19" s="112" t="e">
        <f t="shared" si="45"/>
        <v>#DIV/0!</v>
      </c>
      <c r="EC19" s="129"/>
      <c r="ED19" s="129"/>
      <c r="EE19" s="129"/>
      <c r="EF19" s="129"/>
      <c r="EG19" s="129"/>
      <c r="EH19" s="129"/>
      <c r="EI19" s="129"/>
      <c r="EJ19" s="129"/>
      <c r="EK19" s="129"/>
    </row>
    <row r="20" spans="1:141" s="100" customFormat="1" ht="15" customHeight="1">
      <c r="A20" s="108">
        <v>8</v>
      </c>
      <c r="B20" s="109" t="s">
        <v>208</v>
      </c>
      <c r="C20" s="110">
        <f t="shared" si="9"/>
        <v>4375.011</v>
      </c>
      <c r="D20" s="128">
        <f t="shared" si="0"/>
        <v>671.57575</v>
      </c>
      <c r="E20" s="112">
        <f t="shared" si="1"/>
        <v>15.35026426219271</v>
      </c>
      <c r="F20" s="113">
        <f t="shared" si="10"/>
        <v>1177.6</v>
      </c>
      <c r="G20" s="113">
        <f t="shared" si="11"/>
        <v>170.89575</v>
      </c>
      <c r="H20" s="112">
        <f t="shared" si="12"/>
        <v>14.512207031250002</v>
      </c>
      <c r="I20" s="115">
        <f>Сят!C6</f>
        <v>487.2</v>
      </c>
      <c r="J20" s="115">
        <f>Сят!D6</f>
        <v>124.0186</v>
      </c>
      <c r="K20" s="112">
        <f t="shared" si="13"/>
        <v>25.455377668308703</v>
      </c>
      <c r="L20" s="115">
        <f>Сят!C8</f>
        <v>28</v>
      </c>
      <c r="M20" s="115">
        <f>Сят!D8</f>
        <v>0.126</v>
      </c>
      <c r="N20" s="112">
        <f t="shared" si="14"/>
        <v>0.44999999999999996</v>
      </c>
      <c r="O20" s="115">
        <f>Сят!C10</f>
        <v>92</v>
      </c>
      <c r="P20" s="115">
        <f>Сят!D10</f>
        <v>0.63784</v>
      </c>
      <c r="Q20" s="112">
        <f t="shared" si="15"/>
        <v>0.693304347826087</v>
      </c>
      <c r="R20" s="115">
        <f>Сят!C11</f>
        <v>398.4</v>
      </c>
      <c r="S20" s="115">
        <f>Сят!D11</f>
        <v>44.19883</v>
      </c>
      <c r="T20" s="112">
        <f t="shared" si="16"/>
        <v>11.094083835341365</v>
      </c>
      <c r="U20" s="112">
        <f>Сят!C13</f>
        <v>10</v>
      </c>
      <c r="V20" s="112">
        <f>Сят!D13</f>
        <v>1.35</v>
      </c>
      <c r="W20" s="112">
        <f t="shared" si="17"/>
        <v>13.5</v>
      </c>
      <c r="X20" s="115">
        <f>Сят!C22</f>
        <v>57</v>
      </c>
      <c r="Y20" s="115">
        <f>Сят!D22</f>
        <v>0</v>
      </c>
      <c r="Z20" s="112">
        <f t="shared" si="18"/>
        <v>0</v>
      </c>
      <c r="AA20" s="115"/>
      <c r="AB20" s="115"/>
      <c r="AC20" s="112" t="e">
        <f t="shared" si="19"/>
        <v>#DIV/0!</v>
      </c>
      <c r="AD20" s="115">
        <f>Сят!C23</f>
        <v>15</v>
      </c>
      <c r="AE20" s="115">
        <f>Сят!D23</f>
        <v>0.56448</v>
      </c>
      <c r="AF20" s="112">
        <f t="shared" si="20"/>
        <v>3.7632</v>
      </c>
      <c r="AG20" s="115"/>
      <c r="AH20" s="115"/>
      <c r="AI20" s="112" t="e">
        <f t="shared" si="21"/>
        <v>#DIV/0!</v>
      </c>
      <c r="AJ20" s="112">
        <f>Сят!C28</f>
        <v>90</v>
      </c>
      <c r="AK20" s="112">
        <f>Сят!D28</f>
        <v>0</v>
      </c>
      <c r="AL20" s="112">
        <f t="shared" si="22"/>
        <v>0</v>
      </c>
      <c r="AM20" s="122"/>
      <c r="AN20" s="122"/>
      <c r="AO20" s="112" t="e">
        <f t="shared" si="23"/>
        <v>#DIV/0!</v>
      </c>
      <c r="AP20" s="112"/>
      <c r="AQ20" s="112"/>
      <c r="AR20" s="112"/>
      <c r="AS20" s="112"/>
      <c r="AT20" s="112"/>
      <c r="AU20" s="112" t="e">
        <f t="shared" si="24"/>
        <v>#DIV/0!</v>
      </c>
      <c r="AV20" s="112">
        <f>Сят!C29</f>
        <v>0</v>
      </c>
      <c r="AW20" s="112">
        <f>Сят!D29</f>
        <v>0</v>
      </c>
      <c r="AX20" s="112" t="e">
        <f t="shared" si="25"/>
        <v>#DIV/0!</v>
      </c>
      <c r="AY20" s="112"/>
      <c r="AZ20" s="112"/>
      <c r="BA20" s="116" t="e">
        <f t="shared" si="26"/>
        <v>#DIV/0!</v>
      </c>
      <c r="BB20" s="116"/>
      <c r="BC20" s="116"/>
      <c r="BD20" s="116" t="e">
        <f t="shared" si="27"/>
        <v>#DIV/0!</v>
      </c>
      <c r="BE20" s="115">
        <f t="shared" si="28"/>
        <v>3197.411</v>
      </c>
      <c r="BF20" s="115">
        <f t="shared" si="28"/>
        <v>500.68</v>
      </c>
      <c r="BG20" s="112">
        <f t="shared" si="47"/>
        <v>15.65891904418919</v>
      </c>
      <c r="BH20" s="117">
        <f>Сят!C34</f>
        <v>2842.4</v>
      </c>
      <c r="BI20" s="117">
        <f>Сят!D34</f>
        <v>481.48</v>
      </c>
      <c r="BJ20" s="112">
        <f t="shared" si="29"/>
        <v>16.939206304531382</v>
      </c>
      <c r="BK20" s="112">
        <f>Сят!C35</f>
        <v>0</v>
      </c>
      <c r="BL20" s="112">
        <f>Сят!D35</f>
        <v>0</v>
      </c>
      <c r="BM20" s="112" t="e">
        <f t="shared" si="30"/>
        <v>#DIV/0!</v>
      </c>
      <c r="BN20" s="112">
        <f>Сят!C36</f>
        <v>240.1</v>
      </c>
      <c r="BO20" s="112">
        <f>Сят!D36</f>
        <v>0</v>
      </c>
      <c r="BP20" s="112">
        <f t="shared" si="2"/>
        <v>0</v>
      </c>
      <c r="BQ20" s="112">
        <f>Сят!C37</f>
        <v>114.911</v>
      </c>
      <c r="BR20" s="112">
        <f>Сят!D37</f>
        <v>19.2</v>
      </c>
      <c r="BS20" s="112">
        <f t="shared" si="3"/>
        <v>16.708583164361983</v>
      </c>
      <c r="BT20" s="112"/>
      <c r="BU20" s="112"/>
      <c r="BV20" s="112" t="e">
        <f t="shared" si="4"/>
        <v>#DIV/0!</v>
      </c>
      <c r="BW20" s="115"/>
      <c r="BX20" s="115"/>
      <c r="BY20" s="112" t="e">
        <f t="shared" si="31"/>
        <v>#DIV/0!</v>
      </c>
      <c r="BZ20" s="112"/>
      <c r="CA20" s="112"/>
      <c r="CB20" s="112"/>
      <c r="CC20" s="115">
        <f t="shared" si="32"/>
        <v>4375.011</v>
      </c>
      <c r="CD20" s="115">
        <f t="shared" si="32"/>
        <v>351.04792</v>
      </c>
      <c r="CE20" s="112">
        <f t="shared" si="33"/>
        <v>8.023932282684546</v>
      </c>
      <c r="CF20" s="115">
        <f t="shared" si="34"/>
        <v>745.541</v>
      </c>
      <c r="CG20" s="180">
        <f t="shared" si="34"/>
        <v>53.57134</v>
      </c>
      <c r="CH20" s="112">
        <f t="shared" si="35"/>
        <v>7.185565917903911</v>
      </c>
      <c r="CI20" s="112">
        <f>Сят!C49</f>
        <v>725.541</v>
      </c>
      <c r="CJ20" s="112">
        <f>Сят!D49</f>
        <v>53.57134</v>
      </c>
      <c r="CK20" s="112">
        <f t="shared" si="36"/>
        <v>7.383640621274331</v>
      </c>
      <c r="CL20" s="112">
        <f>Сят!C52</f>
        <v>0</v>
      </c>
      <c r="CM20" s="112">
        <f>Сят!D52</f>
        <v>0</v>
      </c>
      <c r="CN20" s="112" t="e">
        <f t="shared" si="37"/>
        <v>#DIV/0!</v>
      </c>
      <c r="CO20" s="112">
        <f>Сят!C53</f>
        <v>20</v>
      </c>
      <c r="CP20" s="112">
        <f>Сят!D53</f>
        <v>0</v>
      </c>
      <c r="CQ20" s="112">
        <f t="shared" si="38"/>
        <v>0</v>
      </c>
      <c r="CR20" s="112">
        <f>Сят!C54</f>
        <v>0</v>
      </c>
      <c r="CS20" s="112">
        <f>Сят!D54</f>
        <v>0</v>
      </c>
      <c r="CT20" s="112" t="e">
        <f t="shared" si="39"/>
        <v>#DIV/0!</v>
      </c>
      <c r="CU20" s="112">
        <f>Сят!C56</f>
        <v>114.67</v>
      </c>
      <c r="CV20" s="112">
        <f>Сят!D56</f>
        <v>8.74025</v>
      </c>
      <c r="CW20" s="112">
        <f t="shared" si="40"/>
        <v>7.622089474143193</v>
      </c>
      <c r="CX20" s="112">
        <f>Сят!C57</f>
        <v>83.4</v>
      </c>
      <c r="CY20" s="112">
        <f>Сят!D57</f>
        <v>0</v>
      </c>
      <c r="CZ20" s="112">
        <f t="shared" si="41"/>
        <v>0</v>
      </c>
      <c r="DA20" s="115">
        <f>Сят!C62</f>
        <v>730.2</v>
      </c>
      <c r="DB20" s="115">
        <f>Сят!D62</f>
        <v>0</v>
      </c>
      <c r="DC20" s="112">
        <f t="shared" si="42"/>
        <v>0</v>
      </c>
      <c r="DD20" s="115">
        <f>Сят!C67</f>
        <v>663.5</v>
      </c>
      <c r="DE20" s="115">
        <f>Сят!D67</f>
        <v>13.73633</v>
      </c>
      <c r="DF20" s="112">
        <f t="shared" si="43"/>
        <v>2.070283345892992</v>
      </c>
      <c r="DG20" s="124">
        <f>Сят!C71</f>
        <v>1540.4</v>
      </c>
      <c r="DH20" s="124">
        <f>Сят!D71</f>
        <v>275</v>
      </c>
      <c r="DI20" s="112">
        <f t="shared" si="5"/>
        <v>17.852505842638276</v>
      </c>
      <c r="DJ20" s="112">
        <f>Сят!C73</f>
        <v>482.3</v>
      </c>
      <c r="DK20" s="112">
        <f>Сят!D73</f>
        <v>0</v>
      </c>
      <c r="DL20" s="112">
        <f t="shared" si="6"/>
        <v>0</v>
      </c>
      <c r="DM20" s="113">
        <f>Сят!C78</f>
        <v>15</v>
      </c>
      <c r="DN20" s="113">
        <f>Сят!D78</f>
        <v>0</v>
      </c>
      <c r="DO20" s="112">
        <f t="shared" si="44"/>
        <v>0</v>
      </c>
      <c r="DP20" s="112">
        <f>Сят!C84</f>
        <v>0</v>
      </c>
      <c r="DQ20" s="112">
        <f>Сят!D84</f>
        <v>0</v>
      </c>
      <c r="DR20" s="112" t="e">
        <f t="shared" si="46"/>
        <v>#DIV/0!</v>
      </c>
      <c r="DS20" s="118">
        <f t="shared" si="7"/>
        <v>0</v>
      </c>
      <c r="DT20" s="118">
        <f t="shared" si="8"/>
        <v>-320.52783</v>
      </c>
      <c r="DU20" s="112" t="e">
        <f t="shared" si="45"/>
        <v>#DIV/0!</v>
      </c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</row>
    <row r="21" spans="1:141" s="100" customFormat="1" ht="15" customHeight="1">
      <c r="A21" s="108">
        <v>9</v>
      </c>
      <c r="B21" s="109" t="s">
        <v>209</v>
      </c>
      <c r="C21" s="110">
        <f t="shared" si="9"/>
        <v>3589.7400000000002</v>
      </c>
      <c r="D21" s="128">
        <f t="shared" si="0"/>
        <v>527.34867</v>
      </c>
      <c r="E21" s="112">
        <f t="shared" si="1"/>
        <v>14.690441926156211</v>
      </c>
      <c r="F21" s="113">
        <f t="shared" si="10"/>
        <v>819.5</v>
      </c>
      <c r="G21" s="113">
        <f t="shared" si="11"/>
        <v>49.70867</v>
      </c>
      <c r="H21" s="112">
        <f t="shared" si="12"/>
        <v>6.065731543624161</v>
      </c>
      <c r="I21" s="115">
        <f>Тор!C6</f>
        <v>304.8</v>
      </c>
      <c r="J21" s="115">
        <f>Тор!D6</f>
        <v>18.28962</v>
      </c>
      <c r="K21" s="112">
        <f t="shared" si="13"/>
        <v>6.000531496062992</v>
      </c>
      <c r="L21" s="115">
        <f>Тор!C8</f>
        <v>3</v>
      </c>
      <c r="M21" s="115">
        <f>Тор!D8</f>
        <v>0</v>
      </c>
      <c r="N21" s="112">
        <f t="shared" si="14"/>
        <v>0</v>
      </c>
      <c r="O21" s="115">
        <f>Тор!C10</f>
        <v>88</v>
      </c>
      <c r="P21" s="115">
        <f>Тор!D10</f>
        <v>0.29101</v>
      </c>
      <c r="Q21" s="112">
        <f t="shared" si="15"/>
        <v>0.3306931818181818</v>
      </c>
      <c r="R21" s="115">
        <f>Тор!C11</f>
        <v>272.9</v>
      </c>
      <c r="S21" s="115">
        <f>Тор!D11</f>
        <v>19.33999</v>
      </c>
      <c r="T21" s="112">
        <f t="shared" si="16"/>
        <v>7.086841333821914</v>
      </c>
      <c r="U21" s="112">
        <f>Тор!C13</f>
        <v>10</v>
      </c>
      <c r="V21" s="112">
        <f>Тор!D13</f>
        <v>1.2</v>
      </c>
      <c r="W21" s="112">
        <f t="shared" si="17"/>
        <v>12</v>
      </c>
      <c r="X21" s="115">
        <f>Тор!C22</f>
        <v>80</v>
      </c>
      <c r="Y21" s="115">
        <f>Тор!D22</f>
        <v>0.13</v>
      </c>
      <c r="Z21" s="112">
        <f t="shared" si="18"/>
        <v>0.1625</v>
      </c>
      <c r="AA21" s="115"/>
      <c r="AB21" s="115"/>
      <c r="AC21" s="112" t="e">
        <f t="shared" si="19"/>
        <v>#DIV/0!</v>
      </c>
      <c r="AD21" s="115">
        <f>Тор!C23</f>
        <v>10.8</v>
      </c>
      <c r="AE21" s="115">
        <f>Тор!D23</f>
        <v>0.54335</v>
      </c>
      <c r="AF21" s="112">
        <f t="shared" si="20"/>
        <v>5.031018518518518</v>
      </c>
      <c r="AG21" s="115"/>
      <c r="AH21" s="115"/>
      <c r="AI21" s="112" t="e">
        <f t="shared" si="21"/>
        <v>#DIV/0!</v>
      </c>
      <c r="AJ21" s="112">
        <f>Тор!C28</f>
        <v>50</v>
      </c>
      <c r="AK21" s="112">
        <f>Тор!D28</f>
        <v>0</v>
      </c>
      <c r="AL21" s="112">
        <f t="shared" si="22"/>
        <v>0</v>
      </c>
      <c r="AM21" s="112"/>
      <c r="AN21" s="112"/>
      <c r="AO21" s="112" t="e">
        <f t="shared" si="23"/>
        <v>#DIV/0!</v>
      </c>
      <c r="AP21" s="112"/>
      <c r="AQ21" s="112"/>
      <c r="AR21" s="112"/>
      <c r="AS21" s="112"/>
      <c r="AT21" s="112"/>
      <c r="AU21" s="112" t="e">
        <f t="shared" si="24"/>
        <v>#DIV/0!</v>
      </c>
      <c r="AV21" s="112">
        <f>Тор!C29</f>
        <v>0</v>
      </c>
      <c r="AW21" s="112">
        <f>Тор!D29</f>
        <v>9.9147</v>
      </c>
      <c r="AX21" s="112" t="e">
        <f t="shared" si="25"/>
        <v>#DIV/0!</v>
      </c>
      <c r="AY21" s="112"/>
      <c r="AZ21" s="112"/>
      <c r="BA21" s="116" t="e">
        <f t="shared" si="26"/>
        <v>#DIV/0!</v>
      </c>
      <c r="BB21" s="116"/>
      <c r="BC21" s="116"/>
      <c r="BD21" s="116" t="e">
        <f t="shared" si="27"/>
        <v>#DIV/0!</v>
      </c>
      <c r="BE21" s="115">
        <f t="shared" si="28"/>
        <v>2770.2400000000002</v>
      </c>
      <c r="BF21" s="115">
        <f t="shared" si="28"/>
        <v>477.64</v>
      </c>
      <c r="BG21" s="112">
        <f t="shared" si="47"/>
        <v>17.241827422894765</v>
      </c>
      <c r="BH21" s="117">
        <f>Тор!C34</f>
        <v>2019.3</v>
      </c>
      <c r="BI21" s="117">
        <f>Тор!D34</f>
        <v>342.04</v>
      </c>
      <c r="BJ21" s="112">
        <f t="shared" si="29"/>
        <v>16.938543059476057</v>
      </c>
      <c r="BK21" s="112">
        <f>Тор!C35</f>
        <v>466.5</v>
      </c>
      <c r="BL21" s="112">
        <f>Тор!D35</f>
        <v>116.6</v>
      </c>
      <c r="BM21" s="112">
        <f t="shared" si="30"/>
        <v>24.994640943193996</v>
      </c>
      <c r="BN21" s="112">
        <f>Тор!C36</f>
        <v>169.6</v>
      </c>
      <c r="BO21" s="112">
        <f>Тор!D36</f>
        <v>0</v>
      </c>
      <c r="BP21" s="112">
        <f t="shared" si="2"/>
        <v>0</v>
      </c>
      <c r="BQ21" s="112">
        <f>Тор!C37</f>
        <v>114.84</v>
      </c>
      <c r="BR21" s="112">
        <f>Тор!D37</f>
        <v>19</v>
      </c>
      <c r="BS21" s="112">
        <f t="shared" si="3"/>
        <v>16.544757924068268</v>
      </c>
      <c r="BT21" s="112"/>
      <c r="BU21" s="112"/>
      <c r="BV21" s="112" t="e">
        <f t="shared" si="4"/>
        <v>#DIV/0!</v>
      </c>
      <c r="BW21" s="115"/>
      <c r="BX21" s="115"/>
      <c r="BY21" s="112" t="e">
        <f t="shared" si="31"/>
        <v>#DIV/0!</v>
      </c>
      <c r="BZ21" s="112"/>
      <c r="CA21" s="112"/>
      <c r="CB21" s="112"/>
      <c r="CC21" s="115">
        <f t="shared" si="32"/>
        <v>3589.74</v>
      </c>
      <c r="CD21" s="115">
        <f t="shared" si="32"/>
        <v>352.06314000000003</v>
      </c>
      <c r="CE21" s="112">
        <f t="shared" si="33"/>
        <v>9.807482993197281</v>
      </c>
      <c r="CF21" s="115">
        <f t="shared" si="34"/>
        <v>717.57</v>
      </c>
      <c r="CG21" s="180">
        <f t="shared" si="34"/>
        <v>39.66549</v>
      </c>
      <c r="CH21" s="112">
        <f t="shared" si="35"/>
        <v>5.527751996320916</v>
      </c>
      <c r="CI21" s="112">
        <f>Тор!C49</f>
        <v>712.57</v>
      </c>
      <c r="CJ21" s="112">
        <f>Тор!D49</f>
        <v>39.66549</v>
      </c>
      <c r="CK21" s="112">
        <f t="shared" si="36"/>
        <v>5.566539427705348</v>
      </c>
      <c r="CL21" s="112">
        <f>Тор!C52</f>
        <v>0</v>
      </c>
      <c r="CM21" s="112">
        <f>Тор!D52</f>
        <v>0</v>
      </c>
      <c r="CN21" s="112" t="e">
        <f t="shared" si="37"/>
        <v>#DIV/0!</v>
      </c>
      <c r="CO21" s="112">
        <f>Тор!C53</f>
        <v>5</v>
      </c>
      <c r="CP21" s="112">
        <f>Тор!D53</f>
        <v>0</v>
      </c>
      <c r="CQ21" s="112">
        <f t="shared" si="38"/>
        <v>0</v>
      </c>
      <c r="CR21" s="112">
        <f>Тор!C54</f>
        <v>0</v>
      </c>
      <c r="CS21" s="112">
        <f>Тор!D54</f>
        <v>0</v>
      </c>
      <c r="CT21" s="112" t="e">
        <f t="shared" si="39"/>
        <v>#DIV/0!</v>
      </c>
      <c r="CU21" s="112">
        <f>Тор!C56</f>
        <v>114.67</v>
      </c>
      <c r="CV21" s="112">
        <f>Тор!D56</f>
        <v>9.59765</v>
      </c>
      <c r="CW21" s="112">
        <f t="shared" si="40"/>
        <v>8.369800296503008</v>
      </c>
      <c r="CX21" s="112">
        <f>Тор!C57</f>
        <v>100</v>
      </c>
      <c r="CY21" s="112">
        <f>Тор!D57</f>
        <v>0</v>
      </c>
      <c r="CZ21" s="112">
        <f t="shared" si="41"/>
        <v>0</v>
      </c>
      <c r="DA21" s="115">
        <f>Тор!C62</f>
        <v>438</v>
      </c>
      <c r="DB21" s="115">
        <f>Тор!D62</f>
        <v>0</v>
      </c>
      <c r="DC21" s="112">
        <f t="shared" si="42"/>
        <v>0</v>
      </c>
      <c r="DD21" s="115">
        <f>Тор!C67</f>
        <v>318.2</v>
      </c>
      <c r="DE21" s="115">
        <f>Тор!D67</f>
        <v>0</v>
      </c>
      <c r="DF21" s="112">
        <f t="shared" si="43"/>
        <v>0</v>
      </c>
      <c r="DG21" s="115">
        <f>Тор!C71</f>
        <v>1889.3</v>
      </c>
      <c r="DH21" s="115">
        <f>Тор!D71</f>
        <v>302.8</v>
      </c>
      <c r="DI21" s="112">
        <f t="shared" si="5"/>
        <v>16.027099984121104</v>
      </c>
      <c r="DJ21" s="112">
        <f>Тор!C73</f>
        <v>0</v>
      </c>
      <c r="DK21" s="112">
        <f>Тор!D73</f>
        <v>0</v>
      </c>
      <c r="DL21" s="112" t="e">
        <f t="shared" si="6"/>
        <v>#DIV/0!</v>
      </c>
      <c r="DM21" s="113">
        <f>Тор!C78</f>
        <v>12</v>
      </c>
      <c r="DN21" s="113">
        <f>Тор!D78</f>
        <v>0</v>
      </c>
      <c r="DO21" s="112">
        <f t="shared" si="44"/>
        <v>0</v>
      </c>
      <c r="DP21" s="112">
        <f>Тор!C84</f>
        <v>0</v>
      </c>
      <c r="DQ21" s="112">
        <f>Тор!D84</f>
        <v>0</v>
      </c>
      <c r="DR21" s="112" t="e">
        <f t="shared" si="46"/>
        <v>#DIV/0!</v>
      </c>
      <c r="DS21" s="118">
        <f t="shared" si="7"/>
        <v>-4.547473508864641E-13</v>
      </c>
      <c r="DT21" s="118">
        <f t="shared" si="8"/>
        <v>-175.28552999999994</v>
      </c>
      <c r="DU21" s="112">
        <f t="shared" si="45"/>
        <v>38545695683175760</v>
      </c>
      <c r="EC21" s="129"/>
      <c r="ED21" s="129"/>
      <c r="EE21" s="129"/>
      <c r="EF21" s="129"/>
      <c r="EG21" s="129"/>
      <c r="EH21" s="129"/>
      <c r="EI21" s="129"/>
      <c r="EJ21" s="129"/>
      <c r="EK21" s="129"/>
    </row>
    <row r="22" spans="1:125" s="100" customFormat="1" ht="15" customHeight="1">
      <c r="A22" s="108">
        <v>10</v>
      </c>
      <c r="B22" s="109" t="s">
        <v>210</v>
      </c>
      <c r="C22" s="110">
        <f t="shared" si="9"/>
        <v>2032.732</v>
      </c>
      <c r="D22" s="128">
        <f t="shared" si="0"/>
        <v>279.8428</v>
      </c>
      <c r="E22" s="112">
        <f t="shared" si="1"/>
        <v>13.766832027045375</v>
      </c>
      <c r="F22" s="113">
        <f t="shared" si="10"/>
        <v>515.5999999999999</v>
      </c>
      <c r="G22" s="113">
        <f t="shared" si="11"/>
        <v>41.802800000000005</v>
      </c>
      <c r="H22" s="112">
        <f t="shared" si="12"/>
        <v>8.107602792862686</v>
      </c>
      <c r="I22" s="115">
        <f>Хор!C6</f>
        <v>182.4</v>
      </c>
      <c r="J22" s="115">
        <f>Хор!D6</f>
        <v>31.71765</v>
      </c>
      <c r="K22" s="112">
        <f t="shared" si="13"/>
        <v>17.389062499999998</v>
      </c>
      <c r="L22" s="115">
        <f>Хор!C8</f>
        <v>45</v>
      </c>
      <c r="M22" s="115">
        <f>Хор!D8</f>
        <v>1.9838</v>
      </c>
      <c r="N22" s="112">
        <f t="shared" si="14"/>
        <v>4.408444444444445</v>
      </c>
      <c r="O22" s="115">
        <f>Хор!C10</f>
        <v>49</v>
      </c>
      <c r="P22" s="115">
        <f>Хор!D10</f>
        <v>0.14311</v>
      </c>
      <c r="Q22" s="112">
        <f t="shared" si="15"/>
        <v>0.2920612244897959</v>
      </c>
      <c r="R22" s="124">
        <f>Хор!C11</f>
        <v>134.2</v>
      </c>
      <c r="S22" s="124">
        <f>Хор!D11</f>
        <v>6.3149</v>
      </c>
      <c r="T22" s="112">
        <f t="shared" si="16"/>
        <v>4.7055886736214605</v>
      </c>
      <c r="U22" s="112">
        <f>Хор!C13</f>
        <v>10</v>
      </c>
      <c r="V22" s="112">
        <f>Хор!D13</f>
        <v>1.45</v>
      </c>
      <c r="W22" s="112">
        <f t="shared" si="17"/>
        <v>14.499999999999998</v>
      </c>
      <c r="X22" s="115">
        <f>Хор!C22</f>
        <v>35</v>
      </c>
      <c r="Y22" s="115">
        <f>Хор!D22</f>
        <v>0.19334</v>
      </c>
      <c r="Z22" s="112">
        <f t="shared" si="18"/>
        <v>0.5524</v>
      </c>
      <c r="AA22" s="115"/>
      <c r="AB22" s="115"/>
      <c r="AC22" s="112" t="e">
        <f t="shared" si="19"/>
        <v>#DIV/0!</v>
      </c>
      <c r="AD22" s="115">
        <f>Хор!C23</f>
        <v>20</v>
      </c>
      <c r="AE22" s="115">
        <f>Хор!D23</f>
        <v>0</v>
      </c>
      <c r="AF22" s="112">
        <f t="shared" si="20"/>
        <v>0</v>
      </c>
      <c r="AG22" s="115"/>
      <c r="AH22" s="115"/>
      <c r="AI22" s="112" t="e">
        <f t="shared" si="21"/>
        <v>#DIV/0!</v>
      </c>
      <c r="AJ22" s="112">
        <f>Хор!C28</f>
        <v>40</v>
      </c>
      <c r="AK22" s="112">
        <f>Хор!D28</f>
        <v>0</v>
      </c>
      <c r="AL22" s="112">
        <f t="shared" si="22"/>
        <v>0</v>
      </c>
      <c r="AM22" s="122"/>
      <c r="AN22" s="122"/>
      <c r="AO22" s="112" t="e">
        <f t="shared" si="23"/>
        <v>#DIV/0!</v>
      </c>
      <c r="AP22" s="112"/>
      <c r="AQ22" s="112"/>
      <c r="AR22" s="112"/>
      <c r="AS22" s="112"/>
      <c r="AT22" s="112"/>
      <c r="AU22" s="112" t="e">
        <f t="shared" si="24"/>
        <v>#DIV/0!</v>
      </c>
      <c r="AV22" s="112">
        <f>Хор!C29</f>
        <v>0</v>
      </c>
      <c r="AW22" s="112">
        <f>Хор!D29</f>
        <v>0</v>
      </c>
      <c r="AX22" s="112" t="e">
        <f t="shared" si="25"/>
        <v>#DIV/0!</v>
      </c>
      <c r="AY22" s="112"/>
      <c r="AZ22" s="112"/>
      <c r="BA22" s="116" t="e">
        <f t="shared" si="26"/>
        <v>#DIV/0!</v>
      </c>
      <c r="BB22" s="116"/>
      <c r="BC22" s="116"/>
      <c r="BD22" s="116" t="e">
        <f t="shared" si="27"/>
        <v>#DIV/0!</v>
      </c>
      <c r="BE22" s="115">
        <f t="shared" si="28"/>
        <v>1517.132</v>
      </c>
      <c r="BF22" s="115">
        <f t="shared" si="28"/>
        <v>238.04</v>
      </c>
      <c r="BG22" s="112">
        <f t="shared" si="47"/>
        <v>15.690131115815895</v>
      </c>
      <c r="BH22" s="117">
        <f>Хор!C34</f>
        <v>1350.4</v>
      </c>
      <c r="BI22" s="117">
        <f>Хор!D34</f>
        <v>228.84</v>
      </c>
      <c r="BJ22" s="112">
        <f t="shared" si="29"/>
        <v>16.946090047393366</v>
      </c>
      <c r="BK22" s="112">
        <f>Хор!C35</f>
        <v>0</v>
      </c>
      <c r="BL22" s="112">
        <f>Хор!D35</f>
        <v>0</v>
      </c>
      <c r="BM22" s="112" t="e">
        <f t="shared" si="30"/>
        <v>#DIV/0!</v>
      </c>
      <c r="BN22" s="112">
        <f>Хор!C36</f>
        <v>111.5</v>
      </c>
      <c r="BO22" s="112">
        <f>Хор!D36</f>
        <v>0</v>
      </c>
      <c r="BP22" s="112">
        <f t="shared" si="2"/>
        <v>0</v>
      </c>
      <c r="BQ22" s="112">
        <f>Хор!C37</f>
        <v>55.232</v>
      </c>
      <c r="BR22" s="112">
        <f>Хор!D37</f>
        <v>9.2</v>
      </c>
      <c r="BS22" s="112">
        <f t="shared" si="3"/>
        <v>16.657010428736964</v>
      </c>
      <c r="BT22" s="112"/>
      <c r="BU22" s="112"/>
      <c r="BV22" s="112" t="e">
        <f t="shared" si="4"/>
        <v>#DIV/0!</v>
      </c>
      <c r="BW22" s="115"/>
      <c r="BX22" s="115"/>
      <c r="BY22" s="112" t="e">
        <f t="shared" si="31"/>
        <v>#DIV/0!</v>
      </c>
      <c r="BZ22" s="112"/>
      <c r="CA22" s="112"/>
      <c r="CB22" s="112"/>
      <c r="CC22" s="115">
        <f t="shared" si="32"/>
        <v>2132.732</v>
      </c>
      <c r="CD22" s="115">
        <f t="shared" si="32"/>
        <v>235.40536</v>
      </c>
      <c r="CE22" s="112">
        <f t="shared" si="33"/>
        <v>11.037737512261268</v>
      </c>
      <c r="CF22" s="115">
        <f t="shared" si="34"/>
        <v>696.712</v>
      </c>
      <c r="CG22" s="180">
        <f t="shared" si="34"/>
        <v>59.46702</v>
      </c>
      <c r="CH22" s="112">
        <f t="shared" si="35"/>
        <v>8.535380472849614</v>
      </c>
      <c r="CI22" s="112">
        <f>Хор!C49</f>
        <v>691.712</v>
      </c>
      <c r="CJ22" s="112">
        <f>Хор!D49</f>
        <v>59.46702</v>
      </c>
      <c r="CK22" s="112">
        <f t="shared" si="36"/>
        <v>8.597077974648409</v>
      </c>
      <c r="CL22" s="112">
        <f>Хор!C52</f>
        <v>0</v>
      </c>
      <c r="CM22" s="112">
        <f>Хор!D52</f>
        <v>0</v>
      </c>
      <c r="CN22" s="112" t="e">
        <f t="shared" si="37"/>
        <v>#DIV/0!</v>
      </c>
      <c r="CO22" s="112">
        <f>Хор!C53</f>
        <v>5</v>
      </c>
      <c r="CP22" s="112">
        <f>Хор!D53</f>
        <v>0</v>
      </c>
      <c r="CQ22" s="112">
        <f t="shared" si="38"/>
        <v>0</v>
      </c>
      <c r="CR22" s="112">
        <f>Хор!C54</f>
        <v>0</v>
      </c>
      <c r="CS22" s="112">
        <f>Хор!D54</f>
        <v>0</v>
      </c>
      <c r="CT22" s="112" t="e">
        <f t="shared" si="39"/>
        <v>#DIV/0!</v>
      </c>
      <c r="CU22" s="112">
        <f>Хор!C56</f>
        <v>55.12</v>
      </c>
      <c r="CV22" s="112">
        <f>Хор!D56</f>
        <v>3.93834</v>
      </c>
      <c r="CW22" s="112">
        <f t="shared" si="40"/>
        <v>7.145029027576198</v>
      </c>
      <c r="CX22" s="112">
        <f>Хор!C57</f>
        <v>6.7</v>
      </c>
      <c r="CY22" s="112">
        <f>Хор!D57</f>
        <v>0</v>
      </c>
      <c r="CZ22" s="112">
        <f t="shared" si="41"/>
        <v>0</v>
      </c>
      <c r="DA22" s="115">
        <f>Хор!C62</f>
        <v>223</v>
      </c>
      <c r="DB22" s="115">
        <f>Хор!D62</f>
        <v>0</v>
      </c>
      <c r="DC22" s="112">
        <f t="shared" si="42"/>
        <v>0</v>
      </c>
      <c r="DD22" s="115">
        <f>Хор!C67</f>
        <v>183.7</v>
      </c>
      <c r="DE22" s="115">
        <f>Хор!D67</f>
        <v>0</v>
      </c>
      <c r="DF22" s="112">
        <f t="shared" si="43"/>
        <v>0</v>
      </c>
      <c r="DG22" s="124">
        <f>Хор!C71</f>
        <v>858.4</v>
      </c>
      <c r="DH22" s="124">
        <f>Хор!D71</f>
        <v>172</v>
      </c>
      <c r="DI22" s="112">
        <f t="shared" si="5"/>
        <v>20.03727865796831</v>
      </c>
      <c r="DJ22" s="112">
        <f>Хор!C73</f>
        <v>102</v>
      </c>
      <c r="DK22" s="112">
        <f>Хор!D73</f>
        <v>0</v>
      </c>
      <c r="DL22" s="112">
        <f t="shared" si="6"/>
        <v>0</v>
      </c>
      <c r="DM22" s="113">
        <f>Хор!C78</f>
        <v>7.1</v>
      </c>
      <c r="DN22" s="113">
        <f>Хор!D78</f>
        <v>0</v>
      </c>
      <c r="DO22" s="112">
        <f t="shared" si="44"/>
        <v>0</v>
      </c>
      <c r="DP22" s="112">
        <f>Хор!C84</f>
        <v>0</v>
      </c>
      <c r="DQ22" s="112">
        <f>Хор!D84</f>
        <v>0</v>
      </c>
      <c r="DR22" s="112" t="e">
        <f t="shared" si="46"/>
        <v>#DIV/0!</v>
      </c>
      <c r="DS22" s="118">
        <f t="shared" si="7"/>
        <v>100</v>
      </c>
      <c r="DT22" s="118">
        <f t="shared" si="8"/>
        <v>-44.43744000000001</v>
      </c>
      <c r="DU22" s="112">
        <f t="shared" si="45"/>
        <v>-44.43744000000001</v>
      </c>
    </row>
    <row r="23" spans="1:125" s="100" customFormat="1" ht="15" customHeight="1">
      <c r="A23" s="108">
        <v>11</v>
      </c>
      <c r="B23" s="109" t="s">
        <v>211</v>
      </c>
      <c r="C23" s="110">
        <f t="shared" si="9"/>
        <v>2985.232</v>
      </c>
      <c r="D23" s="128">
        <f t="shared" si="0"/>
        <v>442.97065999999995</v>
      </c>
      <c r="E23" s="112">
        <f t="shared" si="1"/>
        <v>14.838734811900714</v>
      </c>
      <c r="F23" s="113">
        <f t="shared" si="10"/>
        <v>750.1</v>
      </c>
      <c r="G23" s="113">
        <f t="shared" si="11"/>
        <v>92.21065999999999</v>
      </c>
      <c r="H23" s="112">
        <f t="shared" si="12"/>
        <v>12.293115584588719</v>
      </c>
      <c r="I23" s="115">
        <f>Чум!C6</f>
        <v>234</v>
      </c>
      <c r="J23" s="115">
        <f>Чум!D6</f>
        <v>14.7768</v>
      </c>
      <c r="K23" s="112">
        <f t="shared" si="13"/>
        <v>6.314871794871794</v>
      </c>
      <c r="L23" s="115">
        <f>Чум!C8</f>
        <v>46</v>
      </c>
      <c r="M23" s="115">
        <f>Чум!D8</f>
        <v>0</v>
      </c>
      <c r="N23" s="112">
        <f t="shared" si="14"/>
        <v>0</v>
      </c>
      <c r="O23" s="115">
        <f>Чум!C10</f>
        <v>67</v>
      </c>
      <c r="P23" s="115">
        <f>Чум!D10</f>
        <v>2.60931</v>
      </c>
      <c r="Q23" s="112">
        <f t="shared" si="15"/>
        <v>3.894492537313433</v>
      </c>
      <c r="R23" s="115">
        <f>Чум!C11</f>
        <v>243.1</v>
      </c>
      <c r="S23" s="115">
        <f>Чум!D11</f>
        <v>18.03424</v>
      </c>
      <c r="T23" s="112">
        <f t="shared" si="16"/>
        <v>7.418445084327438</v>
      </c>
      <c r="U23" s="112">
        <f>Чум!C13</f>
        <v>10</v>
      </c>
      <c r="V23" s="112">
        <f>Чум!D13</f>
        <v>1.1</v>
      </c>
      <c r="W23" s="112">
        <f t="shared" si="17"/>
        <v>11.000000000000002</v>
      </c>
      <c r="X23" s="115">
        <f>Чум!C22</f>
        <v>60</v>
      </c>
      <c r="Y23" s="115">
        <f>Чум!D22</f>
        <v>0</v>
      </c>
      <c r="Z23" s="112">
        <f t="shared" si="18"/>
        <v>0</v>
      </c>
      <c r="AA23" s="115"/>
      <c r="AB23" s="115"/>
      <c r="AC23" s="112" t="e">
        <f t="shared" si="19"/>
        <v>#DIV/0!</v>
      </c>
      <c r="AD23" s="115">
        <f>Чум!C23</f>
        <v>0</v>
      </c>
      <c r="AE23" s="115">
        <f>Чум!D23</f>
        <v>0</v>
      </c>
      <c r="AF23" s="112" t="e">
        <f t="shared" si="20"/>
        <v>#DIV/0!</v>
      </c>
      <c r="AG23" s="115"/>
      <c r="AH23" s="115"/>
      <c r="AI23" s="112" t="e">
        <f t="shared" si="21"/>
        <v>#DIV/0!</v>
      </c>
      <c r="AJ23" s="112">
        <f>Чум!C28</f>
        <v>90</v>
      </c>
      <c r="AK23" s="112">
        <f>Чум!D28</f>
        <v>0</v>
      </c>
      <c r="AL23" s="112">
        <f t="shared" si="22"/>
        <v>0</v>
      </c>
      <c r="AM23" s="112"/>
      <c r="AN23" s="112"/>
      <c r="AO23" s="112" t="e">
        <f t="shared" si="23"/>
        <v>#DIV/0!</v>
      </c>
      <c r="AP23" s="112"/>
      <c r="AQ23" s="112"/>
      <c r="AR23" s="112"/>
      <c r="AS23" s="112"/>
      <c r="AT23" s="112"/>
      <c r="AU23" s="112" t="e">
        <f t="shared" si="24"/>
        <v>#DIV/0!</v>
      </c>
      <c r="AV23" s="112">
        <f>Чум!C29</f>
        <v>0</v>
      </c>
      <c r="AW23" s="112">
        <f>Чум!D29</f>
        <v>55.69031</v>
      </c>
      <c r="AX23" s="112" t="e">
        <f t="shared" si="25"/>
        <v>#DIV/0!</v>
      </c>
      <c r="AY23" s="112"/>
      <c r="AZ23" s="112"/>
      <c r="BA23" s="116" t="e">
        <f t="shared" si="26"/>
        <v>#DIV/0!</v>
      </c>
      <c r="BB23" s="116"/>
      <c r="BC23" s="116"/>
      <c r="BD23" s="116" t="e">
        <f t="shared" si="27"/>
        <v>#DIV/0!</v>
      </c>
      <c r="BE23" s="115">
        <f t="shared" si="28"/>
        <v>2235.132</v>
      </c>
      <c r="BF23" s="115">
        <f t="shared" si="28"/>
        <v>350.76</v>
      </c>
      <c r="BG23" s="112">
        <f t="shared" si="47"/>
        <v>15.69303289470152</v>
      </c>
      <c r="BH23" s="117">
        <f>Чум!C34</f>
        <v>1958.5</v>
      </c>
      <c r="BI23" s="117">
        <f>Чум!D34</f>
        <v>331.76</v>
      </c>
      <c r="BJ23" s="112">
        <f t="shared" si="29"/>
        <v>16.939494511105437</v>
      </c>
      <c r="BK23" s="112">
        <f>Чум!C35</f>
        <v>0</v>
      </c>
      <c r="BL23" s="112">
        <f>Чум!D35</f>
        <v>0</v>
      </c>
      <c r="BM23" s="112" t="e">
        <f t="shared" si="30"/>
        <v>#DIV/0!</v>
      </c>
      <c r="BN23" s="112">
        <f>Чум!C36</f>
        <v>161.8</v>
      </c>
      <c r="BO23" s="112">
        <f>Чум!D36</f>
        <v>0</v>
      </c>
      <c r="BP23" s="112">
        <f t="shared" si="2"/>
        <v>0</v>
      </c>
      <c r="BQ23" s="112">
        <f>Чум!C37</f>
        <v>114.832</v>
      </c>
      <c r="BR23" s="112">
        <f>Чум!D37</f>
        <v>19</v>
      </c>
      <c r="BS23" s="112">
        <f t="shared" si="3"/>
        <v>16.545910547582558</v>
      </c>
      <c r="BT23" s="112"/>
      <c r="BU23" s="112"/>
      <c r="BV23" s="112" t="e">
        <f t="shared" si="4"/>
        <v>#DIV/0!</v>
      </c>
      <c r="BW23" s="115"/>
      <c r="BX23" s="115"/>
      <c r="BY23" s="112" t="e">
        <f t="shared" si="31"/>
        <v>#DIV/0!</v>
      </c>
      <c r="BZ23" s="112"/>
      <c r="CA23" s="112"/>
      <c r="CB23" s="112"/>
      <c r="CC23" s="115">
        <f t="shared" si="32"/>
        <v>2985.2320000000004</v>
      </c>
      <c r="CD23" s="115">
        <f t="shared" si="32"/>
        <v>205.8143</v>
      </c>
      <c r="CE23" s="112">
        <f t="shared" si="33"/>
        <v>6.89441557641081</v>
      </c>
      <c r="CF23" s="115">
        <f t="shared" si="34"/>
        <v>646.262</v>
      </c>
      <c r="CG23" s="180">
        <f t="shared" si="34"/>
        <v>42.22863</v>
      </c>
      <c r="CH23" s="112">
        <f t="shared" si="35"/>
        <v>6.5342894986862925</v>
      </c>
      <c r="CI23" s="112">
        <f>Чум!C49</f>
        <v>636.262</v>
      </c>
      <c r="CJ23" s="112">
        <f>Чум!D49</f>
        <v>42.22863</v>
      </c>
      <c r="CK23" s="112">
        <f t="shared" si="36"/>
        <v>6.636987593161309</v>
      </c>
      <c r="CL23" s="112">
        <f>Чум!C52</f>
        <v>0</v>
      </c>
      <c r="CM23" s="112">
        <f>Чум!D52</f>
        <v>0</v>
      </c>
      <c r="CN23" s="112" t="e">
        <f t="shared" si="37"/>
        <v>#DIV/0!</v>
      </c>
      <c r="CO23" s="112">
        <f>Чум!C53</f>
        <v>10</v>
      </c>
      <c r="CP23" s="112">
        <f>Чум!D53</f>
        <v>0</v>
      </c>
      <c r="CQ23" s="112">
        <f t="shared" si="38"/>
        <v>0</v>
      </c>
      <c r="CR23" s="112">
        <f>Чум!C54</f>
        <v>0</v>
      </c>
      <c r="CS23" s="112">
        <f>Чум!D54</f>
        <v>0</v>
      </c>
      <c r="CT23" s="112" t="e">
        <f t="shared" si="39"/>
        <v>#DIV/0!</v>
      </c>
      <c r="CU23" s="112">
        <f>Чум!C56</f>
        <v>114.67</v>
      </c>
      <c r="CV23" s="112">
        <f>Чум!D56</f>
        <v>8.84835</v>
      </c>
      <c r="CW23" s="112">
        <f t="shared" si="40"/>
        <v>7.716359989535188</v>
      </c>
      <c r="CX23" s="112">
        <f>Чум!C57</f>
        <v>71.8</v>
      </c>
      <c r="CY23" s="112">
        <f>Чум!D57</f>
        <v>0</v>
      </c>
      <c r="CZ23" s="112">
        <f t="shared" si="41"/>
        <v>0</v>
      </c>
      <c r="DA23" s="115">
        <f>Чум!C62</f>
        <v>571.5</v>
      </c>
      <c r="DB23" s="115">
        <f>Чум!D62</f>
        <v>0</v>
      </c>
      <c r="DC23" s="112">
        <f t="shared" si="42"/>
        <v>0</v>
      </c>
      <c r="DD23" s="115">
        <f>Чум!C67</f>
        <v>300</v>
      </c>
      <c r="DE23" s="115">
        <f>Чум!D67</f>
        <v>33.40833</v>
      </c>
      <c r="DF23" s="112">
        <f t="shared" si="43"/>
        <v>11.13611</v>
      </c>
      <c r="DG23" s="115">
        <f>Чум!C71</f>
        <v>968.8</v>
      </c>
      <c r="DH23" s="115">
        <f>Чум!D71</f>
        <v>121.32899</v>
      </c>
      <c r="DI23" s="112">
        <f t="shared" si="5"/>
        <v>12.523636457473163</v>
      </c>
      <c r="DJ23" s="112">
        <f>Чум!C73</f>
        <v>303.3</v>
      </c>
      <c r="DK23" s="112">
        <f>Чум!D73</f>
        <v>0</v>
      </c>
      <c r="DL23" s="112">
        <f t="shared" si="6"/>
        <v>0</v>
      </c>
      <c r="DM23" s="113">
        <f>Чум!C78</f>
        <v>8.9</v>
      </c>
      <c r="DN23" s="113">
        <f>Чум!D78</f>
        <v>0</v>
      </c>
      <c r="DO23" s="112">
        <f t="shared" si="44"/>
        <v>0</v>
      </c>
      <c r="DP23" s="112">
        <f>Чум!C84</f>
        <v>0</v>
      </c>
      <c r="DQ23" s="112">
        <f>Чум!D84</f>
        <v>0</v>
      </c>
      <c r="DR23" s="112" t="e">
        <f t="shared" si="46"/>
        <v>#DIV/0!</v>
      </c>
      <c r="DS23" s="118">
        <f t="shared" si="7"/>
        <v>4.547473508864641E-13</v>
      </c>
      <c r="DT23" s="118">
        <f t="shared" si="8"/>
        <v>-237.15635999999995</v>
      </c>
      <c r="DU23" s="112">
        <f t="shared" si="45"/>
        <v>-52151235084206200</v>
      </c>
    </row>
    <row r="24" spans="1:125" s="100" customFormat="1" ht="15" customHeight="1">
      <c r="A24" s="108">
        <v>12</v>
      </c>
      <c r="B24" s="109" t="s">
        <v>212</v>
      </c>
      <c r="C24" s="110">
        <f t="shared" si="9"/>
        <v>1959.528</v>
      </c>
      <c r="D24" s="128">
        <f t="shared" si="0"/>
        <v>290.8819</v>
      </c>
      <c r="E24" s="112">
        <f t="shared" si="1"/>
        <v>14.844488060390052</v>
      </c>
      <c r="F24" s="113">
        <f t="shared" si="10"/>
        <v>443.79999999999995</v>
      </c>
      <c r="G24" s="113">
        <f t="shared" si="11"/>
        <v>52.4419</v>
      </c>
      <c r="H24" s="112">
        <f t="shared" si="12"/>
        <v>11.816561514195584</v>
      </c>
      <c r="I24" s="115">
        <f>Шать!C6</f>
        <v>73.2</v>
      </c>
      <c r="J24" s="115">
        <f>Шать!D6</f>
        <v>8.23759</v>
      </c>
      <c r="K24" s="112">
        <f t="shared" si="13"/>
        <v>11.253538251366122</v>
      </c>
      <c r="L24" s="115">
        <f>Шать!C8</f>
        <v>19</v>
      </c>
      <c r="M24" s="115">
        <f>Шать!D8</f>
        <v>0</v>
      </c>
      <c r="N24" s="112">
        <f t="shared" si="14"/>
        <v>0</v>
      </c>
      <c r="O24" s="115">
        <f>Шать!C10</f>
        <v>59</v>
      </c>
      <c r="P24" s="115">
        <f>Шать!D10</f>
        <v>0.57715</v>
      </c>
      <c r="Q24" s="112">
        <f t="shared" si="15"/>
        <v>0.9782203389830509</v>
      </c>
      <c r="R24" s="115">
        <f>Шать!C11</f>
        <v>180.6</v>
      </c>
      <c r="S24" s="115">
        <f>Шать!D11</f>
        <v>13.94999</v>
      </c>
      <c r="T24" s="112">
        <f t="shared" si="16"/>
        <v>7.724246954595791</v>
      </c>
      <c r="U24" s="112">
        <f>Шать!C13</f>
        <v>10</v>
      </c>
      <c r="V24" s="112">
        <f>Шать!D13</f>
        <v>6</v>
      </c>
      <c r="W24" s="112">
        <f t="shared" si="17"/>
        <v>60</v>
      </c>
      <c r="X24" s="115">
        <f>Шать!C22</f>
        <v>35</v>
      </c>
      <c r="Y24" s="115">
        <f>Шать!D22</f>
        <v>13.94325</v>
      </c>
      <c r="Z24" s="112">
        <f t="shared" si="18"/>
        <v>39.837857142857146</v>
      </c>
      <c r="AA24" s="115"/>
      <c r="AB24" s="115"/>
      <c r="AC24" s="112" t="e">
        <f t="shared" si="19"/>
        <v>#DIV/0!</v>
      </c>
      <c r="AD24" s="115">
        <f>Шать!C23</f>
        <v>27</v>
      </c>
      <c r="AE24" s="115">
        <f>Шать!D23</f>
        <v>2.1676</v>
      </c>
      <c r="AF24" s="112">
        <f t="shared" si="20"/>
        <v>8.02814814814815</v>
      </c>
      <c r="AG24" s="115"/>
      <c r="AH24" s="115"/>
      <c r="AI24" s="112" t="e">
        <f t="shared" si="21"/>
        <v>#DIV/0!</v>
      </c>
      <c r="AJ24" s="112">
        <f>Шать!C28</f>
        <v>40</v>
      </c>
      <c r="AK24" s="112">
        <f>Шать!D28</f>
        <v>0</v>
      </c>
      <c r="AL24" s="112">
        <f t="shared" si="22"/>
        <v>0</v>
      </c>
      <c r="AM24" s="122"/>
      <c r="AN24" s="122"/>
      <c r="AO24" s="112" t="e">
        <f t="shared" si="23"/>
        <v>#DIV/0!</v>
      </c>
      <c r="AP24" s="112"/>
      <c r="AQ24" s="112"/>
      <c r="AR24" s="112"/>
      <c r="AS24" s="112"/>
      <c r="AT24" s="112"/>
      <c r="AU24" s="112" t="e">
        <f t="shared" si="24"/>
        <v>#DIV/0!</v>
      </c>
      <c r="AV24" s="112">
        <f>Шать!C29</f>
        <v>0</v>
      </c>
      <c r="AW24" s="112">
        <f>Шать!D29</f>
        <v>7.56632</v>
      </c>
      <c r="AX24" s="112" t="e">
        <f t="shared" si="25"/>
        <v>#DIV/0!</v>
      </c>
      <c r="AY24" s="112"/>
      <c r="AZ24" s="112"/>
      <c r="BA24" s="116" t="e">
        <f t="shared" si="26"/>
        <v>#DIV/0!</v>
      </c>
      <c r="BB24" s="116"/>
      <c r="BC24" s="116"/>
      <c r="BD24" s="116" t="e">
        <f t="shared" si="27"/>
        <v>#DIV/0!</v>
      </c>
      <c r="BE24" s="115">
        <f t="shared" si="28"/>
        <v>1515.728</v>
      </c>
      <c r="BF24" s="115">
        <f t="shared" si="28"/>
        <v>238.44</v>
      </c>
      <c r="BG24" s="112">
        <f t="shared" si="47"/>
        <v>15.731054648327403</v>
      </c>
      <c r="BH24" s="117">
        <f>Шать!C34</f>
        <v>1353.2</v>
      </c>
      <c r="BI24" s="117">
        <f>Шать!D34</f>
        <v>229.24</v>
      </c>
      <c r="BJ24" s="112">
        <f t="shared" si="29"/>
        <v>16.940585279337867</v>
      </c>
      <c r="BK24" s="112">
        <f>Шать!C35</f>
        <v>0</v>
      </c>
      <c r="BL24" s="112">
        <f>Шать!D35</f>
        <v>0</v>
      </c>
      <c r="BM24" s="112" t="e">
        <f t="shared" si="30"/>
        <v>#DIV/0!</v>
      </c>
      <c r="BN24" s="112">
        <f>Шать!C36</f>
        <v>107.3</v>
      </c>
      <c r="BO24" s="112">
        <f>Шать!D36</f>
        <v>0</v>
      </c>
      <c r="BP24" s="112">
        <f t="shared" si="2"/>
        <v>0</v>
      </c>
      <c r="BQ24" s="112">
        <f>Шать!C37</f>
        <v>55.228</v>
      </c>
      <c r="BR24" s="112">
        <f>Шать!D37</f>
        <v>9.2</v>
      </c>
      <c r="BS24" s="112">
        <f t="shared" si="3"/>
        <v>16.65821684652712</v>
      </c>
      <c r="BT24" s="112"/>
      <c r="BU24" s="112"/>
      <c r="BV24" s="112" t="e">
        <f t="shared" si="4"/>
        <v>#DIV/0!</v>
      </c>
      <c r="BW24" s="115"/>
      <c r="BX24" s="115"/>
      <c r="BY24" s="112" t="e">
        <f t="shared" si="31"/>
        <v>#DIV/0!</v>
      </c>
      <c r="BZ24" s="112"/>
      <c r="CA24" s="112"/>
      <c r="CB24" s="112"/>
      <c r="CC24" s="115">
        <f t="shared" si="32"/>
        <v>1959.528</v>
      </c>
      <c r="CD24" s="115">
        <f t="shared" si="32"/>
        <v>260.83829000000003</v>
      </c>
      <c r="CE24" s="112">
        <f t="shared" si="33"/>
        <v>13.31128159434313</v>
      </c>
      <c r="CF24" s="115">
        <f t="shared" si="34"/>
        <v>663.308</v>
      </c>
      <c r="CG24" s="180">
        <f t="shared" si="34"/>
        <v>94.93898</v>
      </c>
      <c r="CH24" s="112">
        <f t="shared" si="35"/>
        <v>14.312955670668831</v>
      </c>
      <c r="CI24" s="112">
        <f>Шать!C49</f>
        <v>653.308</v>
      </c>
      <c r="CJ24" s="112">
        <f>Шать!D49</f>
        <v>94.93898</v>
      </c>
      <c r="CK24" s="112">
        <f t="shared" si="36"/>
        <v>14.532040017878245</v>
      </c>
      <c r="CL24" s="112">
        <f>Шать!C52</f>
        <v>0</v>
      </c>
      <c r="CM24" s="112">
        <f>Шать!D52</f>
        <v>0</v>
      </c>
      <c r="CN24" s="112" t="e">
        <f t="shared" si="37"/>
        <v>#DIV/0!</v>
      </c>
      <c r="CO24" s="112">
        <f>Шать!C53</f>
        <v>10</v>
      </c>
      <c r="CP24" s="112">
        <f>Шать!D53</f>
        <v>0</v>
      </c>
      <c r="CQ24" s="112">
        <f t="shared" si="38"/>
        <v>0</v>
      </c>
      <c r="CR24" s="112">
        <f>Шать!C54</f>
        <v>0</v>
      </c>
      <c r="CS24" s="112">
        <f>Шать!D54</f>
        <v>0</v>
      </c>
      <c r="CT24" s="112" t="e">
        <f t="shared" si="39"/>
        <v>#DIV/0!</v>
      </c>
      <c r="CU24" s="112">
        <f>Шать!C56</f>
        <v>55.12</v>
      </c>
      <c r="CV24" s="112">
        <f>Шать!D56</f>
        <v>3.84086</v>
      </c>
      <c r="CW24" s="112">
        <f t="shared" si="40"/>
        <v>6.968178519593615</v>
      </c>
      <c r="CX24" s="112">
        <f>Шать!C57</f>
        <v>69.5</v>
      </c>
      <c r="CY24" s="112">
        <f>Шать!D57</f>
        <v>0</v>
      </c>
      <c r="CZ24" s="112">
        <f t="shared" si="41"/>
        <v>0</v>
      </c>
      <c r="DA24" s="115">
        <f>Шать!C62</f>
        <v>290.6</v>
      </c>
      <c r="DB24" s="115">
        <f>Шать!D62</f>
        <v>0</v>
      </c>
      <c r="DC24" s="112">
        <f t="shared" si="42"/>
        <v>0</v>
      </c>
      <c r="DD24" s="115">
        <f>Шать!C67</f>
        <v>221.6</v>
      </c>
      <c r="DE24" s="115">
        <f>Шать!D67</f>
        <v>22.57845</v>
      </c>
      <c r="DF24" s="112">
        <f t="shared" si="43"/>
        <v>10.188831227436824</v>
      </c>
      <c r="DG24" s="124">
        <f>Шать!C71</f>
        <v>652.6</v>
      </c>
      <c r="DH24" s="124">
        <f>Шать!D71</f>
        <v>139.48</v>
      </c>
      <c r="DI24" s="112">
        <f t="shared" si="5"/>
        <v>21.372969659822246</v>
      </c>
      <c r="DJ24" s="112">
        <f>Шать!C73</f>
        <v>0</v>
      </c>
      <c r="DK24" s="112">
        <f>Шать!D73</f>
        <v>0</v>
      </c>
      <c r="DL24" s="112" t="e">
        <f t="shared" si="6"/>
        <v>#DIV/0!</v>
      </c>
      <c r="DM24" s="113">
        <f>Шать!C78</f>
        <v>6.8</v>
      </c>
      <c r="DN24" s="113">
        <f>Шать!D78</f>
        <v>0</v>
      </c>
      <c r="DO24" s="112">
        <f t="shared" si="44"/>
        <v>0</v>
      </c>
      <c r="DP24" s="112">
        <f>Шать!C84</f>
        <v>0</v>
      </c>
      <c r="DQ24" s="112">
        <f>Шать!D84</f>
        <v>0</v>
      </c>
      <c r="DR24" s="112" t="e">
        <f t="shared" si="46"/>
        <v>#DIV/0!</v>
      </c>
      <c r="DS24" s="118">
        <f t="shared" si="7"/>
        <v>0</v>
      </c>
      <c r="DT24" s="118">
        <f t="shared" si="8"/>
        <v>-30.043609999999944</v>
      </c>
      <c r="DU24" s="112" t="e">
        <f t="shared" si="45"/>
        <v>#DIV/0!</v>
      </c>
    </row>
    <row r="25" spans="1:125" s="100" customFormat="1" ht="15" customHeight="1">
      <c r="A25" s="108">
        <v>13</v>
      </c>
      <c r="B25" s="109" t="s">
        <v>213</v>
      </c>
      <c r="C25" s="110">
        <f t="shared" si="9"/>
        <v>4634.048</v>
      </c>
      <c r="D25" s="128">
        <f t="shared" si="0"/>
        <v>362.69361000000004</v>
      </c>
      <c r="E25" s="112">
        <f t="shared" si="1"/>
        <v>7.826712412128662</v>
      </c>
      <c r="F25" s="113">
        <f t="shared" si="10"/>
        <v>1220.2</v>
      </c>
      <c r="G25" s="113">
        <f t="shared" si="11"/>
        <v>47.57361</v>
      </c>
      <c r="H25" s="112">
        <f t="shared" si="12"/>
        <v>3.8988370758891984</v>
      </c>
      <c r="I25" s="115">
        <f>Юнг!C6</f>
        <v>316.8</v>
      </c>
      <c r="J25" s="115">
        <f>Юнг!D6</f>
        <v>33.71304</v>
      </c>
      <c r="K25" s="112">
        <f t="shared" si="13"/>
        <v>10.641742424242423</v>
      </c>
      <c r="L25" s="115">
        <f>Юнг!C8</f>
        <v>3</v>
      </c>
      <c r="M25" s="115">
        <f>Юнг!D8</f>
        <v>0.3</v>
      </c>
      <c r="N25" s="112">
        <f t="shared" si="14"/>
        <v>10</v>
      </c>
      <c r="O25" s="115">
        <f>Юнг!C10</f>
        <v>72</v>
      </c>
      <c r="P25" s="115">
        <f>Юнг!D10</f>
        <v>0.15961</v>
      </c>
      <c r="Q25" s="112">
        <f t="shared" si="15"/>
        <v>0.22168055555555558</v>
      </c>
      <c r="R25" s="115">
        <f>Юнг!C11</f>
        <v>178.4</v>
      </c>
      <c r="S25" s="115">
        <f>Юнг!D11</f>
        <v>9.41873</v>
      </c>
      <c r="T25" s="112">
        <f t="shared" si="16"/>
        <v>5.279557174887892</v>
      </c>
      <c r="U25" s="112">
        <f>Юнг!C13</f>
        <v>10</v>
      </c>
      <c r="V25" s="112">
        <f>Юнг!D13</f>
        <v>1</v>
      </c>
      <c r="W25" s="112">
        <f t="shared" si="17"/>
        <v>10</v>
      </c>
      <c r="X25" s="115">
        <f>Юнг!C22</f>
        <v>550</v>
      </c>
      <c r="Y25" s="115">
        <f>Юнг!D22</f>
        <v>0.12748</v>
      </c>
      <c r="Z25" s="112">
        <f t="shared" si="18"/>
        <v>0.02317818181818182</v>
      </c>
      <c r="AA25" s="115"/>
      <c r="AB25" s="115"/>
      <c r="AC25" s="112" t="e">
        <f t="shared" si="19"/>
        <v>#DIV/0!</v>
      </c>
      <c r="AD25" s="115">
        <f>Юнг!C23</f>
        <v>40</v>
      </c>
      <c r="AE25" s="115">
        <f>Юнг!D23</f>
        <v>1.35475</v>
      </c>
      <c r="AF25" s="112">
        <f t="shared" si="20"/>
        <v>3.3868749999999994</v>
      </c>
      <c r="AG25" s="115"/>
      <c r="AH25" s="115"/>
      <c r="AI25" s="112" t="e">
        <f t="shared" si="21"/>
        <v>#DIV/0!</v>
      </c>
      <c r="AJ25" s="112">
        <f>Юнг!C28</f>
        <v>50</v>
      </c>
      <c r="AK25" s="112">
        <f>Юнг!D28</f>
        <v>0</v>
      </c>
      <c r="AL25" s="112">
        <f t="shared" si="22"/>
        <v>0</v>
      </c>
      <c r="AM25" s="112"/>
      <c r="AN25" s="112"/>
      <c r="AO25" s="112" t="e">
        <f t="shared" si="23"/>
        <v>#DIV/0!</v>
      </c>
      <c r="AP25" s="112"/>
      <c r="AQ25" s="112"/>
      <c r="AR25" s="112"/>
      <c r="AS25" s="112"/>
      <c r="AT25" s="112"/>
      <c r="AU25" s="112" t="e">
        <f t="shared" si="24"/>
        <v>#DIV/0!</v>
      </c>
      <c r="AV25" s="112">
        <f>Юнг!C29</f>
        <v>0</v>
      </c>
      <c r="AW25" s="112">
        <f>Юнг!D29</f>
        <v>1.5</v>
      </c>
      <c r="AX25" s="112" t="e">
        <f t="shared" si="25"/>
        <v>#DIV/0!</v>
      </c>
      <c r="AY25" s="112"/>
      <c r="AZ25" s="112"/>
      <c r="BA25" s="116" t="e">
        <f t="shared" si="26"/>
        <v>#DIV/0!</v>
      </c>
      <c r="BB25" s="116"/>
      <c r="BC25" s="116"/>
      <c r="BD25" s="116" t="e">
        <f t="shared" si="27"/>
        <v>#DIV/0!</v>
      </c>
      <c r="BE25" s="115">
        <f t="shared" si="28"/>
        <v>3413.848</v>
      </c>
      <c r="BF25" s="115">
        <f t="shared" si="28"/>
        <v>315.12</v>
      </c>
      <c r="BG25" s="112">
        <f t="shared" si="47"/>
        <v>9.23063944264654</v>
      </c>
      <c r="BH25" s="117">
        <f>Юнг!C34</f>
        <v>1747.3</v>
      </c>
      <c r="BI25" s="117">
        <f>Юнг!D34</f>
        <v>296.12</v>
      </c>
      <c r="BJ25" s="112">
        <f t="shared" si="29"/>
        <v>16.947290104733018</v>
      </c>
      <c r="BK25" s="112">
        <f>Юнг!C35</f>
        <v>0</v>
      </c>
      <c r="BL25" s="112">
        <f>Юнг!D35</f>
        <v>0</v>
      </c>
      <c r="BM25" s="112" t="e">
        <f t="shared" si="30"/>
        <v>#DIV/0!</v>
      </c>
      <c r="BN25" s="112">
        <f>Юнг!C36</f>
        <v>177.2</v>
      </c>
      <c r="BO25" s="112">
        <f>Юнг!D36</f>
        <v>0</v>
      </c>
      <c r="BP25" s="112">
        <f t="shared" si="2"/>
        <v>0</v>
      </c>
      <c r="BQ25" s="112">
        <f>Юнг!C37</f>
        <v>1489.348</v>
      </c>
      <c r="BR25" s="112">
        <f>Юнг!D37</f>
        <v>19</v>
      </c>
      <c r="BS25" s="112">
        <f t="shared" si="3"/>
        <v>1.2757260223936917</v>
      </c>
      <c r="BT25" s="112"/>
      <c r="BU25" s="112"/>
      <c r="BV25" s="112" t="e">
        <f t="shared" si="4"/>
        <v>#DIV/0!</v>
      </c>
      <c r="BW25" s="115"/>
      <c r="BX25" s="115"/>
      <c r="BY25" s="112" t="e">
        <f t="shared" si="31"/>
        <v>#DIV/0!</v>
      </c>
      <c r="BZ25" s="112"/>
      <c r="CA25" s="112"/>
      <c r="CB25" s="112"/>
      <c r="CC25" s="115">
        <f t="shared" si="32"/>
        <v>4634.048</v>
      </c>
      <c r="CD25" s="115">
        <f t="shared" si="32"/>
        <v>250.22275</v>
      </c>
      <c r="CE25" s="112">
        <f t="shared" si="33"/>
        <v>5.399658139061141</v>
      </c>
      <c r="CF25" s="115">
        <f t="shared" si="34"/>
        <v>729.978</v>
      </c>
      <c r="CG25" s="180">
        <f t="shared" si="34"/>
        <v>65.13375</v>
      </c>
      <c r="CH25" s="112">
        <f t="shared" si="35"/>
        <v>8.922700410149348</v>
      </c>
      <c r="CI25" s="112">
        <f>Юнг!C49</f>
        <v>709.978</v>
      </c>
      <c r="CJ25" s="112">
        <f>Юнг!D49</f>
        <v>65.13375</v>
      </c>
      <c r="CK25" s="112">
        <f t="shared" si="36"/>
        <v>9.174051872029839</v>
      </c>
      <c r="CL25" s="112">
        <f>Юнг!C52</f>
        <v>0</v>
      </c>
      <c r="CM25" s="112">
        <f>Юнг!D52</f>
        <v>0</v>
      </c>
      <c r="CN25" s="112" t="e">
        <f t="shared" si="37"/>
        <v>#DIV/0!</v>
      </c>
      <c r="CO25" s="112">
        <f>Юнг!C53</f>
        <v>20</v>
      </c>
      <c r="CP25" s="112">
        <f>Юнг!D53</f>
        <v>0</v>
      </c>
      <c r="CQ25" s="112">
        <f t="shared" si="38"/>
        <v>0</v>
      </c>
      <c r="CR25" s="112">
        <f>Юнг!C54</f>
        <v>0</v>
      </c>
      <c r="CS25" s="112">
        <f>Юнг!D54</f>
        <v>0</v>
      </c>
      <c r="CT25" s="112" t="e">
        <f t="shared" si="39"/>
        <v>#DIV/0!</v>
      </c>
      <c r="CU25" s="112">
        <f>Юнг!C56</f>
        <v>114.67</v>
      </c>
      <c r="CV25" s="112">
        <f>Юнг!D56</f>
        <v>9.597</v>
      </c>
      <c r="CW25" s="112">
        <f t="shared" si="40"/>
        <v>8.369233452515914</v>
      </c>
      <c r="CX25" s="112">
        <f>Юнг!C57</f>
        <v>94.3</v>
      </c>
      <c r="CY25" s="112">
        <f>Юнг!D57</f>
        <v>0</v>
      </c>
      <c r="CZ25" s="112">
        <f t="shared" si="41"/>
        <v>0</v>
      </c>
      <c r="DA25" s="115">
        <f>Юнг!C62</f>
        <v>704.4</v>
      </c>
      <c r="DB25" s="115">
        <f>Юнг!D62</f>
        <v>0</v>
      </c>
      <c r="DC25" s="112">
        <f t="shared" si="42"/>
        <v>0</v>
      </c>
      <c r="DD25" s="115">
        <f>Юнг!C67</f>
        <v>1951.2</v>
      </c>
      <c r="DE25" s="115">
        <f>Юнг!D67</f>
        <v>25.334</v>
      </c>
      <c r="DF25" s="112">
        <f t="shared" si="43"/>
        <v>1.298380483804838</v>
      </c>
      <c r="DG25" s="115">
        <f>Юнг!C71</f>
        <v>866.4</v>
      </c>
      <c r="DH25" s="115">
        <f>Юнг!D71</f>
        <v>150.158</v>
      </c>
      <c r="DI25" s="112">
        <f t="shared" si="5"/>
        <v>17.33125577100646</v>
      </c>
      <c r="DJ25" s="112">
        <f>Юнг!C73</f>
        <v>162.3</v>
      </c>
      <c r="DK25" s="112">
        <f>Юнг!D73</f>
        <v>0</v>
      </c>
      <c r="DL25" s="112">
        <f t="shared" si="6"/>
        <v>0</v>
      </c>
      <c r="DM25" s="113">
        <f>Юнг!C78</f>
        <v>10.8</v>
      </c>
      <c r="DN25" s="113">
        <f>Юнг!D78</f>
        <v>0</v>
      </c>
      <c r="DO25" s="112">
        <f t="shared" si="44"/>
        <v>0</v>
      </c>
      <c r="DP25" s="112">
        <f>Юнг!C84</f>
        <v>0</v>
      </c>
      <c r="DQ25" s="112">
        <f>Юнг!D84</f>
        <v>0</v>
      </c>
      <c r="DR25" s="112" t="e">
        <f t="shared" si="46"/>
        <v>#DIV/0!</v>
      </c>
      <c r="DS25" s="118">
        <f t="shared" si="7"/>
        <v>0</v>
      </c>
      <c r="DT25" s="118">
        <f t="shared" si="8"/>
        <v>-112.47086000000004</v>
      </c>
      <c r="DU25" s="112" t="e">
        <f t="shared" si="45"/>
        <v>#DIV/0!</v>
      </c>
    </row>
    <row r="26" spans="1:125" s="100" customFormat="1" ht="15" customHeight="1">
      <c r="A26" s="108">
        <v>14</v>
      </c>
      <c r="B26" s="109" t="s">
        <v>214</v>
      </c>
      <c r="C26" s="110">
        <f t="shared" si="9"/>
        <v>3814.879</v>
      </c>
      <c r="D26" s="128">
        <f t="shared" si="0"/>
        <v>530.8443599999999</v>
      </c>
      <c r="E26" s="112">
        <f t="shared" si="1"/>
        <v>13.915103467239721</v>
      </c>
      <c r="F26" s="113">
        <f t="shared" si="10"/>
        <v>1100.5</v>
      </c>
      <c r="G26" s="113">
        <f t="shared" si="11"/>
        <v>52.81436</v>
      </c>
      <c r="H26" s="112">
        <f t="shared" si="12"/>
        <v>4.799124034529759</v>
      </c>
      <c r="I26" s="115">
        <f>Юсь!C6</f>
        <v>470.4</v>
      </c>
      <c r="J26" s="115">
        <f>Юсь!D6</f>
        <v>15.84096</v>
      </c>
      <c r="K26" s="112">
        <f t="shared" si="13"/>
        <v>3.367551020408164</v>
      </c>
      <c r="L26" s="115">
        <f>Юсь!C8</f>
        <v>8</v>
      </c>
      <c r="M26" s="115">
        <f>Юсь!D8</f>
        <v>0</v>
      </c>
      <c r="N26" s="112">
        <f t="shared" si="14"/>
        <v>0</v>
      </c>
      <c r="O26" s="115">
        <f>Юсь!C10</f>
        <v>121</v>
      </c>
      <c r="P26" s="115">
        <f>Юсь!D10</f>
        <v>0.99688</v>
      </c>
      <c r="Q26" s="112">
        <f t="shared" si="15"/>
        <v>0.8238677685950413</v>
      </c>
      <c r="R26" s="124">
        <f>Юсь!C11</f>
        <v>355</v>
      </c>
      <c r="S26" s="124">
        <f>Юсь!D11</f>
        <v>6.73885</v>
      </c>
      <c r="T26" s="112">
        <f t="shared" si="16"/>
        <v>1.8982676056338028</v>
      </c>
      <c r="U26" s="112">
        <f>Юсь!C13</f>
        <v>10</v>
      </c>
      <c r="V26" s="112">
        <f>Юсь!D13</f>
        <v>2.65</v>
      </c>
      <c r="W26" s="112">
        <f t="shared" si="17"/>
        <v>26.5</v>
      </c>
      <c r="X26" s="115">
        <f>Юсь!C22</f>
        <v>45</v>
      </c>
      <c r="Y26" s="115">
        <f>Юсь!D22</f>
        <v>10.45838</v>
      </c>
      <c r="Z26" s="112">
        <f t="shared" si="18"/>
        <v>23.240844444444445</v>
      </c>
      <c r="AA26" s="115"/>
      <c r="AB26" s="115"/>
      <c r="AC26" s="112" t="e">
        <f t="shared" si="19"/>
        <v>#DIV/0!</v>
      </c>
      <c r="AD26" s="115">
        <f>Юсь!C23</f>
        <v>21.1</v>
      </c>
      <c r="AE26" s="115">
        <f>Юсь!D23</f>
        <v>0.21394</v>
      </c>
      <c r="AF26" s="112">
        <f t="shared" si="20"/>
        <v>1.0139336492890993</v>
      </c>
      <c r="AG26" s="115"/>
      <c r="AH26" s="115"/>
      <c r="AI26" s="112" t="e">
        <f t="shared" si="21"/>
        <v>#DIV/0!</v>
      </c>
      <c r="AJ26" s="112">
        <f>Юсь!C28</f>
        <v>70</v>
      </c>
      <c r="AK26" s="112">
        <f>Юсь!D28</f>
        <v>2.3856</v>
      </c>
      <c r="AL26" s="112">
        <f t="shared" si="22"/>
        <v>3.408</v>
      </c>
      <c r="AM26" s="122"/>
      <c r="AN26" s="122"/>
      <c r="AO26" s="112" t="e">
        <f t="shared" si="23"/>
        <v>#DIV/0!</v>
      </c>
      <c r="AP26" s="112"/>
      <c r="AQ26" s="112"/>
      <c r="AR26" s="112"/>
      <c r="AS26" s="112"/>
      <c r="AT26" s="112"/>
      <c r="AU26" s="112" t="e">
        <f t="shared" si="24"/>
        <v>#DIV/0!</v>
      </c>
      <c r="AV26" s="112">
        <f>Юсь!C29</f>
        <v>0</v>
      </c>
      <c r="AW26" s="112">
        <f>Юсь!D29</f>
        <v>13.52975</v>
      </c>
      <c r="AX26" s="112" t="e">
        <f t="shared" si="25"/>
        <v>#DIV/0!</v>
      </c>
      <c r="AY26" s="112"/>
      <c r="AZ26" s="112"/>
      <c r="BA26" s="116" t="e">
        <f t="shared" si="26"/>
        <v>#DIV/0!</v>
      </c>
      <c r="BB26" s="116"/>
      <c r="BC26" s="116"/>
      <c r="BD26" s="116" t="e">
        <f t="shared" si="27"/>
        <v>#DIV/0!</v>
      </c>
      <c r="BE26" s="115">
        <f t="shared" si="28"/>
        <v>2714.379</v>
      </c>
      <c r="BF26" s="115">
        <f t="shared" si="28"/>
        <v>478.03</v>
      </c>
      <c r="BG26" s="112">
        <f t="shared" si="47"/>
        <v>17.611026315779778</v>
      </c>
      <c r="BH26" s="117">
        <f>Юсь!C34</f>
        <v>2391</v>
      </c>
      <c r="BI26" s="117">
        <f>Юсь!D34</f>
        <v>459.03</v>
      </c>
      <c r="BJ26" s="112">
        <f t="shared" si="29"/>
        <v>19.198243412797993</v>
      </c>
      <c r="BK26" s="112">
        <f>Юсь!C35</f>
        <v>0</v>
      </c>
      <c r="BL26" s="112">
        <f>Юсь!D35</f>
        <v>0</v>
      </c>
      <c r="BM26" s="112" t="e">
        <f t="shared" si="30"/>
        <v>#DIV/0!</v>
      </c>
      <c r="BN26" s="112">
        <f>Юсь!C36</f>
        <v>208.5</v>
      </c>
      <c r="BO26" s="112">
        <f>Юсь!D36</f>
        <v>0</v>
      </c>
      <c r="BP26" s="112">
        <f t="shared" si="2"/>
        <v>0</v>
      </c>
      <c r="BQ26" s="112">
        <f>Юсь!C37</f>
        <v>114.879</v>
      </c>
      <c r="BR26" s="112">
        <f>Юсь!D37</f>
        <v>19</v>
      </c>
      <c r="BS26" s="112">
        <f t="shared" si="3"/>
        <v>16.539141183332028</v>
      </c>
      <c r="BT26" s="112"/>
      <c r="BU26" s="112"/>
      <c r="BV26" s="112" t="e">
        <f t="shared" si="4"/>
        <v>#DIV/0!</v>
      </c>
      <c r="BW26" s="115"/>
      <c r="BX26" s="115"/>
      <c r="BY26" s="112" t="e">
        <f t="shared" si="31"/>
        <v>#DIV/0!</v>
      </c>
      <c r="BZ26" s="112"/>
      <c r="CA26" s="112"/>
      <c r="CB26" s="112"/>
      <c r="CC26" s="115">
        <f t="shared" si="32"/>
        <v>3814.8790000000004</v>
      </c>
      <c r="CD26" s="115">
        <f t="shared" si="32"/>
        <v>426.39218</v>
      </c>
      <c r="CE26" s="112">
        <f t="shared" si="33"/>
        <v>11.177082680735088</v>
      </c>
      <c r="CF26" s="115">
        <f t="shared" si="34"/>
        <v>701.609</v>
      </c>
      <c r="CG26" s="180">
        <f t="shared" si="34"/>
        <v>102.09249</v>
      </c>
      <c r="CH26" s="112">
        <f t="shared" si="35"/>
        <v>14.551194468714055</v>
      </c>
      <c r="CI26" s="112">
        <f>Юсь!C49</f>
        <v>691.609</v>
      </c>
      <c r="CJ26" s="112">
        <f>Юсь!D49</f>
        <v>102.09249</v>
      </c>
      <c r="CK26" s="112">
        <f t="shared" si="36"/>
        <v>14.761590725395418</v>
      </c>
      <c r="CL26" s="112">
        <f>Юсь!C52</f>
        <v>0</v>
      </c>
      <c r="CM26" s="112">
        <f>Юсь!D52</f>
        <v>0</v>
      </c>
      <c r="CN26" s="112" t="e">
        <f t="shared" si="37"/>
        <v>#DIV/0!</v>
      </c>
      <c r="CO26" s="112">
        <f>Юсь!C53</f>
        <v>10</v>
      </c>
      <c r="CP26" s="112">
        <f>Юсь!D53</f>
        <v>0</v>
      </c>
      <c r="CQ26" s="112">
        <f t="shared" si="38"/>
        <v>0</v>
      </c>
      <c r="CR26" s="112">
        <f>Юсь!C54</f>
        <v>0</v>
      </c>
      <c r="CS26" s="112">
        <f>Юсь!D54</f>
        <v>0</v>
      </c>
      <c r="CT26" s="112" t="e">
        <f t="shared" si="39"/>
        <v>#DIV/0!</v>
      </c>
      <c r="CU26" s="112">
        <f>Юсь!C56</f>
        <v>114.67</v>
      </c>
      <c r="CV26" s="112">
        <f>Юсь!D56</f>
        <v>9.09865</v>
      </c>
      <c r="CW26" s="112">
        <f t="shared" si="40"/>
        <v>7.934638527949768</v>
      </c>
      <c r="CX26" s="112">
        <f>Юсь!C57</f>
        <v>70</v>
      </c>
      <c r="CY26" s="112">
        <f>Юсь!D57</f>
        <v>0</v>
      </c>
      <c r="CZ26" s="112">
        <f t="shared" si="41"/>
        <v>0</v>
      </c>
      <c r="DA26" s="115">
        <f>Юсь!C62</f>
        <v>466.7</v>
      </c>
      <c r="DB26" s="115">
        <f>Юсь!D62</f>
        <v>0</v>
      </c>
      <c r="DC26" s="112">
        <f t="shared" si="42"/>
        <v>0</v>
      </c>
      <c r="DD26" s="115">
        <f>Юсь!C67</f>
        <v>445</v>
      </c>
      <c r="DE26" s="115">
        <f>Юсь!D67</f>
        <v>40.83104</v>
      </c>
      <c r="DF26" s="112">
        <f t="shared" si="43"/>
        <v>9.175514606741574</v>
      </c>
      <c r="DG26" s="124">
        <f>Юсь!C71</f>
        <v>2004.5</v>
      </c>
      <c r="DH26" s="124">
        <f>Юсь!D71</f>
        <v>274.37</v>
      </c>
      <c r="DI26" s="112">
        <f t="shared" si="5"/>
        <v>13.687702668994762</v>
      </c>
      <c r="DJ26" s="112">
        <f>Юсь!C73</f>
        <v>0</v>
      </c>
      <c r="DK26" s="112">
        <f>Юсь!D73</f>
        <v>0</v>
      </c>
      <c r="DL26" s="112" t="e">
        <f t="shared" si="6"/>
        <v>#DIV/0!</v>
      </c>
      <c r="DM26" s="113">
        <f>Юсь!C78</f>
        <v>12.4</v>
      </c>
      <c r="DN26" s="113">
        <f>Юсь!D78</f>
        <v>0</v>
      </c>
      <c r="DO26" s="112">
        <f t="shared" si="44"/>
        <v>0</v>
      </c>
      <c r="DP26" s="112">
        <f>Юсь!C84</f>
        <v>0</v>
      </c>
      <c r="DQ26" s="112">
        <f>Юсь!D84</f>
        <v>0</v>
      </c>
      <c r="DR26" s="112" t="e">
        <f t="shared" si="46"/>
        <v>#DIV/0!</v>
      </c>
      <c r="DS26" s="118">
        <f t="shared" si="7"/>
        <v>4.547473508864641E-13</v>
      </c>
      <c r="DT26" s="118">
        <f t="shared" si="8"/>
        <v>-104.45217999999994</v>
      </c>
      <c r="DU26" s="112">
        <f t="shared" si="45"/>
        <v>-22969277291310336</v>
      </c>
    </row>
    <row r="27" spans="1:125" s="100" customFormat="1" ht="15" customHeight="1">
      <c r="A27" s="108">
        <v>15</v>
      </c>
      <c r="B27" s="109" t="s">
        <v>215</v>
      </c>
      <c r="C27" s="110">
        <f t="shared" si="9"/>
        <v>5187.7789999999995</v>
      </c>
      <c r="D27" s="128">
        <f t="shared" si="0"/>
        <v>514.1197099999999</v>
      </c>
      <c r="E27" s="112">
        <f t="shared" si="1"/>
        <v>9.910208395538824</v>
      </c>
      <c r="F27" s="113">
        <f t="shared" si="10"/>
        <v>783.2</v>
      </c>
      <c r="G27" s="113">
        <f t="shared" si="11"/>
        <v>36.479710000000004</v>
      </c>
      <c r="H27" s="112">
        <f t="shared" si="12"/>
        <v>4.6577770684371815</v>
      </c>
      <c r="I27" s="115">
        <f>Яра!C6</f>
        <v>294</v>
      </c>
      <c r="J27" s="115">
        <f>Яра!D6</f>
        <v>21.13308</v>
      </c>
      <c r="K27" s="112">
        <f t="shared" si="13"/>
        <v>7.188122448979592</v>
      </c>
      <c r="L27" s="115">
        <f>Яра!C8</f>
        <v>21</v>
      </c>
      <c r="M27" s="115">
        <f>Яра!D8</f>
        <v>0.04585</v>
      </c>
      <c r="N27" s="112">
        <f t="shared" si="14"/>
        <v>0.21833333333333335</v>
      </c>
      <c r="O27" s="115">
        <f>Яра!C10</f>
        <v>105</v>
      </c>
      <c r="P27" s="115">
        <f>Яра!D10</f>
        <v>0.8189</v>
      </c>
      <c r="Q27" s="112">
        <f t="shared" si="15"/>
        <v>0.7799047619047619</v>
      </c>
      <c r="R27" s="115">
        <f>Яра!C11</f>
        <v>243.2</v>
      </c>
      <c r="S27" s="115">
        <f>Яра!D11</f>
        <v>12.21611</v>
      </c>
      <c r="T27" s="112">
        <f t="shared" si="16"/>
        <v>5.023071546052632</v>
      </c>
      <c r="U27" s="112">
        <f>Яра!C13</f>
        <v>10</v>
      </c>
      <c r="V27" s="112">
        <f>Яра!D13</f>
        <v>0.15</v>
      </c>
      <c r="W27" s="112">
        <f t="shared" si="17"/>
        <v>1.5</v>
      </c>
      <c r="X27" s="115">
        <f>Яра!C22</f>
        <v>50</v>
      </c>
      <c r="Y27" s="115">
        <f>Яра!D22</f>
        <v>0.19197</v>
      </c>
      <c r="Z27" s="112">
        <f t="shared" si="18"/>
        <v>0.38394</v>
      </c>
      <c r="AA27" s="115"/>
      <c r="AB27" s="115"/>
      <c r="AC27" s="112" t="e">
        <f t="shared" si="19"/>
        <v>#DIV/0!</v>
      </c>
      <c r="AD27" s="115">
        <f>Яра!C23</f>
        <v>0</v>
      </c>
      <c r="AE27" s="115">
        <f>Яра!D23</f>
        <v>0</v>
      </c>
      <c r="AF27" s="112" t="e">
        <f t="shared" si="20"/>
        <v>#DIV/0!</v>
      </c>
      <c r="AG27" s="115"/>
      <c r="AH27" s="115"/>
      <c r="AI27" s="112" t="e">
        <f t="shared" si="21"/>
        <v>#DIV/0!</v>
      </c>
      <c r="AJ27" s="112">
        <f>Яра!C28</f>
        <v>60</v>
      </c>
      <c r="AK27" s="112">
        <f>Яра!D28</f>
        <v>1.6448</v>
      </c>
      <c r="AL27" s="112">
        <f t="shared" si="22"/>
        <v>2.7413333333333334</v>
      </c>
      <c r="AM27" s="112"/>
      <c r="AN27" s="112"/>
      <c r="AO27" s="112" t="e">
        <f t="shared" si="23"/>
        <v>#DIV/0!</v>
      </c>
      <c r="AP27" s="112"/>
      <c r="AQ27" s="112"/>
      <c r="AR27" s="112"/>
      <c r="AS27" s="112"/>
      <c r="AT27" s="112"/>
      <c r="AU27" s="112" t="e">
        <f t="shared" si="24"/>
        <v>#DIV/0!</v>
      </c>
      <c r="AV27" s="112">
        <f>Яра!C29</f>
        <v>0</v>
      </c>
      <c r="AW27" s="112">
        <f>Яра!D29</f>
        <v>0.279</v>
      </c>
      <c r="AX27" s="112" t="e">
        <f t="shared" si="25"/>
        <v>#DIV/0!</v>
      </c>
      <c r="AY27" s="112"/>
      <c r="AZ27" s="112"/>
      <c r="BA27" s="116" t="e">
        <f t="shared" si="26"/>
        <v>#DIV/0!</v>
      </c>
      <c r="BB27" s="116"/>
      <c r="BC27" s="116"/>
      <c r="BD27" s="116" t="e">
        <f t="shared" si="27"/>
        <v>#DIV/0!</v>
      </c>
      <c r="BE27" s="115">
        <f t="shared" si="28"/>
        <v>4404.579</v>
      </c>
      <c r="BF27" s="115">
        <f t="shared" si="28"/>
        <v>477.64</v>
      </c>
      <c r="BG27" s="112">
        <f t="shared" si="47"/>
        <v>10.84416921571846</v>
      </c>
      <c r="BH27" s="117">
        <f>Яра!C34</f>
        <v>2706.8</v>
      </c>
      <c r="BI27" s="117">
        <f>Яра!D34</f>
        <v>458.64</v>
      </c>
      <c r="BJ27" s="112">
        <f t="shared" si="29"/>
        <v>16.943992906753362</v>
      </c>
      <c r="BK27" s="112">
        <f>Яра!C35</f>
        <v>0</v>
      </c>
      <c r="BL27" s="112">
        <f>Яра!D35</f>
        <v>0</v>
      </c>
      <c r="BM27" s="112" t="e">
        <f t="shared" si="30"/>
        <v>#DIV/0!</v>
      </c>
      <c r="BN27" s="112">
        <f>Яра!C36</f>
        <v>208.4</v>
      </c>
      <c r="BO27" s="112">
        <f>Яра!D36</f>
        <v>0</v>
      </c>
      <c r="BP27" s="112">
        <f t="shared" si="2"/>
        <v>0</v>
      </c>
      <c r="BQ27" s="112">
        <f>Яра!C37</f>
        <v>1489.379</v>
      </c>
      <c r="BR27" s="112">
        <f>Яра!D37</f>
        <v>19</v>
      </c>
      <c r="BS27" s="112">
        <f t="shared" si="3"/>
        <v>1.275699469376163</v>
      </c>
      <c r="BT27" s="112"/>
      <c r="BU27" s="112"/>
      <c r="BV27" s="112" t="e">
        <f t="shared" si="4"/>
        <v>#DIV/0!</v>
      </c>
      <c r="BW27" s="115"/>
      <c r="BX27" s="115"/>
      <c r="BY27" s="112" t="e">
        <f t="shared" si="31"/>
        <v>#DIV/0!</v>
      </c>
      <c r="BZ27" s="112"/>
      <c r="CA27" s="112"/>
      <c r="CB27" s="112"/>
      <c r="CC27" s="115">
        <f t="shared" si="32"/>
        <v>5187.7789999999995</v>
      </c>
      <c r="CD27" s="115">
        <f t="shared" si="32"/>
        <v>513.56209</v>
      </c>
      <c r="CE27" s="112">
        <f t="shared" si="33"/>
        <v>9.899459672434004</v>
      </c>
      <c r="CF27" s="115">
        <f t="shared" si="34"/>
        <v>742.709</v>
      </c>
      <c r="CG27" s="180">
        <f t="shared" si="34"/>
        <v>88.58985</v>
      </c>
      <c r="CH27" s="112">
        <f t="shared" si="35"/>
        <v>11.92793543635529</v>
      </c>
      <c r="CI27" s="112">
        <f>Яра!C49</f>
        <v>736.409</v>
      </c>
      <c r="CJ27" s="112">
        <f>Яра!D49</f>
        <v>88.58985</v>
      </c>
      <c r="CK27" s="112">
        <f t="shared" si="36"/>
        <v>12.029979264240389</v>
      </c>
      <c r="CL27" s="112">
        <f>Яра!C52</f>
        <v>0</v>
      </c>
      <c r="CM27" s="112">
        <f>Яра!D52</f>
        <v>0</v>
      </c>
      <c r="CN27" s="112" t="e">
        <f t="shared" si="37"/>
        <v>#DIV/0!</v>
      </c>
      <c r="CO27" s="112">
        <f>Яра!C53</f>
        <v>6.3</v>
      </c>
      <c r="CP27" s="112">
        <f>Яра!D53</f>
        <v>0</v>
      </c>
      <c r="CQ27" s="112">
        <f t="shared" si="38"/>
        <v>0</v>
      </c>
      <c r="CR27" s="112">
        <f>Яра!C54</f>
        <v>0</v>
      </c>
      <c r="CS27" s="112">
        <f>Яра!D54</f>
        <v>0</v>
      </c>
      <c r="CT27" s="112" t="e">
        <f t="shared" si="39"/>
        <v>#DIV/0!</v>
      </c>
      <c r="CU27" s="112">
        <f>Яра!C56</f>
        <v>114.67</v>
      </c>
      <c r="CV27" s="112">
        <f>Яра!D56</f>
        <v>9.23574</v>
      </c>
      <c r="CW27" s="112">
        <f t="shared" si="40"/>
        <v>8.054190285166127</v>
      </c>
      <c r="CX27" s="112">
        <f>Яра!C57</f>
        <v>10.7</v>
      </c>
      <c r="CY27" s="112">
        <f>Яра!D57</f>
        <v>0</v>
      </c>
      <c r="CZ27" s="112">
        <f t="shared" si="41"/>
        <v>0</v>
      </c>
      <c r="DA27" s="115">
        <f>Яра!C62</f>
        <v>526.5</v>
      </c>
      <c r="DB27" s="115">
        <f>Яра!D62</f>
        <v>21.476</v>
      </c>
      <c r="DC27" s="112">
        <f t="shared" si="42"/>
        <v>4.079012345679012</v>
      </c>
      <c r="DD27" s="115">
        <f>Яра!C67</f>
        <v>1727.5</v>
      </c>
      <c r="DE27" s="115">
        <f>Яра!D67</f>
        <v>59.92421</v>
      </c>
      <c r="DF27" s="112">
        <f t="shared" si="43"/>
        <v>3.46883994211288</v>
      </c>
      <c r="DG27" s="115">
        <f>Яра!C71</f>
        <v>1919</v>
      </c>
      <c r="DH27" s="115">
        <f>Яра!D71</f>
        <v>331.33629</v>
      </c>
      <c r="DI27" s="112">
        <f t="shared" si="5"/>
        <v>17.26609119332986</v>
      </c>
      <c r="DJ27" s="112">
        <f>Яра!C73</f>
        <v>133.7</v>
      </c>
      <c r="DK27" s="112">
        <f>Яра!D73</f>
        <v>0</v>
      </c>
      <c r="DL27" s="112">
        <f t="shared" si="6"/>
        <v>0</v>
      </c>
      <c r="DM27" s="113">
        <f>Яра!C78</f>
        <v>13</v>
      </c>
      <c r="DN27" s="113">
        <f>Яра!D78</f>
        <v>3</v>
      </c>
      <c r="DO27" s="112">
        <f t="shared" si="44"/>
        <v>23.076923076923077</v>
      </c>
      <c r="DP27" s="112">
        <f>Яра!C84</f>
        <v>0</v>
      </c>
      <c r="DQ27" s="112">
        <f>Яра!D84</f>
        <v>0</v>
      </c>
      <c r="DR27" s="112" t="e">
        <f t="shared" si="46"/>
        <v>#DIV/0!</v>
      </c>
      <c r="DS27" s="118">
        <f t="shared" si="7"/>
        <v>0</v>
      </c>
      <c r="DT27" s="118">
        <f t="shared" si="8"/>
        <v>-0.557619999999929</v>
      </c>
      <c r="DU27" s="112" t="e">
        <f t="shared" si="45"/>
        <v>#DIV/0!</v>
      </c>
    </row>
    <row r="28" spans="1:125" s="100" customFormat="1" ht="15" customHeight="1">
      <c r="A28" s="108">
        <v>16</v>
      </c>
      <c r="B28" s="109" t="s">
        <v>216</v>
      </c>
      <c r="C28" s="110">
        <f t="shared" si="9"/>
        <v>2532.7599999999998</v>
      </c>
      <c r="D28" s="128">
        <f t="shared" si="0"/>
        <v>363.01448999999997</v>
      </c>
      <c r="E28" s="112">
        <f t="shared" si="1"/>
        <v>14.332763072695402</v>
      </c>
      <c r="F28" s="113">
        <f t="shared" si="10"/>
        <v>507.6</v>
      </c>
      <c r="G28" s="113">
        <f t="shared" si="11"/>
        <v>43.694489999999995</v>
      </c>
      <c r="H28" s="112">
        <f t="shared" si="12"/>
        <v>8.608055555555554</v>
      </c>
      <c r="I28" s="115">
        <f>Яро!C6</f>
        <v>126</v>
      </c>
      <c r="J28" s="115">
        <f>Яро!D6</f>
        <v>14.12268</v>
      </c>
      <c r="K28" s="112">
        <f t="shared" si="13"/>
        <v>11.20847619047619</v>
      </c>
      <c r="L28" s="115">
        <f>Яро!C8</f>
        <v>3</v>
      </c>
      <c r="M28" s="115">
        <f>Яро!D8</f>
        <v>0.15306</v>
      </c>
      <c r="N28" s="112">
        <f t="shared" si="14"/>
        <v>5.102</v>
      </c>
      <c r="O28" s="115">
        <f>Яро!C10</f>
        <v>86</v>
      </c>
      <c r="P28" s="115">
        <f>Яро!D10</f>
        <v>0.20063</v>
      </c>
      <c r="Q28" s="112">
        <f t="shared" si="15"/>
        <v>0.2332906976744186</v>
      </c>
      <c r="R28" s="115">
        <f>Яро!C11</f>
        <v>129.6</v>
      </c>
      <c r="S28" s="115">
        <f>Яро!D11</f>
        <v>17.27853</v>
      </c>
      <c r="T28" s="112">
        <f t="shared" si="16"/>
        <v>13.332199074074074</v>
      </c>
      <c r="U28" s="112">
        <f>Яро!C13</f>
        <v>10</v>
      </c>
      <c r="V28" s="112">
        <f>Яро!D13</f>
        <v>1.4</v>
      </c>
      <c r="W28" s="112">
        <f t="shared" si="17"/>
        <v>13.999999999999998</v>
      </c>
      <c r="X28" s="115">
        <f>Яро!C22</f>
        <v>103</v>
      </c>
      <c r="Y28" s="115">
        <f>Яро!D22</f>
        <v>1.25</v>
      </c>
      <c r="Z28" s="112">
        <f t="shared" si="18"/>
        <v>1.2135922330097086</v>
      </c>
      <c r="AA28" s="115"/>
      <c r="AB28" s="115"/>
      <c r="AC28" s="112" t="e">
        <f t="shared" si="19"/>
        <v>#DIV/0!</v>
      </c>
      <c r="AD28" s="115">
        <f>Яро!C23</f>
        <v>0</v>
      </c>
      <c r="AE28" s="115">
        <f>Яро!D23</f>
        <v>0</v>
      </c>
      <c r="AF28" s="112" t="e">
        <f t="shared" si="20"/>
        <v>#DIV/0!</v>
      </c>
      <c r="AG28" s="115"/>
      <c r="AH28" s="115"/>
      <c r="AI28" s="112" t="e">
        <f t="shared" si="21"/>
        <v>#DIV/0!</v>
      </c>
      <c r="AJ28" s="112">
        <f>Яро!C28</f>
        <v>50</v>
      </c>
      <c r="AK28" s="112">
        <f>Яро!D28</f>
        <v>0</v>
      </c>
      <c r="AL28" s="112">
        <f t="shared" si="22"/>
        <v>0</v>
      </c>
      <c r="AM28" s="122"/>
      <c r="AN28" s="122"/>
      <c r="AO28" s="112" t="e">
        <f t="shared" si="23"/>
        <v>#DIV/0!</v>
      </c>
      <c r="AP28" s="112"/>
      <c r="AQ28" s="112"/>
      <c r="AR28" s="112"/>
      <c r="AS28" s="112"/>
      <c r="AT28" s="112">
        <f>Яро!D29</f>
        <v>8</v>
      </c>
      <c r="AU28" s="112" t="e">
        <f t="shared" si="24"/>
        <v>#DIV/0!</v>
      </c>
      <c r="AV28" s="112">
        <f>Яро!C31</f>
        <v>0</v>
      </c>
      <c r="AW28" s="112">
        <f>Яро!D31</f>
        <v>1.28959</v>
      </c>
      <c r="AX28" s="112" t="e">
        <f t="shared" si="25"/>
        <v>#DIV/0!</v>
      </c>
      <c r="AY28" s="112"/>
      <c r="AZ28" s="112"/>
      <c r="BA28" s="116" t="e">
        <f t="shared" si="26"/>
        <v>#DIV/0!</v>
      </c>
      <c r="BB28" s="116"/>
      <c r="BC28" s="116"/>
      <c r="BD28" s="116" t="e">
        <f t="shared" si="27"/>
        <v>#DIV/0!</v>
      </c>
      <c r="BE28" s="115">
        <f t="shared" si="28"/>
        <v>2025.1599999999999</v>
      </c>
      <c r="BF28" s="115">
        <f t="shared" si="28"/>
        <v>319.32</v>
      </c>
      <c r="BG28" s="112">
        <f t="shared" si="47"/>
        <v>15.767643050425646</v>
      </c>
      <c r="BH28" s="117">
        <f>Яро!C36</f>
        <v>1830.3</v>
      </c>
      <c r="BI28" s="117">
        <f>Яро!D36</f>
        <v>310.12</v>
      </c>
      <c r="BJ28" s="112">
        <f t="shared" si="29"/>
        <v>16.943670436540458</v>
      </c>
      <c r="BK28" s="112">
        <f>Яро!C37</f>
        <v>0</v>
      </c>
      <c r="BL28" s="112">
        <f>Яро!D37</f>
        <v>0</v>
      </c>
      <c r="BM28" s="112" t="e">
        <f t="shared" si="30"/>
        <v>#DIV/0!</v>
      </c>
      <c r="BN28" s="112">
        <f>Яро!C38</f>
        <v>139.6</v>
      </c>
      <c r="BO28" s="112">
        <f>Яро!D38</f>
        <v>0</v>
      </c>
      <c r="BP28" s="112">
        <f t="shared" si="2"/>
        <v>0</v>
      </c>
      <c r="BQ28" s="112">
        <f>Яро!C39</f>
        <v>55.26</v>
      </c>
      <c r="BR28" s="112">
        <f>Яро!D39</f>
        <v>9.2</v>
      </c>
      <c r="BS28" s="112">
        <f t="shared" si="3"/>
        <v>16.648570394498734</v>
      </c>
      <c r="BT28" s="112"/>
      <c r="BU28" s="112"/>
      <c r="BV28" s="112" t="e">
        <f t="shared" si="4"/>
        <v>#DIV/0!</v>
      </c>
      <c r="BW28" s="115"/>
      <c r="BX28" s="115"/>
      <c r="BY28" s="112" t="e">
        <f t="shared" si="31"/>
        <v>#DIV/0!</v>
      </c>
      <c r="BZ28" s="112"/>
      <c r="CA28" s="112"/>
      <c r="CB28" s="112"/>
      <c r="CC28" s="115">
        <f t="shared" si="32"/>
        <v>2675.46</v>
      </c>
      <c r="CD28" s="115">
        <f t="shared" si="32"/>
        <v>388.77285</v>
      </c>
      <c r="CE28" s="112">
        <f t="shared" si="33"/>
        <v>14.531065685900742</v>
      </c>
      <c r="CF28" s="115">
        <f t="shared" si="34"/>
        <v>750.14</v>
      </c>
      <c r="CG28" s="180">
        <f t="shared" si="34"/>
        <v>78.61761</v>
      </c>
      <c r="CH28" s="112">
        <f t="shared" si="35"/>
        <v>10.480391660223425</v>
      </c>
      <c r="CI28" s="112">
        <f>Яро!C51</f>
        <v>740.14</v>
      </c>
      <c r="CJ28" s="112">
        <f>Яро!D51</f>
        <v>78.61761</v>
      </c>
      <c r="CK28" s="112">
        <f t="shared" si="36"/>
        <v>10.621991785337908</v>
      </c>
      <c r="CL28" s="112">
        <f>Яро!C54</f>
        <v>0</v>
      </c>
      <c r="CM28" s="112">
        <f>Яро!D54</f>
        <v>0</v>
      </c>
      <c r="CN28" s="112" t="e">
        <f t="shared" si="37"/>
        <v>#DIV/0!</v>
      </c>
      <c r="CO28" s="112">
        <f>Яро!C55</f>
        <v>10</v>
      </c>
      <c r="CP28" s="112">
        <f>Яро!D55</f>
        <v>0</v>
      </c>
      <c r="CQ28" s="112">
        <f t="shared" si="38"/>
        <v>0</v>
      </c>
      <c r="CR28" s="112">
        <f>Яро!C56</f>
        <v>0</v>
      </c>
      <c r="CS28" s="112">
        <f>Яро!D56</f>
        <v>0</v>
      </c>
      <c r="CT28" s="112" t="e">
        <f t="shared" si="39"/>
        <v>#DIV/0!</v>
      </c>
      <c r="CU28" s="112">
        <f>Яро!C58</f>
        <v>55.12</v>
      </c>
      <c r="CV28" s="112">
        <f>Яро!D58</f>
        <v>4.03886</v>
      </c>
      <c r="CW28" s="112">
        <f t="shared" si="40"/>
        <v>7.327394775036285</v>
      </c>
      <c r="CX28" s="112">
        <f>Яро!C59</f>
        <v>10</v>
      </c>
      <c r="CY28" s="112">
        <f>Яро!D59</f>
        <v>0</v>
      </c>
      <c r="CZ28" s="112">
        <f t="shared" si="41"/>
        <v>0</v>
      </c>
      <c r="DA28" s="115">
        <f>Яро!C64</f>
        <v>429.2</v>
      </c>
      <c r="DB28" s="115">
        <f>Яро!D64</f>
        <v>0</v>
      </c>
      <c r="DC28" s="112">
        <f t="shared" si="42"/>
        <v>0</v>
      </c>
      <c r="DD28" s="115">
        <f>Яро!C69</f>
        <v>395.8</v>
      </c>
      <c r="DE28" s="115">
        <f>Яро!D69</f>
        <v>87.31578</v>
      </c>
      <c r="DF28" s="112">
        <f t="shared" si="43"/>
        <v>22.06058110156645</v>
      </c>
      <c r="DG28" s="124">
        <f>Яро!C73</f>
        <v>898.4</v>
      </c>
      <c r="DH28" s="124">
        <f>Яро!D73</f>
        <v>215.8006</v>
      </c>
      <c r="DI28" s="112">
        <f t="shared" si="5"/>
        <v>24.020547640249333</v>
      </c>
      <c r="DJ28" s="112">
        <f>Яро!C75</f>
        <v>127.8</v>
      </c>
      <c r="DK28" s="112">
        <f>Яро!D75</f>
        <v>0</v>
      </c>
      <c r="DL28" s="112">
        <f t="shared" si="6"/>
        <v>0</v>
      </c>
      <c r="DM28" s="113">
        <f>Яро!C80</f>
        <v>9</v>
      </c>
      <c r="DN28" s="113">
        <f>Яро!D80</f>
        <v>3</v>
      </c>
      <c r="DO28" s="112">
        <f t="shared" si="44"/>
        <v>33.33333333333333</v>
      </c>
      <c r="DP28" s="112">
        <f>Яро!C86</f>
        <v>0</v>
      </c>
      <c r="DQ28" s="112">
        <f>Яро!D86</f>
        <v>0</v>
      </c>
      <c r="DR28" s="112" t="e">
        <f t="shared" si="46"/>
        <v>#DIV/0!</v>
      </c>
      <c r="DS28" s="118">
        <f t="shared" si="7"/>
        <v>142.70000000000027</v>
      </c>
      <c r="DT28" s="118">
        <f t="shared" si="8"/>
        <v>25.75836000000004</v>
      </c>
      <c r="DU28" s="112">
        <f t="shared" si="45"/>
        <v>18.050707778556404</v>
      </c>
    </row>
    <row r="29" spans="1:125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5"/>
      <c r="Y29" s="115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2"/>
      <c r="AK29" s="130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6"/>
      <c r="BB29" s="116"/>
      <c r="BC29" s="116"/>
      <c r="BD29" s="116"/>
      <c r="BE29" s="115"/>
      <c r="BF29" s="115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5"/>
      <c r="BX29" s="115"/>
      <c r="BY29" s="112"/>
      <c r="BZ29" s="112"/>
      <c r="CA29" s="112"/>
      <c r="CB29" s="112"/>
      <c r="CC29" s="115"/>
      <c r="CD29" s="115"/>
      <c r="CE29" s="112"/>
      <c r="CF29" s="115"/>
      <c r="CG29" s="115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5"/>
      <c r="DB29" s="115"/>
      <c r="DC29" s="112"/>
      <c r="DD29" s="115"/>
      <c r="DE29" s="115"/>
      <c r="DF29" s="112"/>
      <c r="DG29" s="115"/>
      <c r="DH29" s="115"/>
      <c r="DI29" s="112"/>
      <c r="DJ29" s="112"/>
      <c r="DK29" s="112"/>
      <c r="DL29" s="112"/>
      <c r="DM29" s="113"/>
      <c r="DN29" s="113"/>
      <c r="DO29" s="112"/>
      <c r="DP29" s="112"/>
      <c r="DQ29" s="112"/>
      <c r="DR29" s="112"/>
      <c r="DS29" s="118"/>
      <c r="DT29" s="118"/>
      <c r="DU29" s="112"/>
    </row>
    <row r="30" spans="1:125" s="100" customFormat="1" ht="17.25" customHeight="1">
      <c r="A30" s="196" t="s">
        <v>217</v>
      </c>
      <c r="B30" s="197"/>
      <c r="C30" s="136">
        <f>SUM(C13:C28)</f>
        <v>69891.59999999999</v>
      </c>
      <c r="D30" s="184">
        <f>SUM(D13:D28)</f>
        <v>10489.32609</v>
      </c>
      <c r="E30" s="137">
        <f>D30/C30*100</f>
        <v>15.00799250553715</v>
      </c>
      <c r="F30" s="136">
        <f>SUM(F13:F28)</f>
        <v>23706.099999999995</v>
      </c>
      <c r="G30" s="136">
        <f>SUM(G13:G28)</f>
        <v>4720.22609</v>
      </c>
      <c r="H30" s="137">
        <f>G30/F30*100</f>
        <v>19.911440894959533</v>
      </c>
      <c r="I30" s="136">
        <f>SUM(I13:I28)</f>
        <v>12222.4</v>
      </c>
      <c r="J30" s="136">
        <f>SUM(J13:J28)</f>
        <v>1634.1431400000004</v>
      </c>
      <c r="K30" s="137">
        <f>J30/I30*100</f>
        <v>13.37006758083519</v>
      </c>
      <c r="L30" s="136">
        <f>SUM(L13:L28)</f>
        <v>300</v>
      </c>
      <c r="M30" s="136">
        <f>SUM(M13:M28)</f>
        <v>4.715899999999999</v>
      </c>
      <c r="N30" s="137">
        <f>M30/L30*100</f>
        <v>1.5719666666666663</v>
      </c>
      <c r="O30" s="183">
        <f>SUM(O13:O28)</f>
        <v>1503</v>
      </c>
      <c r="P30" s="183">
        <f>SUM(P13:P28)</f>
        <v>25.45682</v>
      </c>
      <c r="Q30" s="137">
        <f>P30/O30*100</f>
        <v>1.6937338656021292</v>
      </c>
      <c r="R30" s="136">
        <f>SUM(R13:R28)</f>
        <v>4930.7</v>
      </c>
      <c r="S30" s="136">
        <f>SUM(S13:S28)</f>
        <v>489.8373</v>
      </c>
      <c r="T30" s="137">
        <f>S30/R30*100</f>
        <v>9.934437300991746</v>
      </c>
      <c r="U30" s="137">
        <f>SUM(U13:U28)</f>
        <v>150</v>
      </c>
      <c r="V30" s="137">
        <f>SUM(V13:V28)</f>
        <v>28.999999999999996</v>
      </c>
      <c r="W30" s="112">
        <f t="shared" si="17"/>
        <v>19.33333333333333</v>
      </c>
      <c r="X30" s="136">
        <f>SUM(X13:X28)</f>
        <v>3100</v>
      </c>
      <c r="Y30" s="136">
        <f>SUM(Y13:Y28)</f>
        <v>87.28104000000002</v>
      </c>
      <c r="Z30" s="137">
        <f>Y30/X30*100</f>
        <v>2.8155174193548396</v>
      </c>
      <c r="AA30" s="136">
        <f>SUM(AA13:AA28)</f>
        <v>0</v>
      </c>
      <c r="AB30" s="136">
        <f>SUM(AB13:AB28)</f>
        <v>0</v>
      </c>
      <c r="AC30" s="137" t="e">
        <f>AB30/AA30*100</f>
        <v>#DIV/0!</v>
      </c>
      <c r="AD30" s="136">
        <f>SUM(AD13:AD28)</f>
        <v>199.99999999999997</v>
      </c>
      <c r="AE30" s="136">
        <f>SUM(AE13:AE28)</f>
        <v>4.84412</v>
      </c>
      <c r="AF30" s="137">
        <f>AE30/AD30*100</f>
        <v>2.4220600000000005</v>
      </c>
      <c r="AG30" s="136">
        <f>SUM(AG13:AG28)</f>
        <v>0</v>
      </c>
      <c r="AH30" s="136">
        <f>SUM(AH13:AH28)</f>
        <v>0</v>
      </c>
      <c r="AI30" s="137" t="e">
        <f>AH30/AG30*100</f>
        <v>#DIV/0!</v>
      </c>
      <c r="AJ30" s="136">
        <f>SUM(AJ13:AJ28)</f>
        <v>1300</v>
      </c>
      <c r="AK30" s="136">
        <f>SUM(AK13:AK28)</f>
        <v>1954.3002000000001</v>
      </c>
      <c r="AL30" s="136">
        <f t="shared" si="22"/>
        <v>150.33078461538463</v>
      </c>
      <c r="AM30" s="136">
        <f>SUM(AM13:AM28)</f>
        <v>0</v>
      </c>
      <c r="AN30" s="136">
        <f>SUM(AN13:AN28)</f>
        <v>0</v>
      </c>
      <c r="AO30" s="137" t="e">
        <f>AN30/AM30*100</f>
        <v>#DIV/0!</v>
      </c>
      <c r="AP30" s="137"/>
      <c r="AQ30" s="138">
        <f>AQ14+AQ26+AQ27+AQ18+AQ21+AQ25</f>
        <v>0</v>
      </c>
      <c r="AR30" s="137"/>
      <c r="AS30" s="137">
        <f>AS13+AS14+AS15+AS16+AS17+AS18+AS19+AS20+AS21+AS22+AS23+AS24+AS25+AS26+AS27+AS28</f>
        <v>0</v>
      </c>
      <c r="AT30" s="137">
        <f>AT13+AT14+AT15+AT16+AT17+AT18+AT19+AT20+AT21+AT22+AT23+AT24+AT25+AT26+AT27+AT28</f>
        <v>8</v>
      </c>
      <c r="AU30" s="137" t="e">
        <f>AT30/AS30*100</f>
        <v>#DIV/0!</v>
      </c>
      <c r="AV30" s="136">
        <f>SUM(AV13:AV28)</f>
        <v>0</v>
      </c>
      <c r="AW30" s="136">
        <f>SUM(AW13:AW28)</f>
        <v>482.64757000000003</v>
      </c>
      <c r="AX30" s="137" t="e">
        <f>AW30/AV30*100</f>
        <v>#DIV/0!</v>
      </c>
      <c r="AY30" s="137">
        <f aca="true" t="shared" si="48" ref="AY30:BD30">SUM(AY13:AY28)</f>
        <v>0</v>
      </c>
      <c r="AZ30" s="137"/>
      <c r="BA30" s="137" t="e">
        <f t="shared" si="48"/>
        <v>#DIV/0!</v>
      </c>
      <c r="BB30" s="137">
        <f t="shared" si="48"/>
        <v>0</v>
      </c>
      <c r="BC30" s="137">
        <f t="shared" si="48"/>
        <v>0</v>
      </c>
      <c r="BD30" s="139" t="e">
        <f t="shared" si="48"/>
        <v>#DIV/0!</v>
      </c>
      <c r="BE30" s="136">
        <f>SUM(BE13:BE28)</f>
        <v>46185.5</v>
      </c>
      <c r="BF30" s="136">
        <f>SUM(BF13:BF28)</f>
        <v>5769.099999999999</v>
      </c>
      <c r="BG30" s="136">
        <f t="shared" si="47"/>
        <v>12.491149819748621</v>
      </c>
      <c r="BH30" s="136">
        <f>SUM(BH13:BH28)</f>
        <v>30040.3</v>
      </c>
      <c r="BI30" s="136">
        <f>SUM(BI13:BI28)</f>
        <v>5197.5</v>
      </c>
      <c r="BJ30" s="136">
        <f>BI30/BH30*100</f>
        <v>17.301757971791226</v>
      </c>
      <c r="BK30" s="136">
        <f>SUM(BK13:BK28)</f>
        <v>1298.5</v>
      </c>
      <c r="BL30" s="136">
        <f>SUM(BL13:BL28)</f>
        <v>324.6</v>
      </c>
      <c r="BM30" s="136">
        <f>BL30/BK30*100</f>
        <v>24.998074701578744</v>
      </c>
      <c r="BN30" s="136">
        <f>SUM(BN13:BN28)</f>
        <v>9870.300000000001</v>
      </c>
      <c r="BO30" s="136">
        <f>SUM(BO13:BO28)</f>
        <v>0</v>
      </c>
      <c r="BP30" s="136">
        <f t="shared" si="2"/>
        <v>0</v>
      </c>
      <c r="BQ30" s="136">
        <f>SUM(BQ13:BQ28)</f>
        <v>4976.4</v>
      </c>
      <c r="BR30" s="136">
        <f>SUM(BR13:BR28)</f>
        <v>246.99999999999997</v>
      </c>
      <c r="BS30" s="136">
        <f t="shared" si="3"/>
        <v>4.963427377220481</v>
      </c>
      <c r="BT30" s="136">
        <f>SUM(BT13:BT28)</f>
        <v>0</v>
      </c>
      <c r="BU30" s="136">
        <f>SUM(BU13:BU28)</f>
        <v>0</v>
      </c>
      <c r="BV30" s="112" t="e">
        <f t="shared" si="4"/>
        <v>#DIV/0!</v>
      </c>
      <c r="BW30" s="136">
        <f>SUM(BW13:BW28)</f>
        <v>0</v>
      </c>
      <c r="BX30" s="136">
        <f>SUM(BX13:BX28)</f>
        <v>0</v>
      </c>
      <c r="BY30" s="137" t="e">
        <f>BX30/BW30*100</f>
        <v>#DIV/0!</v>
      </c>
      <c r="BZ30" s="137">
        <f>BZ13+BZ14+BZ15+BZ16+BZ17+BZ18+BZ19+BZ20+BZ21+BZ22+BZ23+BZ24+BZ25+BZ26+BZ27+BZ28</f>
        <v>0</v>
      </c>
      <c r="CA30" s="137">
        <f>CA13+CA14+CA15+CA16+CA17+CA18+CA19+CA20+CA21+CA22+CA23+CA24+CA25+CA26+CA27+CA28</f>
        <v>0</v>
      </c>
      <c r="CB30" s="137">
        <v>0</v>
      </c>
      <c r="CC30" s="136">
        <f>SUM(CC13:CC28)</f>
        <v>70134.3</v>
      </c>
      <c r="CD30" s="136">
        <f>SUM(CD13:CD28)</f>
        <v>5636.0610400000005</v>
      </c>
      <c r="CE30" s="137">
        <f>CD30/CC30*100</f>
        <v>8.036097943516939</v>
      </c>
      <c r="CF30" s="136">
        <f>SUM(CF13:CF28)</f>
        <v>11954.999999999998</v>
      </c>
      <c r="CG30" s="136">
        <f>SUM(CG13:CG28)</f>
        <v>1092.6614999999997</v>
      </c>
      <c r="CH30" s="137">
        <f>CG30/CF30*100</f>
        <v>9.13978670012547</v>
      </c>
      <c r="CI30" s="136">
        <f>SUM(CI13:CI28)</f>
        <v>11763.699999999997</v>
      </c>
      <c r="CJ30" s="136">
        <f>SUM(CJ13:CJ28)</f>
        <v>1092.6614999999997</v>
      </c>
      <c r="CK30" s="137">
        <f>CJ30/CI30*100</f>
        <v>9.288416909645775</v>
      </c>
      <c r="CL30" s="136">
        <f>SUM(CL13:CL28)</f>
        <v>10</v>
      </c>
      <c r="CM30" s="136">
        <f>SUM(CM13:CM28)</f>
        <v>0</v>
      </c>
      <c r="CN30" s="137">
        <f>CM30/CL30*100</f>
        <v>0</v>
      </c>
      <c r="CO30" s="176">
        <f aca="true" t="shared" si="49" ref="CO30:CX30">SUM(CO13:CO28)</f>
        <v>181.3</v>
      </c>
      <c r="CP30" s="137">
        <f t="shared" si="49"/>
        <v>0</v>
      </c>
      <c r="CQ30" s="137">
        <f t="shared" si="49"/>
        <v>0</v>
      </c>
      <c r="CR30" s="137">
        <f>SUM(CR13:CR28)</f>
        <v>0</v>
      </c>
      <c r="CS30" s="137">
        <f>SUM(CS13:CS28)</f>
        <v>0</v>
      </c>
      <c r="CT30" s="112" t="e">
        <f t="shared" si="39"/>
        <v>#DIV/0!</v>
      </c>
      <c r="CU30" s="137">
        <f t="shared" si="49"/>
        <v>1481.8999999999999</v>
      </c>
      <c r="CV30" s="137">
        <f t="shared" si="49"/>
        <v>116.56403999999998</v>
      </c>
      <c r="CW30" s="136">
        <f t="shared" si="40"/>
        <v>7.865850597206288</v>
      </c>
      <c r="CX30" s="137">
        <f t="shared" si="49"/>
        <v>983.8</v>
      </c>
      <c r="CY30" s="137">
        <f>SUM(CY13:CY28)</f>
        <v>0</v>
      </c>
      <c r="CZ30" s="112">
        <f t="shared" si="41"/>
        <v>0</v>
      </c>
      <c r="DA30" s="136">
        <f>SUM(DA13:DA28)</f>
        <v>10828.7</v>
      </c>
      <c r="DB30" s="136">
        <f>SUM(DB13:DB28)</f>
        <v>136.5445</v>
      </c>
      <c r="DC30" s="137">
        <f>DB30/DA30*100</f>
        <v>1.2609500678751835</v>
      </c>
      <c r="DD30" s="136">
        <f>SUM(DD13:DD28)</f>
        <v>16247.000000000002</v>
      </c>
      <c r="DE30" s="136">
        <f>SUM(DE13:DE28)</f>
        <v>608.9883500000001</v>
      </c>
      <c r="DF30" s="137">
        <f>DE30/DD30*100</f>
        <v>3.748312611559057</v>
      </c>
      <c r="DG30" s="136">
        <f>SUM(DG13:DG28)</f>
        <v>21582.3</v>
      </c>
      <c r="DH30" s="136">
        <f>SUM(DH13:DH28)</f>
        <v>3675.30265</v>
      </c>
      <c r="DI30" s="137">
        <f>DH30/DG30*100</f>
        <v>17.029244566149114</v>
      </c>
      <c r="DJ30" s="136">
        <f>SUM(DJ13:DJ28)</f>
        <v>5152.5</v>
      </c>
      <c r="DK30" s="136">
        <f>SUM(DK13:DK28)</f>
        <v>0</v>
      </c>
      <c r="DL30" s="137">
        <f>DK30/DJ30*100</f>
        <v>0</v>
      </c>
      <c r="DM30" s="136">
        <f>SUM(DM13:DM28)</f>
        <v>196.10000000000002</v>
      </c>
      <c r="DN30" s="136">
        <f>SUM(DN13:DN28)</f>
        <v>6</v>
      </c>
      <c r="DO30" s="137">
        <f>DN30/DM30*100</f>
        <v>3.059663437021927</v>
      </c>
      <c r="DP30" s="137">
        <f>SUM(DP13:DP28)</f>
        <v>1707</v>
      </c>
      <c r="DQ30" s="137">
        <f>SUM(DQ13:DQ28)</f>
        <v>0</v>
      </c>
      <c r="DR30" s="112">
        <f>DQ30/DP30*100</f>
        <v>0</v>
      </c>
      <c r="DS30" s="140">
        <f>SUM(DS13:DS28)</f>
        <v>242.70000000000073</v>
      </c>
      <c r="DT30" s="137">
        <f>SUM(DT13:DT28)</f>
        <v>-4853.26505</v>
      </c>
      <c r="DU30" s="112">
        <f>DT30/DS30*100</f>
        <v>-1999.6971775854906</v>
      </c>
    </row>
    <row r="31" spans="3:125" ht="12.75" customHeight="1">
      <c r="C31" s="179"/>
      <c r="D31" s="141"/>
      <c r="F31" s="142"/>
      <c r="G31" s="141"/>
      <c r="I31" s="141"/>
      <c r="J31" s="141"/>
      <c r="L31" s="142"/>
      <c r="M31" s="141"/>
      <c r="O31" s="141"/>
      <c r="P31" s="141"/>
      <c r="R31" s="141"/>
      <c r="S31" s="144"/>
      <c r="T31" s="145"/>
      <c r="U31" s="141"/>
      <c r="V31" s="141"/>
      <c r="W31" s="145"/>
      <c r="X31" s="146"/>
      <c r="Y31" s="141"/>
      <c r="Z31" s="145"/>
      <c r="AA31" s="145"/>
      <c r="AB31" s="145"/>
      <c r="AC31" s="145"/>
      <c r="AD31" s="146"/>
      <c r="AE31" s="141"/>
      <c r="AF31" s="145"/>
      <c r="AG31" s="145"/>
      <c r="AH31" s="145"/>
      <c r="AI31" s="145"/>
      <c r="AJ31" s="146"/>
      <c r="AK31" s="141"/>
      <c r="AL31" s="145"/>
      <c r="AM31" s="147"/>
      <c r="AN31" s="141"/>
      <c r="AO31" s="145"/>
      <c r="AP31" s="145"/>
      <c r="AQ31" s="148"/>
      <c r="AR31" s="145"/>
      <c r="AS31" s="145"/>
      <c r="AT31" s="145"/>
      <c r="AU31" s="145"/>
      <c r="AV31" s="146"/>
      <c r="AW31" s="141"/>
      <c r="AX31" s="145"/>
      <c r="AY31" s="145"/>
      <c r="AZ31" s="145"/>
      <c r="BA31" s="145"/>
      <c r="BB31" s="145"/>
      <c r="BC31" s="145"/>
      <c r="BD31" s="145"/>
      <c r="BE31" s="142"/>
      <c r="BF31" s="142"/>
      <c r="BG31" s="145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5"/>
      <c r="BY31" s="145"/>
      <c r="BZ31" s="146"/>
      <c r="CA31" s="145"/>
      <c r="CB31" s="145"/>
      <c r="CC31" s="143"/>
      <c r="CD31" s="141"/>
      <c r="CE31" s="145"/>
      <c r="CF31" s="146"/>
      <c r="CG31" s="141"/>
      <c r="CH31" s="145"/>
      <c r="CI31" s="145"/>
      <c r="CJ31" s="141"/>
      <c r="CK31" s="145"/>
      <c r="CL31" s="142"/>
      <c r="CM31" s="145"/>
      <c r="CN31" s="145"/>
      <c r="CO31" s="145"/>
      <c r="CP31" s="146"/>
      <c r="CQ31" s="145"/>
      <c r="CR31" s="145"/>
      <c r="CS31" s="145"/>
      <c r="CT31" s="145"/>
      <c r="CU31" s="145"/>
      <c r="CV31" s="141"/>
      <c r="CW31" s="145"/>
      <c r="CX31" s="148"/>
      <c r="CY31" s="142"/>
      <c r="CZ31" s="145"/>
      <c r="DA31" s="142"/>
      <c r="DB31" s="141"/>
      <c r="DC31" s="145"/>
      <c r="DD31" s="142"/>
      <c r="DE31" s="141"/>
      <c r="DF31" s="145"/>
      <c r="DG31" s="142"/>
      <c r="DH31" s="141"/>
      <c r="DI31" s="145"/>
      <c r="DJ31" s="142"/>
      <c r="DK31" s="142"/>
      <c r="DL31" s="145"/>
      <c r="DM31" s="142"/>
      <c r="DN31" s="142"/>
      <c r="DO31" s="145"/>
      <c r="DP31" s="142"/>
      <c r="DQ31" s="142"/>
      <c r="DR31" s="145"/>
      <c r="DS31" s="142"/>
      <c r="DT31" s="141"/>
      <c r="DU31" s="145"/>
    </row>
    <row r="32" spans="3:124" ht="12.75">
      <c r="C32" s="150"/>
      <c r="D32" s="141"/>
      <c r="F32" s="142"/>
      <c r="G32" s="142"/>
      <c r="I32" s="142"/>
      <c r="J32" s="141"/>
      <c r="L32" s="141"/>
      <c r="M32" s="141"/>
      <c r="O32" s="141"/>
      <c r="P32" s="141"/>
      <c r="R32" s="141"/>
      <c r="S32" s="141"/>
      <c r="V32" s="151"/>
      <c r="X32" s="152"/>
      <c r="Y32" s="152"/>
      <c r="AW32" s="153"/>
      <c r="BE32" s="149"/>
      <c r="BF32" s="149"/>
      <c r="BK32" s="154"/>
      <c r="BN32" s="142"/>
      <c r="BO32" s="143"/>
      <c r="BQ32" s="142"/>
      <c r="BR32" s="155"/>
      <c r="CC32" s="155"/>
      <c r="CD32" s="153"/>
      <c r="CI32" s="155"/>
      <c r="CL32" s="154"/>
      <c r="CV32" s="152"/>
      <c r="CY32" s="152"/>
      <c r="DA32" s="154"/>
      <c r="DD32" s="152"/>
      <c r="DE32" s="152"/>
      <c r="DG32" s="155"/>
      <c r="DH32" s="141"/>
      <c r="DJ32" s="148"/>
      <c r="DQ32" s="155"/>
      <c r="DS32" s="142"/>
      <c r="DT32" s="141"/>
    </row>
    <row r="33" spans="9:25" ht="12.75">
      <c r="I33" s="146"/>
      <c r="M33" s="153"/>
      <c r="Y33" s="152"/>
    </row>
    <row r="34" spans="9:13" ht="12.75">
      <c r="I34" s="146"/>
      <c r="M34" s="156"/>
    </row>
    <row r="35" spans="9:15" ht="12.75">
      <c r="I35" s="154"/>
      <c r="O35" s="152"/>
    </row>
  </sheetData>
  <sheetProtection/>
  <mergeCells count="60">
    <mergeCell ref="L1:N1"/>
    <mergeCell ref="R1:T1"/>
    <mergeCell ref="L2:N2"/>
    <mergeCell ref="R2:T2"/>
    <mergeCell ref="L3:N3"/>
    <mergeCell ref="R3:T3"/>
    <mergeCell ref="B4:N4"/>
    <mergeCell ref="B5:N5"/>
    <mergeCell ref="I6:L6"/>
    <mergeCell ref="A7:A11"/>
    <mergeCell ref="B7:B11"/>
    <mergeCell ref="C7:E10"/>
    <mergeCell ref="I9:K10"/>
    <mergeCell ref="L9:N10"/>
    <mergeCell ref="CC7:CE10"/>
    <mergeCell ref="CF7:DR7"/>
    <mergeCell ref="DS7:DU10"/>
    <mergeCell ref="F8:H10"/>
    <mergeCell ref="I8:AI8"/>
    <mergeCell ref="BE8:BG10"/>
    <mergeCell ref="BH8:BS8"/>
    <mergeCell ref="BW8:BY10"/>
    <mergeCell ref="BZ8:CB8"/>
    <mergeCell ref="CF8:DR8"/>
    <mergeCell ref="O9:Q10"/>
    <mergeCell ref="R9:T10"/>
    <mergeCell ref="U9:W10"/>
    <mergeCell ref="X9:Z10"/>
    <mergeCell ref="AA9:AC10"/>
    <mergeCell ref="AD9:AF10"/>
    <mergeCell ref="AG9:AI10"/>
    <mergeCell ref="AJ9:AL10"/>
    <mergeCell ref="AM9:AO10"/>
    <mergeCell ref="AP9:AR10"/>
    <mergeCell ref="AV9:AX10"/>
    <mergeCell ref="AY9:BA10"/>
    <mergeCell ref="AS9:AU10"/>
    <mergeCell ref="BB9:BD10"/>
    <mergeCell ref="BH9:BJ10"/>
    <mergeCell ref="BK9:BM10"/>
    <mergeCell ref="BN9:BP10"/>
    <mergeCell ref="BQ9:BS10"/>
    <mergeCell ref="BT9:BV10"/>
    <mergeCell ref="CU9:CW10"/>
    <mergeCell ref="CX9:CZ10"/>
    <mergeCell ref="CI10:CK10"/>
    <mergeCell ref="CL10:CN10"/>
    <mergeCell ref="CO10:CQ10"/>
    <mergeCell ref="CR10:CT10"/>
    <mergeCell ref="CI9:CT9"/>
    <mergeCell ref="DX10:DZ11"/>
    <mergeCell ref="A30:B30"/>
    <mergeCell ref="DA9:DC10"/>
    <mergeCell ref="DD9:DF10"/>
    <mergeCell ref="DG9:DI10"/>
    <mergeCell ref="DJ9:DL10"/>
    <mergeCell ref="DM9:DO10"/>
    <mergeCell ref="DP9:DR10"/>
    <mergeCell ref="BZ9:CB10"/>
    <mergeCell ref="CF9:C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4" manualBreakCount="4">
    <brk id="17" max="29" man="1"/>
    <brk id="50" max="29" man="1"/>
    <brk id="86" max="29" man="1"/>
    <brk id="10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="60" zoomScalePageLayoutView="0" workbookViewId="0" topLeftCell="A1">
      <selection activeCell="D117" sqref="D117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0</v>
      </c>
      <c r="B1" s="231"/>
      <c r="C1" s="231"/>
      <c r="D1" s="231"/>
      <c r="E1" s="231"/>
      <c r="F1" s="231"/>
    </row>
    <row r="2" spans="1:6" ht="15.75">
      <c r="A2" s="231" t="s">
        <v>319</v>
      </c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90625.3</v>
      </c>
      <c r="D4" s="5">
        <f>D5+D7+D10+D14+D16+D20</f>
        <v>12776.616759999999</v>
      </c>
      <c r="E4" s="5">
        <f>SUM(D4/C4*100)</f>
        <v>14.098289064974129</v>
      </c>
      <c r="F4" s="5">
        <f>SUM(D4-C4)</f>
        <v>-77848.68324</v>
      </c>
    </row>
    <row r="5" spans="1:6" s="6" customFormat="1" ht="15.75">
      <c r="A5" s="77">
        <v>1010000000</v>
      </c>
      <c r="B5" s="76" t="s">
        <v>6</v>
      </c>
      <c r="C5" s="5">
        <f>C6</f>
        <v>79755.3</v>
      </c>
      <c r="D5" s="5">
        <f>D6</f>
        <v>10663.32857</v>
      </c>
      <c r="E5" s="5">
        <f aca="true" t="shared" si="0" ref="E5:E66">SUM(D5/C5*100)</f>
        <v>13.370056372429168</v>
      </c>
      <c r="F5" s="5">
        <f aca="true" t="shared" si="1" ref="F5:F66">SUM(D5-C5)</f>
        <v>-69091.97143</v>
      </c>
    </row>
    <row r="6" spans="1:6" ht="15.75">
      <c r="A6" s="7">
        <v>1010200001</v>
      </c>
      <c r="B6" s="8" t="s">
        <v>270</v>
      </c>
      <c r="C6" s="9">
        <v>79755.3</v>
      </c>
      <c r="D6" s="10">
        <v>10663.32857</v>
      </c>
      <c r="E6" s="9">
        <f>SUM(D6/C6*100)</f>
        <v>13.370056372429168</v>
      </c>
      <c r="F6" s="9">
        <f t="shared" si="1"/>
        <v>-69091.97143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1932.3652399999999</v>
      </c>
      <c r="E7" s="5">
        <f t="shared" si="0"/>
        <v>20.77812086021505</v>
      </c>
      <c r="F7" s="5">
        <f t="shared" si="1"/>
        <v>-7367.63476</v>
      </c>
    </row>
    <row r="8" spans="1:6" ht="15.75">
      <c r="A8" s="7">
        <v>1050200000</v>
      </c>
      <c r="B8" s="11" t="s">
        <v>281</v>
      </c>
      <c r="C8" s="12">
        <v>9000</v>
      </c>
      <c r="D8" s="10">
        <v>1927.64934</v>
      </c>
      <c r="E8" s="9">
        <f t="shared" si="0"/>
        <v>21.418326</v>
      </c>
      <c r="F8" s="9">
        <f t="shared" si="1"/>
        <v>-7072.35066</v>
      </c>
    </row>
    <row r="9" spans="1:6" ht="15.75" customHeight="1">
      <c r="A9" s="7">
        <v>1050300000</v>
      </c>
      <c r="B9" s="11" t="s">
        <v>271</v>
      </c>
      <c r="C9" s="12">
        <v>300</v>
      </c>
      <c r="D9" s="10">
        <v>4.7159</v>
      </c>
      <c r="E9" s="9">
        <f t="shared" si="0"/>
        <v>1.5719666666666667</v>
      </c>
      <c r="F9" s="9">
        <f t="shared" si="1"/>
        <v>-295.2841</v>
      </c>
    </row>
    <row r="10" spans="1:6" s="6" customFormat="1" ht="15.75" customHeight="1" hidden="1">
      <c r="A10" s="77">
        <v>1060000000</v>
      </c>
      <c r="B10" s="76" t="s">
        <v>150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136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85">
        <f>SUM(D15)</f>
        <v>5.564</v>
      </c>
      <c r="E14" s="5">
        <f t="shared" si="0"/>
        <v>7.948571428571428</v>
      </c>
      <c r="F14" s="5">
        <f t="shared" si="1"/>
        <v>-64.436</v>
      </c>
    </row>
    <row r="15" spans="1:6" ht="31.5">
      <c r="A15" s="7">
        <v>1070102001</v>
      </c>
      <c r="B15" s="8" t="s">
        <v>282</v>
      </c>
      <c r="C15" s="9">
        <v>70</v>
      </c>
      <c r="D15" s="10">
        <v>5.564</v>
      </c>
      <c r="E15" s="9">
        <f t="shared" si="0"/>
        <v>7.948571428571428</v>
      </c>
      <c r="F15" s="9">
        <f t="shared" si="1"/>
        <v>-64.436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175.23115</v>
      </c>
      <c r="E16" s="5">
        <f t="shared" si="0"/>
        <v>11.682076666666667</v>
      </c>
      <c r="F16" s="5">
        <f t="shared" si="1"/>
        <v>-1324.76885</v>
      </c>
    </row>
    <row r="17" spans="1:6" ht="15" customHeight="1">
      <c r="A17" s="7">
        <v>1080300001</v>
      </c>
      <c r="B17" s="8" t="s">
        <v>283</v>
      </c>
      <c r="C17" s="9"/>
      <c r="D17" s="10">
        <v>175.23115</v>
      </c>
      <c r="E17" s="9" t="e">
        <f t="shared" si="0"/>
        <v>#DIV/0!</v>
      </c>
      <c r="F17" s="9">
        <f t="shared" si="1"/>
        <v>175.23115</v>
      </c>
    </row>
    <row r="18" spans="1:6" ht="15.75" hidden="1">
      <c r="A18" s="7">
        <v>1080400001</v>
      </c>
      <c r="B18" s="8" t="s">
        <v>269</v>
      </c>
      <c r="C18" s="9"/>
      <c r="D18" s="10"/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268</v>
      </c>
      <c r="C19" s="9">
        <v>1500</v>
      </c>
      <c r="D19" s="10"/>
      <c r="E19" s="9">
        <f t="shared" si="0"/>
        <v>0</v>
      </c>
      <c r="F19" s="9">
        <f t="shared" si="1"/>
        <v>-1500</v>
      </c>
    </row>
    <row r="20" spans="1:6" s="16" customFormat="1" ht="29.25" customHeight="1">
      <c r="A20" s="77">
        <v>1090000000</v>
      </c>
      <c r="B20" s="78" t="s">
        <v>137</v>
      </c>
      <c r="C20" s="5">
        <f>C21+C22+C23+C24</f>
        <v>0</v>
      </c>
      <c r="D20" s="5">
        <f>D21+D22+D23+D24</f>
        <v>0.1278</v>
      </c>
      <c r="E20" s="5" t="e">
        <f t="shared" si="0"/>
        <v>#DIV/0!</v>
      </c>
      <c r="F20" s="5">
        <f t="shared" si="1"/>
        <v>0.1278</v>
      </c>
    </row>
    <row r="21" spans="1:6" s="16" customFormat="1" ht="14.25" customHeight="1">
      <c r="A21" s="7">
        <v>1090100000</v>
      </c>
      <c r="B21" s="8" t="s">
        <v>138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139</v>
      </c>
      <c r="C22" s="5"/>
      <c r="D22" s="15"/>
      <c r="E22" s="9" t="e">
        <f t="shared" si="0"/>
        <v>#DIV/0!</v>
      </c>
      <c r="F22" s="9">
        <f t="shared" si="1"/>
        <v>0</v>
      </c>
    </row>
    <row r="23" spans="1:6" s="16" customFormat="1" ht="14.25" customHeight="1" hidden="1">
      <c r="A23" s="7">
        <v>1090600000</v>
      </c>
      <c r="B23" s="8" t="s">
        <v>140</v>
      </c>
      <c r="C23" s="5"/>
      <c r="D23" s="15"/>
      <c r="E23" s="9" t="e">
        <f t="shared" si="0"/>
        <v>#DIV/0!</v>
      </c>
      <c r="F23" s="9">
        <f t="shared" si="1"/>
        <v>0</v>
      </c>
    </row>
    <row r="24" spans="1:6" s="16" customFormat="1" ht="15.75" customHeight="1">
      <c r="A24" s="7">
        <v>1090700000</v>
      </c>
      <c r="B24" s="8" t="s">
        <v>141</v>
      </c>
      <c r="C24" s="9"/>
      <c r="D24" s="10">
        <v>0.1262</v>
      </c>
      <c r="E24" s="9" t="e">
        <f t="shared" si="0"/>
        <v>#DIV/0!</v>
      </c>
      <c r="F24" s="9">
        <f t="shared" si="1"/>
        <v>0.1262</v>
      </c>
    </row>
    <row r="25" spans="1:6" s="6" customFormat="1" ht="15" customHeight="1">
      <c r="A25" s="3"/>
      <c r="B25" s="4" t="s">
        <v>16</v>
      </c>
      <c r="C25" s="5">
        <f>C26+C31+C33+C35+C38+C40+C53</f>
        <v>8825</v>
      </c>
      <c r="D25" s="5">
        <f>D28+D29+D30+D32+D34+D36+D40+D37+D55+D54</f>
        <v>2736.75904</v>
      </c>
      <c r="E25" s="5">
        <f t="shared" si="0"/>
        <v>31.01143388101983</v>
      </c>
      <c r="F25" s="5">
        <f t="shared" si="1"/>
        <v>-6088.24096</v>
      </c>
    </row>
    <row r="26" spans="1:6" s="6" customFormat="1" ht="30" customHeight="1">
      <c r="A26" s="77">
        <v>1110000000</v>
      </c>
      <c r="B26" s="78" t="s">
        <v>142</v>
      </c>
      <c r="C26" s="5">
        <f>C27+C28+C29+C30</f>
        <v>3750</v>
      </c>
      <c r="D26" s="5">
        <f>D27+D28+D29+D30</f>
        <v>198.85980999999998</v>
      </c>
      <c r="E26" s="5">
        <f t="shared" si="0"/>
        <v>5.302928266666666</v>
      </c>
      <c r="F26" s="5">
        <f t="shared" si="1"/>
        <v>-3551.14019</v>
      </c>
    </row>
    <row r="27" spans="1:6" ht="15" customHeight="1" hidden="1">
      <c r="A27" s="7">
        <v>1110305005</v>
      </c>
      <c r="B27" s="11" t="s">
        <v>284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267</v>
      </c>
      <c r="C28" s="12">
        <v>3100</v>
      </c>
      <c r="D28" s="10">
        <v>87.28081</v>
      </c>
      <c r="E28" s="9">
        <f t="shared" si="0"/>
        <v>2.81551</v>
      </c>
      <c r="F28" s="9">
        <f t="shared" si="1"/>
        <v>-3012.71919</v>
      </c>
    </row>
    <row r="29" spans="1:6" ht="15.75">
      <c r="A29" s="7">
        <v>1110503505</v>
      </c>
      <c r="B29" s="11" t="s">
        <v>266</v>
      </c>
      <c r="C29" s="12">
        <v>500</v>
      </c>
      <c r="D29" s="10">
        <v>111.579</v>
      </c>
      <c r="E29" s="9">
        <f t="shared" si="0"/>
        <v>22.3158</v>
      </c>
      <c r="F29" s="9">
        <f t="shared" si="1"/>
        <v>-388.421</v>
      </c>
    </row>
    <row r="30" spans="1:6" s="16" customFormat="1" ht="15.75">
      <c r="A30" s="7">
        <v>1110701505</v>
      </c>
      <c r="B30" s="11" t="s">
        <v>285</v>
      </c>
      <c r="C30" s="12">
        <v>150</v>
      </c>
      <c r="D30" s="10"/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143</v>
      </c>
      <c r="C31" s="25">
        <f>C32</f>
        <v>670</v>
      </c>
      <c r="D31" s="25">
        <f>D32</f>
        <v>0</v>
      </c>
      <c r="E31" s="5">
        <f t="shared" si="0"/>
        <v>0</v>
      </c>
      <c r="F31" s="5">
        <f t="shared" si="1"/>
        <v>-670</v>
      </c>
    </row>
    <row r="32" spans="1:6" s="16" customFormat="1" ht="15.75" customHeight="1">
      <c r="A32" s="7">
        <v>1120100001</v>
      </c>
      <c r="B32" s="8" t="s">
        <v>286</v>
      </c>
      <c r="C32" s="9">
        <v>670</v>
      </c>
      <c r="D32" s="10">
        <v>0</v>
      </c>
      <c r="E32" s="9">
        <f t="shared" si="0"/>
        <v>0</v>
      </c>
      <c r="F32" s="9">
        <f t="shared" si="1"/>
        <v>-670</v>
      </c>
    </row>
    <row r="33" spans="1:6" s="16" customFormat="1" ht="15.75" customHeight="1">
      <c r="A33" s="77">
        <v>1130000000</v>
      </c>
      <c r="B33" s="78" t="s">
        <v>144</v>
      </c>
      <c r="C33" s="5">
        <f>C34</f>
        <v>0</v>
      </c>
      <c r="D33" s="5">
        <f>D34</f>
        <v>0</v>
      </c>
      <c r="E33" s="5" t="e">
        <f t="shared" si="0"/>
        <v>#DIV/0!</v>
      </c>
      <c r="F33" s="5">
        <f t="shared" si="1"/>
        <v>0</v>
      </c>
    </row>
    <row r="34" spans="1:6" ht="15.75">
      <c r="A34" s="7">
        <v>1130305005</v>
      </c>
      <c r="B34" s="8" t="s">
        <v>265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18" customHeight="1">
      <c r="A35" s="79">
        <v>1140000000</v>
      </c>
      <c r="B35" s="80" t="s">
        <v>145</v>
      </c>
      <c r="C35" s="5">
        <f>C36+C37</f>
        <v>2100</v>
      </c>
      <c r="D35" s="5">
        <f>D36+D37</f>
        <v>2234.52418</v>
      </c>
      <c r="E35" s="5">
        <f t="shared" si="0"/>
        <v>106.40591333333333</v>
      </c>
      <c r="F35" s="5">
        <f t="shared" si="1"/>
        <v>134.5241799999999</v>
      </c>
    </row>
    <row r="36" spans="1:6" ht="15.75">
      <c r="A36" s="17">
        <v>1140200000</v>
      </c>
      <c r="B36" s="19" t="s">
        <v>263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264</v>
      </c>
      <c r="C37" s="9">
        <v>1300</v>
      </c>
      <c r="D37" s="10">
        <v>1954.30018</v>
      </c>
      <c r="E37" s="9">
        <f t="shared" si="0"/>
        <v>150.33078307692307</v>
      </c>
      <c r="F37" s="9">
        <f t="shared" si="1"/>
        <v>654.30018</v>
      </c>
    </row>
    <row r="38" spans="1:6" ht="15.75">
      <c r="A38" s="3">
        <v>1150000000</v>
      </c>
      <c r="B38" s="14" t="s">
        <v>276</v>
      </c>
      <c r="C38" s="5">
        <f>C39</f>
        <v>10</v>
      </c>
      <c r="D38" s="5">
        <f>D39</f>
        <v>0</v>
      </c>
      <c r="E38" s="5"/>
      <c r="F38" s="5"/>
    </row>
    <row r="39" spans="1:6" ht="31.5">
      <c r="A39" s="7">
        <v>1150205005</v>
      </c>
      <c r="B39" s="8" t="s">
        <v>277</v>
      </c>
      <c r="C39" s="9">
        <v>10</v>
      </c>
      <c r="D39" s="10">
        <v>0</v>
      </c>
      <c r="E39" s="9"/>
      <c r="F39" s="9"/>
    </row>
    <row r="40" spans="1:6" ht="15.75">
      <c r="A40" s="77">
        <v>1160000000</v>
      </c>
      <c r="B40" s="78" t="s">
        <v>147</v>
      </c>
      <c r="C40" s="5">
        <f>C41+C42+C43+C44+C45+C46+C47+C48+C49+C50+C51+C52</f>
        <v>2290</v>
      </c>
      <c r="D40" s="5">
        <f>D41+D42+D43+D44+D45+D46+D47+D48+D49+D50+D51+D52</f>
        <v>274.16348</v>
      </c>
      <c r="E40" s="5">
        <f t="shared" si="0"/>
        <v>11.972204366812226</v>
      </c>
      <c r="F40" s="5">
        <f t="shared" si="1"/>
        <v>-2015.83652</v>
      </c>
    </row>
    <row r="41" spans="1:6" ht="15.75">
      <c r="A41" s="7">
        <v>1160301001</v>
      </c>
      <c r="B41" s="8" t="s">
        <v>287</v>
      </c>
      <c r="C41" s="9">
        <v>20</v>
      </c>
      <c r="D41" s="186">
        <v>-0.7</v>
      </c>
      <c r="E41" s="9">
        <f t="shared" si="0"/>
        <v>-3.4999999999999996</v>
      </c>
      <c r="F41" s="9">
        <f t="shared" si="1"/>
        <v>-20.7</v>
      </c>
    </row>
    <row r="42" spans="1:6" ht="15.75" customHeight="1" hidden="1">
      <c r="A42" s="7">
        <v>1160303001</v>
      </c>
      <c r="B42" s="8" t="s">
        <v>288</v>
      </c>
      <c r="C42" s="9"/>
      <c r="D42" s="187"/>
      <c r="E42" s="9" t="e">
        <f t="shared" si="0"/>
        <v>#DIV/0!</v>
      </c>
      <c r="F42" s="9">
        <f t="shared" si="1"/>
        <v>0</v>
      </c>
    </row>
    <row r="43" spans="1:6" ht="17.25" customHeight="1" hidden="1">
      <c r="A43" s="7">
        <v>1160600000</v>
      </c>
      <c r="B43" s="8" t="s">
        <v>289</v>
      </c>
      <c r="C43" s="9"/>
      <c r="D43" s="187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290</v>
      </c>
      <c r="C44" s="9">
        <v>125</v>
      </c>
      <c r="D44" s="187">
        <v>0</v>
      </c>
      <c r="E44" s="9">
        <f t="shared" si="0"/>
        <v>0</v>
      </c>
      <c r="F44" s="9">
        <f t="shared" si="1"/>
        <v>-125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21</v>
      </c>
      <c r="E46" s="9">
        <f t="shared" si="0"/>
        <v>20</v>
      </c>
      <c r="F46" s="9">
        <f t="shared" si="1"/>
        <v>-84</v>
      </c>
    </row>
    <row r="47" spans="1:6" ht="15.75" customHeight="1">
      <c r="A47" s="17">
        <v>1162504001</v>
      </c>
      <c r="B47" s="19" t="s">
        <v>291</v>
      </c>
      <c r="C47" s="9">
        <v>30</v>
      </c>
      <c r="D47" s="10">
        <v>6.5</v>
      </c>
      <c r="E47" s="9">
        <f t="shared" si="0"/>
        <v>21.666666666666668</v>
      </c>
      <c r="F47" s="9">
        <f t="shared" si="1"/>
        <v>-23.5</v>
      </c>
    </row>
    <row r="48" spans="1:6" ht="15.75" customHeight="1">
      <c r="A48" s="7">
        <v>1162700001</v>
      </c>
      <c r="B48" s="8" t="s">
        <v>292</v>
      </c>
      <c r="C48" s="9">
        <v>180</v>
      </c>
      <c r="D48" s="10">
        <v>15.65</v>
      </c>
      <c r="E48" s="9">
        <f t="shared" si="0"/>
        <v>8.694444444444445</v>
      </c>
      <c r="F48" s="9">
        <f t="shared" si="1"/>
        <v>-164.35</v>
      </c>
    </row>
    <row r="49" spans="1:6" ht="15" customHeight="1">
      <c r="A49" s="7">
        <v>1162800001</v>
      </c>
      <c r="B49" s="8" t="s">
        <v>280</v>
      </c>
      <c r="C49" s="9">
        <v>150</v>
      </c>
      <c r="D49" s="10">
        <v>14</v>
      </c>
      <c r="E49" s="9">
        <f t="shared" si="0"/>
        <v>9.333333333333334</v>
      </c>
      <c r="F49" s="9">
        <f t="shared" si="1"/>
        <v>-136</v>
      </c>
    </row>
    <row r="50" spans="1:6" ht="31.5" hidden="1">
      <c r="A50" s="7">
        <v>1163000000</v>
      </c>
      <c r="B50" s="8" t="s">
        <v>279</v>
      </c>
      <c r="C50" s="9"/>
      <c r="D50" s="10"/>
      <c r="E50" s="9" t="e">
        <f t="shared" si="0"/>
        <v>#DIV/0!</v>
      </c>
      <c r="F50" s="9">
        <f t="shared" si="1"/>
        <v>0</v>
      </c>
    </row>
    <row r="51" spans="1:6" ht="47.25">
      <c r="A51" s="7">
        <v>1163305005</v>
      </c>
      <c r="B51" s="8" t="s">
        <v>23</v>
      </c>
      <c r="C51" s="9">
        <v>80</v>
      </c>
      <c r="D51" s="10">
        <v>0</v>
      </c>
      <c r="E51" s="9">
        <f t="shared" si="0"/>
        <v>0</v>
      </c>
      <c r="F51" s="9">
        <f t="shared" si="1"/>
        <v>-80</v>
      </c>
    </row>
    <row r="52" spans="1:6" ht="31.5">
      <c r="A52" s="7">
        <v>1169000000</v>
      </c>
      <c r="B52" s="8" t="s">
        <v>278</v>
      </c>
      <c r="C52" s="9">
        <v>1600</v>
      </c>
      <c r="D52" s="10">
        <v>217.71348</v>
      </c>
      <c r="E52" s="9">
        <f t="shared" si="0"/>
        <v>13.6070925</v>
      </c>
      <c r="F52" s="9">
        <f t="shared" si="1"/>
        <v>-1382.28652</v>
      </c>
    </row>
    <row r="53" spans="1:6" ht="15.75">
      <c r="A53" s="3">
        <v>1170000000</v>
      </c>
      <c r="B53" s="14" t="s">
        <v>148</v>
      </c>
      <c r="C53" s="5">
        <f>C54+C55</f>
        <v>5</v>
      </c>
      <c r="D53" s="5">
        <f>D54+D55</f>
        <v>29.211570000000002</v>
      </c>
      <c r="E53" s="5">
        <f t="shared" si="0"/>
        <v>584.2314</v>
      </c>
      <c r="F53" s="5">
        <f t="shared" si="1"/>
        <v>24.211570000000002</v>
      </c>
    </row>
    <row r="54" spans="1:6" ht="15.75">
      <c r="A54" s="7">
        <v>1170105005</v>
      </c>
      <c r="B54" s="8" t="s">
        <v>24</v>
      </c>
      <c r="C54" s="9">
        <v>0</v>
      </c>
      <c r="D54" s="9">
        <v>0.73419</v>
      </c>
      <c r="E54" s="9" t="e">
        <f t="shared" si="0"/>
        <v>#DIV/0!</v>
      </c>
      <c r="F54" s="9">
        <f t="shared" si="1"/>
        <v>0.73419</v>
      </c>
    </row>
    <row r="55" spans="1:6" ht="15.75">
      <c r="A55" s="7">
        <v>1170505005</v>
      </c>
      <c r="B55" s="11" t="s">
        <v>262</v>
      </c>
      <c r="C55" s="9">
        <v>5</v>
      </c>
      <c r="D55" s="10">
        <v>28.47738</v>
      </c>
      <c r="E55" s="9">
        <f t="shared" si="0"/>
        <v>569.5476</v>
      </c>
      <c r="F55" s="9">
        <f t="shared" si="1"/>
        <v>23.47738</v>
      </c>
    </row>
    <row r="56" spans="1:6" s="6" customFormat="1" ht="15.75">
      <c r="A56" s="3">
        <v>1000000000</v>
      </c>
      <c r="B56" s="4" t="s">
        <v>26</v>
      </c>
      <c r="C56" s="20">
        <f>SUM(C4,C25)</f>
        <v>99450.3</v>
      </c>
      <c r="D56" s="188">
        <f>D4+D25</f>
        <v>15513.375799999998</v>
      </c>
      <c r="E56" s="5">
        <f t="shared" si="0"/>
        <v>15.599124185648508</v>
      </c>
      <c r="F56" s="5">
        <f t="shared" si="1"/>
        <v>-83936.92420000001</v>
      </c>
    </row>
    <row r="57" spans="1:7" s="6" customFormat="1" ht="15.75">
      <c r="A57" s="3">
        <v>2000000000</v>
      </c>
      <c r="B57" s="4" t="s">
        <v>27</v>
      </c>
      <c r="C57" s="5">
        <f>C58+C60+C61+C62+C63+C64+C59</f>
        <v>247847.90000000002</v>
      </c>
      <c r="D57" s="5">
        <f>D58+D60+D61+D62+D63+D64+D59</f>
        <v>37334.64615</v>
      </c>
      <c r="E57" s="5">
        <f t="shared" si="0"/>
        <v>15.063531363388593</v>
      </c>
      <c r="F57" s="5">
        <f t="shared" si="1"/>
        <v>-210513.25385000004</v>
      </c>
      <c r="G57" s="21"/>
    </row>
    <row r="58" spans="1:6" ht="15.75">
      <c r="A58" s="17">
        <v>2020100000</v>
      </c>
      <c r="B58" s="18" t="s">
        <v>28</v>
      </c>
      <c r="C58" s="13">
        <v>13676.3</v>
      </c>
      <c r="D58" s="22">
        <v>3078.2</v>
      </c>
      <c r="E58" s="9">
        <f t="shared" si="0"/>
        <v>22.5075495565321</v>
      </c>
      <c r="F58" s="9">
        <f t="shared" si="1"/>
        <v>-10598.099999999999</v>
      </c>
    </row>
    <row r="59" spans="1:6" ht="15.75">
      <c r="A59" s="17">
        <v>2020100310</v>
      </c>
      <c r="B59" s="18" t="s">
        <v>273</v>
      </c>
      <c r="C59" s="13">
        <v>14881.6</v>
      </c>
      <c r="D59" s="22">
        <v>2480.2</v>
      </c>
      <c r="E59" s="9"/>
      <c r="F59" s="9"/>
    </row>
    <row r="60" spans="1:6" ht="15.75">
      <c r="A60" s="17">
        <v>2020200000</v>
      </c>
      <c r="B60" s="18" t="s">
        <v>29</v>
      </c>
      <c r="C60" s="12">
        <v>28293.1</v>
      </c>
      <c r="D60" s="10">
        <v>1361.153</v>
      </c>
      <c r="E60" s="9">
        <f t="shared" si="0"/>
        <v>4.810900891029968</v>
      </c>
      <c r="F60" s="9">
        <f t="shared" si="1"/>
        <v>-26931.947</v>
      </c>
    </row>
    <row r="61" spans="1:6" ht="15.75">
      <c r="A61" s="17">
        <v>2020300000</v>
      </c>
      <c r="B61" s="18" t="s">
        <v>30</v>
      </c>
      <c r="C61" s="12">
        <v>189204.7</v>
      </c>
      <c r="D61" s="23">
        <v>31336.7</v>
      </c>
      <c r="E61" s="9">
        <f t="shared" si="0"/>
        <v>16.5623264115532</v>
      </c>
      <c r="F61" s="9">
        <f t="shared" si="1"/>
        <v>-157868</v>
      </c>
    </row>
    <row r="62" spans="1:6" ht="15.75">
      <c r="A62" s="17">
        <v>2020400000</v>
      </c>
      <c r="B62" s="18" t="s">
        <v>31</v>
      </c>
      <c r="C62" s="12">
        <v>1792.2</v>
      </c>
      <c r="D62" s="24">
        <v>0</v>
      </c>
      <c r="E62" s="9">
        <f t="shared" si="0"/>
        <v>0</v>
      </c>
      <c r="F62" s="9">
        <f t="shared" si="1"/>
        <v>-1792.2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0</v>
      </c>
      <c r="D64" s="15">
        <v>-921.60685</v>
      </c>
      <c r="E64" s="5"/>
      <c r="F64" s="5">
        <f>SUM(D64-C64)</f>
        <v>-921.60685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5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5">
        <f>SUM(C56,C57,C65)</f>
        <v>347298.2</v>
      </c>
      <c r="D66" s="26">
        <f>D56+D57</f>
        <v>52848.021949999995</v>
      </c>
      <c r="E66" s="5">
        <f t="shared" si="0"/>
        <v>15.21690062027387</v>
      </c>
      <c r="F66" s="5">
        <f t="shared" si="1"/>
        <v>-294450.17805</v>
      </c>
    </row>
    <row r="67" spans="1:6" s="6" customFormat="1" ht="15.75">
      <c r="A67" s="3"/>
      <c r="B67" s="27" t="s">
        <v>36</v>
      </c>
      <c r="C67" s="5">
        <f>C122-C66</f>
        <v>6488.399999999965</v>
      </c>
      <c r="D67" s="5">
        <f>D122-D66</f>
        <v>6697.339410000008</v>
      </c>
      <c r="E67" s="28"/>
      <c r="F67" s="28"/>
    </row>
    <row r="68" spans="1:6" ht="15.75">
      <c r="A68" s="29"/>
      <c r="B68" s="30"/>
      <c r="C68" s="31"/>
      <c r="D68" s="31"/>
      <c r="E68" s="32"/>
      <c r="F68" s="33"/>
    </row>
    <row r="69" spans="1:6" ht="63">
      <c r="A69" s="34" t="s">
        <v>1</v>
      </c>
      <c r="B69" s="34" t="s">
        <v>37</v>
      </c>
      <c r="C69" s="81" t="s">
        <v>149</v>
      </c>
      <c r="D69" s="82" t="s">
        <v>300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5">
        <v>3</v>
      </c>
      <c r="D70" s="175">
        <v>4</v>
      </c>
      <c r="E70" s="175">
        <v>5</v>
      </c>
      <c r="F70" s="175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19989.1</v>
      </c>
      <c r="D71" s="39">
        <f>D72+D73+D74+D75+D76+D78+D77</f>
        <v>2482.08346</v>
      </c>
      <c r="E71" s="41">
        <f>SUM(D71/C71*100)</f>
        <v>12.417184665642775</v>
      </c>
      <c r="F71" s="41">
        <f>SUM(D71-C71)</f>
        <v>-17507.016539999997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0</v>
      </c>
      <c r="E72" s="45"/>
      <c r="F72" s="45"/>
    </row>
    <row r="73" spans="1:6" ht="15.75">
      <c r="A73" s="42" t="s">
        <v>42</v>
      </c>
      <c r="B73" s="46" t="s">
        <v>43</v>
      </c>
      <c r="C73" s="44">
        <v>14447.4</v>
      </c>
      <c r="D73" s="44">
        <v>1690.26764</v>
      </c>
      <c r="E73" s="45">
        <f aca="true" t="shared" si="2" ref="E73:E122">SUM(D73/C73*100)</f>
        <v>11.699459003004002</v>
      </c>
      <c r="F73" s="45">
        <f aca="true" t="shared" si="3" ref="F73:F122">SUM(D73-C73)</f>
        <v>-12757.13236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/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3344.9</v>
      </c>
      <c r="D75" s="47">
        <v>335.71582</v>
      </c>
      <c r="E75" s="45">
        <f t="shared" si="2"/>
        <v>10.036647433406081</v>
      </c>
      <c r="F75" s="45">
        <f t="shared" si="3"/>
        <v>-3009.18418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129</v>
      </c>
      <c r="D77" s="47">
        <v>0</v>
      </c>
      <c r="E77" s="45">
        <f t="shared" si="2"/>
        <v>0</v>
      </c>
      <c r="F77" s="45">
        <f t="shared" si="3"/>
        <v>-129</v>
      </c>
    </row>
    <row r="78" spans="1:6" ht="16.5" customHeight="1">
      <c r="A78" s="42" t="s">
        <v>52</v>
      </c>
      <c r="B78" s="46" t="s">
        <v>53</v>
      </c>
      <c r="C78" s="44">
        <v>2013</v>
      </c>
      <c r="D78" s="44">
        <v>450.1</v>
      </c>
      <c r="E78" s="45">
        <f t="shared" si="2"/>
        <v>22.35966219572777</v>
      </c>
      <c r="F78" s="45">
        <f t="shared" si="3"/>
        <v>-1562.9</v>
      </c>
    </row>
    <row r="79" spans="1:6" s="6" customFormat="1" ht="15.75">
      <c r="A79" s="48" t="s">
        <v>54</v>
      </c>
      <c r="B79" s="49" t="s">
        <v>55</v>
      </c>
      <c r="C79" s="39">
        <f>C80</f>
        <v>1481.9</v>
      </c>
      <c r="D79" s="39">
        <f>D80</f>
        <v>247</v>
      </c>
      <c r="E79" s="41">
        <f t="shared" si="2"/>
        <v>16.667791348943922</v>
      </c>
      <c r="F79" s="41">
        <f t="shared" si="3"/>
        <v>-1234.9</v>
      </c>
    </row>
    <row r="80" spans="1:6" ht="15.75">
      <c r="A80" s="50" t="s">
        <v>56</v>
      </c>
      <c r="B80" s="51" t="s">
        <v>57</v>
      </c>
      <c r="C80" s="44">
        <v>1481.9</v>
      </c>
      <c r="D80" s="44">
        <v>247</v>
      </c>
      <c r="E80" s="45">
        <f t="shared" si="2"/>
        <v>16.667791348943922</v>
      </c>
      <c r="F80" s="45">
        <f t="shared" si="3"/>
        <v>-1234.9</v>
      </c>
    </row>
    <row r="81" spans="1:6" s="6" customFormat="1" ht="15.75">
      <c r="A81" s="37" t="s">
        <v>58</v>
      </c>
      <c r="B81" s="38" t="s">
        <v>59</v>
      </c>
      <c r="C81" s="39">
        <f>SUM(C82:C84)</f>
        <v>1652.9</v>
      </c>
      <c r="D81" s="39">
        <f>SUM(D82:D84)</f>
        <v>97.51319000000001</v>
      </c>
      <c r="E81" s="41">
        <f t="shared" si="2"/>
        <v>5.899521447153488</v>
      </c>
      <c r="F81" s="41">
        <f t="shared" si="3"/>
        <v>-1555.38681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293</v>
      </c>
      <c r="C83" s="44">
        <v>1090</v>
      </c>
      <c r="D83" s="44">
        <v>55.2153</v>
      </c>
      <c r="E83" s="45">
        <f t="shared" si="2"/>
        <v>5.065623853211009</v>
      </c>
      <c r="F83" s="45">
        <f t="shared" si="3"/>
        <v>-1034.7847</v>
      </c>
    </row>
    <row r="84" spans="1:6" ht="15.75">
      <c r="A84" s="53" t="s">
        <v>64</v>
      </c>
      <c r="B84" s="54" t="s">
        <v>65</v>
      </c>
      <c r="C84" s="44">
        <v>562.9</v>
      </c>
      <c r="D84" s="44">
        <v>42.29789</v>
      </c>
      <c r="E84" s="45">
        <f t="shared" si="2"/>
        <v>7.51428139989341</v>
      </c>
      <c r="F84" s="45">
        <f t="shared" si="3"/>
        <v>-520.6021099999999</v>
      </c>
    </row>
    <row r="85" spans="1:6" s="6" customFormat="1" ht="15.75">
      <c r="A85" s="37" t="s">
        <v>66</v>
      </c>
      <c r="B85" s="38" t="s">
        <v>67</v>
      </c>
      <c r="C85" s="55">
        <f>SUM(C86:C89)</f>
        <v>29043.1</v>
      </c>
      <c r="D85" s="55">
        <f>SUM(D86:D89)</f>
        <v>1817.0724300000002</v>
      </c>
      <c r="E85" s="41">
        <f t="shared" si="2"/>
        <v>6.256468593228686</v>
      </c>
      <c r="F85" s="41">
        <f t="shared" si="3"/>
        <v>-27226.02757</v>
      </c>
    </row>
    <row r="86" spans="1:6" ht="15.75">
      <c r="A86" s="42" t="s">
        <v>68</v>
      </c>
      <c r="B86" s="46" t="s">
        <v>69</v>
      </c>
      <c r="C86" s="56">
        <v>100</v>
      </c>
      <c r="D86" s="44">
        <v>0</v>
      </c>
      <c r="E86" s="45">
        <f t="shared" si="2"/>
        <v>0</v>
      </c>
      <c r="F86" s="45">
        <f t="shared" si="3"/>
        <v>-100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28143.1</v>
      </c>
      <c r="D88" s="44">
        <v>1512.393</v>
      </c>
      <c r="E88" s="45">
        <f t="shared" si="2"/>
        <v>5.373938905095743</v>
      </c>
      <c r="F88" s="45">
        <f t="shared" si="3"/>
        <v>-26630.707</v>
      </c>
    </row>
    <row r="89" spans="1:6" ht="15.75">
      <c r="A89" s="42" t="s">
        <v>74</v>
      </c>
      <c r="B89" s="46" t="s">
        <v>75</v>
      </c>
      <c r="C89" s="56">
        <v>800</v>
      </c>
      <c r="D89" s="44">
        <v>304.67943</v>
      </c>
      <c r="E89" s="45">
        <f t="shared" si="2"/>
        <v>38.08492875</v>
      </c>
      <c r="F89" s="45">
        <f t="shared" si="3"/>
        <v>-495.32057</v>
      </c>
    </row>
    <row r="90" spans="1:6" s="6" customFormat="1" ht="15.75">
      <c r="A90" s="37" t="s">
        <v>76</v>
      </c>
      <c r="B90" s="38" t="s">
        <v>77</v>
      </c>
      <c r="C90" s="39">
        <f>SUM(C91:C93)</f>
        <v>7939.5</v>
      </c>
      <c r="D90" s="39">
        <f>SUM(D91:D93)</f>
        <v>0</v>
      </c>
      <c r="E90" s="41">
        <f t="shared" si="2"/>
        <v>0</v>
      </c>
      <c r="F90" s="41">
        <f t="shared" si="3"/>
        <v>-7939.5</v>
      </c>
    </row>
    <row r="91" spans="1:6" ht="15.75">
      <c r="A91" s="42" t="s">
        <v>78</v>
      </c>
      <c r="B91" s="58" t="s">
        <v>79</v>
      </c>
      <c r="C91" s="44">
        <v>2749</v>
      </c>
      <c r="D91" s="44">
        <v>0</v>
      </c>
      <c r="E91" s="45">
        <f t="shared" si="2"/>
        <v>0</v>
      </c>
      <c r="F91" s="45">
        <f t="shared" si="3"/>
        <v>-2749</v>
      </c>
    </row>
    <row r="92" spans="1:6" ht="15.75">
      <c r="A92" s="42" t="s">
        <v>80</v>
      </c>
      <c r="B92" s="58" t="s">
        <v>81</v>
      </c>
      <c r="C92" s="44">
        <v>5190.5</v>
      </c>
      <c r="D92" s="44">
        <v>0</v>
      </c>
      <c r="E92" s="45">
        <f t="shared" si="2"/>
        <v>0</v>
      </c>
      <c r="F92" s="45">
        <f t="shared" si="3"/>
        <v>-5190.5</v>
      </c>
    </row>
    <row r="93" spans="1:6" ht="15.75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60</v>
      </c>
      <c r="D94" s="55">
        <f>SUM(D95)</f>
        <v>0</v>
      </c>
      <c r="E94" s="41">
        <f t="shared" si="2"/>
        <v>0</v>
      </c>
      <c r="F94" s="41">
        <f t="shared" si="3"/>
        <v>-60</v>
      </c>
    </row>
    <row r="95" spans="1:6" ht="31.5">
      <c r="A95" s="42" t="s">
        <v>86</v>
      </c>
      <c r="B95" s="58" t="s">
        <v>87</v>
      </c>
      <c r="C95" s="181">
        <v>60</v>
      </c>
      <c r="D95" s="47">
        <v>0</v>
      </c>
      <c r="E95" s="45">
        <f t="shared" si="2"/>
        <v>0</v>
      </c>
      <c r="F95" s="45">
        <f t="shared" si="3"/>
        <v>-60</v>
      </c>
    </row>
    <row r="96" spans="1:6" s="6" customFormat="1" ht="15.75">
      <c r="A96" s="37" t="s">
        <v>88</v>
      </c>
      <c r="B96" s="59" t="s">
        <v>89</v>
      </c>
      <c r="C96" s="55">
        <f>SUM(C97:C100)</f>
        <v>248847.8</v>
      </c>
      <c r="D96" s="55">
        <f>SUM(D97:D100)</f>
        <v>46791.38353</v>
      </c>
      <c r="E96" s="41">
        <f t="shared" si="2"/>
        <v>18.803213663130634</v>
      </c>
      <c r="F96" s="41">
        <f t="shared" si="3"/>
        <v>-202056.41647</v>
      </c>
    </row>
    <row r="97" spans="1:6" ht="15.75">
      <c r="A97" s="42" t="s">
        <v>90</v>
      </c>
      <c r="B97" s="58" t="s">
        <v>91</v>
      </c>
      <c r="C97" s="56">
        <v>48775.5</v>
      </c>
      <c r="D97" s="44">
        <v>12017.43</v>
      </c>
      <c r="E97" s="45">
        <f t="shared" si="2"/>
        <v>24.638250761140327</v>
      </c>
      <c r="F97" s="45">
        <f t="shared" si="3"/>
        <v>-36758.07</v>
      </c>
    </row>
    <row r="98" spans="1:6" ht="15.75">
      <c r="A98" s="42" t="s">
        <v>92</v>
      </c>
      <c r="B98" s="58" t="s">
        <v>93</v>
      </c>
      <c r="C98" s="56">
        <v>191061.4</v>
      </c>
      <c r="D98" s="44">
        <v>34092.03799</v>
      </c>
      <c r="E98" s="45">
        <f t="shared" si="2"/>
        <v>17.843498472218876</v>
      </c>
      <c r="F98" s="45">
        <f t="shared" si="3"/>
        <v>-156969.36200999998</v>
      </c>
    </row>
    <row r="99" spans="1:6" ht="15.75">
      <c r="A99" s="42" t="s">
        <v>94</v>
      </c>
      <c r="B99" s="58" t="s">
        <v>95</v>
      </c>
      <c r="C99" s="56">
        <v>4599.4</v>
      </c>
      <c r="D99" s="44">
        <v>9.3605</v>
      </c>
      <c r="E99" s="45">
        <f t="shared" si="2"/>
        <v>0.20351567595773362</v>
      </c>
      <c r="F99" s="45">
        <f t="shared" si="3"/>
        <v>-4590.0395</v>
      </c>
    </row>
    <row r="100" spans="1:6" ht="15.75">
      <c r="A100" s="42" t="s">
        <v>96</v>
      </c>
      <c r="B100" s="58" t="s">
        <v>97</v>
      </c>
      <c r="C100" s="56">
        <v>4411.5</v>
      </c>
      <c r="D100" s="44">
        <v>672.55504</v>
      </c>
      <c r="E100" s="45">
        <f t="shared" si="2"/>
        <v>15.245495636404849</v>
      </c>
      <c r="F100" s="45">
        <f t="shared" si="3"/>
        <v>-3738.94496</v>
      </c>
    </row>
    <row r="101" spans="1:6" s="6" customFormat="1" ht="15.75">
      <c r="A101" s="37" t="s">
        <v>98</v>
      </c>
      <c r="B101" s="38" t="s">
        <v>99</v>
      </c>
      <c r="C101" s="39">
        <f>C102</f>
        <v>4067</v>
      </c>
      <c r="D101" s="39">
        <f>SUM(D102)</f>
        <v>1253.0501</v>
      </c>
      <c r="E101" s="41">
        <f t="shared" si="2"/>
        <v>30.810181952298993</v>
      </c>
      <c r="F101" s="41">
        <f t="shared" si="3"/>
        <v>-2813.9499</v>
      </c>
    </row>
    <row r="102" spans="1:6" ht="15.75">
      <c r="A102" s="42" t="s">
        <v>100</v>
      </c>
      <c r="B102" s="46" t="s">
        <v>101</v>
      </c>
      <c r="C102" s="44">
        <v>4067</v>
      </c>
      <c r="D102" s="44">
        <v>1253.0501</v>
      </c>
      <c r="E102" s="45">
        <f t="shared" si="2"/>
        <v>30.810181952298993</v>
      </c>
      <c r="F102" s="45">
        <f t="shared" si="3"/>
        <v>-2813.9499</v>
      </c>
    </row>
    <row r="103" spans="1:6" s="6" customFormat="1" ht="15.75">
      <c r="A103" s="60">
        <v>1000</v>
      </c>
      <c r="B103" s="38" t="s">
        <v>102</v>
      </c>
      <c r="C103" s="39">
        <f>SUM(C104:C107)</f>
        <v>5377.5</v>
      </c>
      <c r="D103" s="39">
        <f>SUM(D104:D107)</f>
        <v>197.76285000000001</v>
      </c>
      <c r="E103" s="41">
        <f t="shared" si="2"/>
        <v>3.677598326359833</v>
      </c>
      <c r="F103" s="41">
        <f t="shared" si="3"/>
        <v>-5179.73715</v>
      </c>
    </row>
    <row r="104" spans="1:6" ht="15.75">
      <c r="A104" s="61">
        <v>1001</v>
      </c>
      <c r="B104" s="62" t="s">
        <v>103</v>
      </c>
      <c r="C104" s="44">
        <v>100</v>
      </c>
      <c r="D104" s="44">
        <v>20.38512</v>
      </c>
      <c r="E104" s="45">
        <f t="shared" si="2"/>
        <v>20.38512</v>
      </c>
      <c r="F104" s="45">
        <f t="shared" si="3"/>
        <v>-79.61488</v>
      </c>
    </row>
    <row r="105" spans="1:6" ht="15.75">
      <c r="A105" s="61">
        <v>1003</v>
      </c>
      <c r="B105" s="62" t="s">
        <v>104</v>
      </c>
      <c r="C105" s="44">
        <v>1548.7</v>
      </c>
      <c r="D105" s="44">
        <v>4</v>
      </c>
      <c r="E105" s="45">
        <f t="shared" si="2"/>
        <v>0.2582811390198231</v>
      </c>
      <c r="F105" s="45">
        <f t="shared" si="3"/>
        <v>-1544.7</v>
      </c>
    </row>
    <row r="106" spans="1:6" ht="15" customHeight="1">
      <c r="A106" s="61">
        <v>1004</v>
      </c>
      <c r="B106" s="62" t="s">
        <v>105</v>
      </c>
      <c r="C106" s="44">
        <v>3728.8</v>
      </c>
      <c r="D106" s="63">
        <v>173.37773</v>
      </c>
      <c r="E106" s="45">
        <f t="shared" si="2"/>
        <v>4.64969239433598</v>
      </c>
      <c r="F106" s="45">
        <f t="shared" si="3"/>
        <v>-3555.42227</v>
      </c>
    </row>
    <row r="107" spans="1:6" ht="15.75" hidden="1">
      <c r="A107" s="42" t="s">
        <v>106</v>
      </c>
      <c r="B107" s="46" t="s">
        <v>107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108</v>
      </c>
      <c r="B108" s="38" t="s">
        <v>109</v>
      </c>
      <c r="C108" s="39">
        <f>C109+C110+C111+C112+C113</f>
        <v>3695</v>
      </c>
      <c r="D108" s="39">
        <f>D109+D110+D111+D112+D113</f>
        <v>1097.7659999999998</v>
      </c>
      <c r="E108" s="45">
        <f t="shared" si="2"/>
        <v>29.70949932341001</v>
      </c>
      <c r="F108" s="28">
        <f>F109+F110+F111+F112+F113</f>
        <v>-2597.2340000000004</v>
      </c>
    </row>
    <row r="109" spans="1:6" ht="15.75">
      <c r="A109" s="42" t="s">
        <v>110</v>
      </c>
      <c r="B109" s="46" t="s">
        <v>111</v>
      </c>
      <c r="C109" s="44">
        <v>150</v>
      </c>
      <c r="D109" s="44">
        <v>27.87</v>
      </c>
      <c r="E109" s="45">
        <f t="shared" si="2"/>
        <v>18.58</v>
      </c>
      <c r="F109" s="45">
        <f aca="true" t="shared" si="4" ref="F109:F116">SUM(D109-C109)</f>
        <v>-122.13</v>
      </c>
    </row>
    <row r="110" spans="1:6" ht="15.75" customHeight="1">
      <c r="A110" s="42" t="s">
        <v>112</v>
      </c>
      <c r="B110" s="46" t="s">
        <v>113</v>
      </c>
      <c r="C110" s="44">
        <v>3545</v>
      </c>
      <c r="D110" s="44">
        <v>1069.896</v>
      </c>
      <c r="E110" s="45">
        <f t="shared" si="2"/>
        <v>30.180423131170663</v>
      </c>
      <c r="F110" s="45">
        <f t="shared" si="4"/>
        <v>-2475.1040000000003</v>
      </c>
    </row>
    <row r="111" spans="1:6" ht="15.75" customHeight="1" hidden="1">
      <c r="A111" s="42" t="s">
        <v>114</v>
      </c>
      <c r="B111" s="46" t="s">
        <v>115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116</v>
      </c>
      <c r="B112" s="46" t="s">
        <v>117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118</v>
      </c>
      <c r="B113" s="46" t="s">
        <v>119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120</v>
      </c>
      <c r="B114" s="38" t="s">
        <v>121</v>
      </c>
      <c r="C114" s="39">
        <f>C115</f>
        <v>100</v>
      </c>
      <c r="D114" s="40">
        <f>D115</f>
        <v>39.6298</v>
      </c>
      <c r="E114" s="45">
        <f t="shared" si="2"/>
        <v>39.6298</v>
      </c>
      <c r="F114" s="45">
        <f t="shared" si="4"/>
        <v>-60.3702</v>
      </c>
    </row>
    <row r="115" spans="1:6" ht="15" customHeight="1">
      <c r="A115" s="42" t="s">
        <v>122</v>
      </c>
      <c r="B115" s="46" t="s">
        <v>123</v>
      </c>
      <c r="C115" s="44">
        <v>100</v>
      </c>
      <c r="D115" s="44">
        <v>39.6298</v>
      </c>
      <c r="E115" s="45">
        <f t="shared" si="2"/>
        <v>39.6298</v>
      </c>
      <c r="F115" s="45">
        <f t="shared" si="4"/>
        <v>-60.3702</v>
      </c>
    </row>
    <row r="116" spans="1:6" ht="15" customHeight="1">
      <c r="A116" s="37" t="s">
        <v>124</v>
      </c>
      <c r="B116" s="49" t="s">
        <v>125</v>
      </c>
      <c r="C116" s="64">
        <f>C117</f>
        <v>194</v>
      </c>
      <c r="D116" s="64">
        <f>D117</f>
        <v>0</v>
      </c>
      <c r="E116" s="45">
        <f t="shared" si="2"/>
        <v>0</v>
      </c>
      <c r="F116" s="45">
        <f t="shared" si="4"/>
        <v>-194</v>
      </c>
    </row>
    <row r="117" spans="1:6" ht="15" customHeight="1">
      <c r="A117" s="42" t="s">
        <v>126</v>
      </c>
      <c r="B117" s="51" t="s">
        <v>127</v>
      </c>
      <c r="C117" s="47">
        <v>194</v>
      </c>
      <c r="D117" s="47">
        <v>0</v>
      </c>
      <c r="E117" s="45"/>
      <c r="F117" s="45"/>
    </row>
    <row r="118" spans="1:6" s="6" customFormat="1" ht="15" customHeight="1">
      <c r="A118" s="60">
        <v>1400</v>
      </c>
      <c r="B118" s="65" t="s">
        <v>128</v>
      </c>
      <c r="C118" s="55">
        <f>C119+C120+C121</f>
        <v>31338.8</v>
      </c>
      <c r="D118" s="55">
        <f>SUM(D119:D121)</f>
        <v>5522.1</v>
      </c>
      <c r="E118" s="41">
        <f t="shared" si="2"/>
        <v>17.62064916333746</v>
      </c>
      <c r="F118" s="41">
        <f t="shared" si="3"/>
        <v>-25816.699999999997</v>
      </c>
    </row>
    <row r="119" spans="1:6" ht="15.75">
      <c r="A119" s="61">
        <v>1401</v>
      </c>
      <c r="B119" s="62" t="s">
        <v>129</v>
      </c>
      <c r="C119" s="56">
        <v>30040.3</v>
      </c>
      <c r="D119" s="44">
        <v>5197.5</v>
      </c>
      <c r="E119" s="45">
        <f t="shared" si="2"/>
        <v>17.301757971791226</v>
      </c>
      <c r="F119" s="45">
        <f t="shared" si="3"/>
        <v>-24842.8</v>
      </c>
    </row>
    <row r="120" spans="1:6" ht="15" customHeight="1">
      <c r="A120" s="61">
        <v>1402</v>
      </c>
      <c r="B120" s="62" t="s">
        <v>130</v>
      </c>
      <c r="C120" s="56">
        <v>1298.5</v>
      </c>
      <c r="D120" s="44">
        <v>324.6</v>
      </c>
      <c r="E120" s="45">
        <f t="shared" si="2"/>
        <v>24.998074701578744</v>
      </c>
      <c r="F120" s="45">
        <f t="shared" si="3"/>
        <v>-973.9</v>
      </c>
    </row>
    <row r="121" spans="1:6" ht="15.75" hidden="1">
      <c r="A121" s="61">
        <v>1403</v>
      </c>
      <c r="B121" s="62" t="s">
        <v>131</v>
      </c>
      <c r="C121" s="56"/>
      <c r="D121" s="44"/>
      <c r="E121" s="45" t="e">
        <f t="shared" si="2"/>
        <v>#DIV/0!</v>
      </c>
      <c r="F121" s="45">
        <f t="shared" si="3"/>
        <v>0</v>
      </c>
    </row>
    <row r="122" spans="1:6" s="6" customFormat="1" ht="15.75">
      <c r="A122" s="60"/>
      <c r="B122" s="66" t="s">
        <v>132</v>
      </c>
      <c r="C122" s="40">
        <f>C71+C79+C81+C85+C90+C94+C96+C101+C103+C108+C114+C116+C118</f>
        <v>353786.6</v>
      </c>
      <c r="D122" s="40">
        <f>D71+D79+D81+D85+D90+D94+D96+D101+D103+D108+D114+D116+D118</f>
        <v>59545.36136</v>
      </c>
      <c r="E122" s="41">
        <f t="shared" si="2"/>
        <v>16.830869614620795</v>
      </c>
      <c r="F122" s="41">
        <f t="shared" si="3"/>
        <v>-294241.23864</v>
      </c>
    </row>
    <row r="123" spans="3:4" ht="15.75">
      <c r="C123" s="69"/>
      <c r="D123" s="70"/>
    </row>
    <row r="124" spans="1:4" s="74" customFormat="1" ht="12.75">
      <c r="A124" s="72" t="s">
        <v>133</v>
      </c>
      <c r="B124" s="72"/>
      <c r="C124" s="73"/>
      <c r="D124" s="73"/>
    </row>
    <row r="125" spans="1:3" s="74" customFormat="1" ht="12.75">
      <c r="A125" s="75" t="s">
        <v>134</v>
      </c>
      <c r="B125" s="75"/>
      <c r="C125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29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4.8515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316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13.09958</v>
      </c>
      <c r="E4" s="5">
        <f>SUM(D4/C4*100)</f>
        <v>3.3468523249872253</v>
      </c>
      <c r="F4" s="5">
        <f>SUM(D4-C4)</f>
        <v>-378.30042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5.96676</v>
      </c>
      <c r="E5" s="5">
        <f aca="true" t="shared" si="0" ref="E5:E42">SUM(D5/C5*100)</f>
        <v>4.323739130434783</v>
      </c>
      <c r="F5" s="5">
        <f aca="true" t="shared" si="1" ref="F5:F42">SUM(D5-C5)</f>
        <v>-132.03324</v>
      </c>
    </row>
    <row r="6" spans="1:6" ht="15.75">
      <c r="A6" s="7">
        <v>1010200001</v>
      </c>
      <c r="B6" s="8" t="s">
        <v>270</v>
      </c>
      <c r="C6" s="9">
        <v>138</v>
      </c>
      <c r="D6" s="10">
        <v>5.96676</v>
      </c>
      <c r="E6" s="9">
        <f>SUM(D6/C6*100)</f>
        <v>4.323739130434783</v>
      </c>
      <c r="F6" s="9">
        <f t="shared" si="1"/>
        <v>-132.03324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271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250.4</v>
      </c>
      <c r="D9" s="5">
        <f>D10+D11</f>
        <v>6.63282</v>
      </c>
      <c r="E9" s="5">
        <f t="shared" si="0"/>
        <v>2.6488897763578274</v>
      </c>
      <c r="F9" s="5">
        <f t="shared" si="1"/>
        <v>-243.76718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0.28674</v>
      </c>
      <c r="E10" s="9">
        <f t="shared" si="0"/>
        <v>0.6827142857142857</v>
      </c>
      <c r="F10" s="9">
        <f>SUM(D10-C10)</f>
        <v>-41.71326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6.34608</v>
      </c>
      <c r="E11" s="9">
        <f t="shared" si="0"/>
        <v>3.045143953934741</v>
      </c>
      <c r="F11" s="9">
        <f t="shared" si="1"/>
        <v>-202.05392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0.5</v>
      </c>
      <c r="E12" s="9" t="e">
        <f t="shared" si="0"/>
        <v>#DIV/0!</v>
      </c>
      <c r="F12" s="5">
        <f t="shared" si="1"/>
        <v>0.5</v>
      </c>
    </row>
    <row r="13" spans="1:6" ht="15" customHeight="1">
      <c r="A13" s="7">
        <v>1080400001</v>
      </c>
      <c r="B13" s="8" t="s">
        <v>269</v>
      </c>
      <c r="C13" s="9">
        <v>0</v>
      </c>
      <c r="D13" s="10">
        <v>0.5</v>
      </c>
      <c r="E13" s="9" t="e">
        <f t="shared" si="0"/>
        <v>#DIV/0!</v>
      </c>
      <c r="F13" s="9">
        <f t="shared" si="1"/>
        <v>0.5</v>
      </c>
    </row>
    <row r="14" spans="1:6" ht="15" customHeight="1" hidden="1">
      <c r="A14" s="7">
        <v>1080714001</v>
      </c>
      <c r="B14" s="8" t="s">
        <v>268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272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12.16</v>
      </c>
      <c r="E20" s="5">
        <f t="shared" si="0"/>
        <v>14.155995343422584</v>
      </c>
      <c r="F20" s="5">
        <f t="shared" si="1"/>
        <v>-73.74000000000001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25.9</v>
      </c>
      <c r="D21" s="5">
        <f>D22+D23</f>
        <v>0</v>
      </c>
      <c r="E21" s="5">
        <f t="shared" si="0"/>
        <v>0</v>
      </c>
      <c r="F21" s="5">
        <f t="shared" si="1"/>
        <v>-25.9</v>
      </c>
    </row>
    <row r="22" spans="1:6" ht="15.75">
      <c r="A22" s="17">
        <v>1110501101</v>
      </c>
      <c r="B22" s="18" t="s">
        <v>267</v>
      </c>
      <c r="C22" s="12">
        <v>15</v>
      </c>
      <c r="D22" s="10">
        <v>0</v>
      </c>
      <c r="E22" s="9">
        <f t="shared" si="0"/>
        <v>0</v>
      </c>
      <c r="F22" s="9">
        <f t="shared" si="1"/>
        <v>-15</v>
      </c>
    </row>
    <row r="23" spans="1:6" ht="15.75">
      <c r="A23" s="7">
        <v>1110503505</v>
      </c>
      <c r="B23" s="11" t="s">
        <v>266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264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12.16</v>
      </c>
      <c r="E29" s="9" t="e">
        <f t="shared" si="0"/>
        <v>#DIV/0!</v>
      </c>
      <c r="F29" s="5">
        <f t="shared" si="1"/>
        <v>12.16</v>
      </c>
    </row>
    <row r="30" spans="1:6" ht="15.75" hidden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262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25.25958</v>
      </c>
      <c r="E32" s="5">
        <f t="shared" si="0"/>
        <v>5.292181018227531</v>
      </c>
      <c r="F32" s="5">
        <f t="shared" si="1"/>
        <v>-452.0404199999999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1673.9119999999998</v>
      </c>
      <c r="D33" s="5">
        <f>D34+D36+D37+D38+D39+D40+D35</f>
        <v>304.65999999999997</v>
      </c>
      <c r="E33" s="5">
        <f t="shared" si="0"/>
        <v>18.2004788782206</v>
      </c>
      <c r="F33" s="5">
        <f t="shared" si="1"/>
        <v>-1369.252</v>
      </c>
      <c r="G33" s="21"/>
    </row>
    <row r="34" spans="1:6" ht="15.75">
      <c r="A34" s="17">
        <v>2020100000</v>
      </c>
      <c r="B34" s="18" t="s">
        <v>28</v>
      </c>
      <c r="C34" s="13">
        <v>1068.5</v>
      </c>
      <c r="D34" s="22">
        <v>180.96</v>
      </c>
      <c r="E34" s="9">
        <f t="shared" si="0"/>
        <v>16.935891436593355</v>
      </c>
      <c r="F34" s="9">
        <f t="shared" si="1"/>
        <v>-887.54</v>
      </c>
    </row>
    <row r="35" spans="1:6" ht="15.75">
      <c r="A35" s="17">
        <v>2020100310</v>
      </c>
      <c r="B35" s="18" t="s">
        <v>273</v>
      </c>
      <c r="C35" s="13">
        <v>457.9</v>
      </c>
      <c r="D35" s="22">
        <v>114.5</v>
      </c>
      <c r="E35" s="9"/>
      <c r="F35" s="9"/>
    </row>
    <row r="36" spans="1:6" ht="15.75">
      <c r="A36" s="17">
        <v>2020200000</v>
      </c>
      <c r="B36" s="18" t="s">
        <v>29</v>
      </c>
      <c r="C36" s="12">
        <v>92.3</v>
      </c>
      <c r="D36" s="10">
        <v>0</v>
      </c>
      <c r="E36" s="9">
        <f t="shared" si="0"/>
        <v>0</v>
      </c>
      <c r="F36" s="9">
        <f t="shared" si="1"/>
        <v>-92.3</v>
      </c>
    </row>
    <row r="37" spans="1:6" ht="15.75">
      <c r="A37" s="17">
        <v>2020300000</v>
      </c>
      <c r="B37" s="18" t="s">
        <v>30</v>
      </c>
      <c r="C37" s="12">
        <v>55.212</v>
      </c>
      <c r="D37" s="23">
        <v>9.2</v>
      </c>
      <c r="E37" s="9">
        <f t="shared" si="0"/>
        <v>16.66304426573933</v>
      </c>
      <c r="F37" s="9">
        <f t="shared" si="1"/>
        <v>-46.012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2151.2119999999995</v>
      </c>
      <c r="D42" s="26">
        <f>D32+D33</f>
        <v>329.91958</v>
      </c>
      <c r="E42" s="5">
        <f t="shared" si="0"/>
        <v>15.336451265612133</v>
      </c>
      <c r="F42" s="5">
        <f t="shared" si="1"/>
        <v>-1821.2924199999995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-133.70474000000002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177">
        <v>1</v>
      </c>
      <c r="B46" s="175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580.592</v>
      </c>
      <c r="D47" s="40">
        <f>D48+D49+D50+D51+D52+D54+D53</f>
        <v>37.02082</v>
      </c>
      <c r="E47" s="41">
        <f>SUM(D47/C47*100)</f>
        <v>6.376391682971863</v>
      </c>
      <c r="F47" s="41">
        <f>SUM(D47-C47)</f>
        <v>-543.57118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575.592</v>
      </c>
      <c r="D49" s="44">
        <v>37.02082</v>
      </c>
      <c r="E49" s="45">
        <f aca="true" t="shared" si="2" ref="E49:E88">SUM(D49/C49*100)</f>
        <v>6.431781539701734</v>
      </c>
      <c r="F49" s="45">
        <f aca="true" t="shared" si="3" ref="F49:F88">SUM(D49-C49)</f>
        <v>-538.57118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3.73934</v>
      </c>
      <c r="E55" s="41">
        <f t="shared" si="2"/>
        <v>6.78399854862119</v>
      </c>
      <c r="F55" s="41">
        <f t="shared" si="3"/>
        <v>-51.38066</v>
      </c>
    </row>
    <row r="56" spans="1:6" ht="15.75">
      <c r="A56" s="50" t="s">
        <v>56</v>
      </c>
      <c r="B56" s="51" t="s">
        <v>57</v>
      </c>
      <c r="C56" s="44">
        <v>55.12</v>
      </c>
      <c r="D56" s="44">
        <v>3.73934</v>
      </c>
      <c r="E56" s="45">
        <f t="shared" si="2"/>
        <v>6.78399854862119</v>
      </c>
      <c r="F56" s="45">
        <f t="shared" si="3"/>
        <v>-51.38066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0</v>
      </c>
      <c r="E57" s="41">
        <f t="shared" si="2"/>
        <v>0</v>
      </c>
      <c r="F57" s="41">
        <f t="shared" si="3"/>
        <v>-50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0</v>
      </c>
      <c r="E60" s="45">
        <f t="shared" si="2"/>
        <v>0</v>
      </c>
      <c r="F60" s="45">
        <f t="shared" si="3"/>
        <v>-50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284.6</v>
      </c>
      <c r="D62" s="55">
        <f>SUM(D63:D66)</f>
        <v>0</v>
      </c>
      <c r="E62" s="41">
        <f t="shared" si="2"/>
        <v>0</v>
      </c>
      <c r="F62" s="41">
        <f t="shared" si="3"/>
        <v>-284.6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184.6</v>
      </c>
      <c r="D65" s="44">
        <v>0</v>
      </c>
      <c r="E65" s="45">
        <f t="shared" si="2"/>
        <v>0</v>
      </c>
      <c r="F65" s="45">
        <f t="shared" si="3"/>
        <v>-184.6</v>
      </c>
    </row>
    <row r="66" spans="1:6" ht="15.75">
      <c r="A66" s="42" t="s">
        <v>74</v>
      </c>
      <c r="B66" s="46" t="s">
        <v>75</v>
      </c>
      <c r="C66" s="56">
        <v>100</v>
      </c>
      <c r="D66" s="44">
        <v>0</v>
      </c>
      <c r="E66" s="45">
        <f t="shared" si="2"/>
        <v>0</v>
      </c>
      <c r="F66" s="45">
        <f t="shared" si="3"/>
        <v>-100</v>
      </c>
    </row>
    <row r="67" spans="1:6" s="6" customFormat="1" ht="15.75">
      <c r="A67" s="37" t="s">
        <v>76</v>
      </c>
      <c r="B67" s="38" t="s">
        <v>77</v>
      </c>
      <c r="C67" s="39">
        <f>SUM(C68:C70)</f>
        <v>217</v>
      </c>
      <c r="D67" s="39">
        <f>SUM(D68:D70)</f>
        <v>16.32968</v>
      </c>
      <c r="E67" s="41">
        <f t="shared" si="2"/>
        <v>7.525198156682028</v>
      </c>
      <c r="F67" s="41">
        <f t="shared" si="3"/>
        <v>-200.67032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217</v>
      </c>
      <c r="D70" s="44">
        <v>16.32968</v>
      </c>
      <c r="E70" s="45">
        <f t="shared" si="2"/>
        <v>7.525198156682028</v>
      </c>
      <c r="F70" s="45">
        <f t="shared" si="3"/>
        <v>-200.67032</v>
      </c>
    </row>
    <row r="71" spans="1:6" s="6" customFormat="1" ht="15.75">
      <c r="A71" s="37" t="s">
        <v>98</v>
      </c>
      <c r="B71" s="38" t="s">
        <v>99</v>
      </c>
      <c r="C71" s="39">
        <f>C72</f>
        <v>957.9</v>
      </c>
      <c r="D71" s="39">
        <f>SUM(D72)</f>
        <v>139.125</v>
      </c>
      <c r="E71" s="41">
        <f t="shared" si="2"/>
        <v>14.523958659567803</v>
      </c>
      <c r="F71" s="41">
        <f t="shared" si="3"/>
        <v>-818.775</v>
      </c>
    </row>
    <row r="72" spans="1:6" ht="15.75">
      <c r="A72" s="42" t="s">
        <v>100</v>
      </c>
      <c r="B72" s="46" t="s">
        <v>101</v>
      </c>
      <c r="C72" s="44">
        <v>957.9</v>
      </c>
      <c r="D72" s="44">
        <v>139.125</v>
      </c>
      <c r="E72" s="45">
        <f t="shared" si="2"/>
        <v>14.523958659567803</v>
      </c>
      <c r="F72" s="45">
        <f t="shared" si="3"/>
        <v>-818.775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</v>
      </c>
      <c r="D78" s="39">
        <f>D79+D80+D81+D82+D83</f>
        <v>0</v>
      </c>
      <c r="E78" s="45">
        <f t="shared" si="2"/>
        <v>0</v>
      </c>
      <c r="F78" s="28">
        <f>F79+F80+F81+F82+F83</f>
        <v>-6</v>
      </c>
    </row>
    <row r="79" spans="1:6" ht="15.75">
      <c r="A79" s="42" t="s">
        <v>110</v>
      </c>
      <c r="B79" s="46" t="s">
        <v>111</v>
      </c>
      <c r="C79" s="44">
        <v>6</v>
      </c>
      <c r="D79" s="44">
        <v>0</v>
      </c>
      <c r="E79" s="45">
        <f t="shared" si="2"/>
        <v>0</v>
      </c>
      <c r="F79" s="45">
        <f>SUM(D79-C79)</f>
        <v>-6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2151.212</v>
      </c>
      <c r="D88" s="40">
        <f>D47+D55+D57+D62+D67+D71+D73+D78+D84</f>
        <v>196.21483999999998</v>
      </c>
      <c r="E88" s="41">
        <f t="shared" si="2"/>
        <v>9.121129856099722</v>
      </c>
      <c r="F88" s="41">
        <f t="shared" si="3"/>
        <v>-1954.99716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5">
      <selection activeCell="D88" sqref="D88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4.57421875" style="71" customWidth="1"/>
    <col min="4" max="4" width="15.14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315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1715</v>
      </c>
      <c r="D4" s="5">
        <f>D5+D7+D9+D12</f>
        <v>235.71991</v>
      </c>
      <c r="E4" s="5">
        <f>SUM(D4/C4*100)</f>
        <v>13.74460116618076</v>
      </c>
      <c r="F4" s="5">
        <f>SUM(D4-C4)</f>
        <v>-1479.28009</v>
      </c>
    </row>
    <row r="5" spans="1:6" s="6" customFormat="1" ht="15.75">
      <c r="A5" s="77">
        <v>1010000000</v>
      </c>
      <c r="B5" s="76" t="s">
        <v>6</v>
      </c>
      <c r="C5" s="5">
        <f>C6</f>
        <v>1137.6</v>
      </c>
      <c r="D5" s="5">
        <f>D6</f>
        <v>170.65366</v>
      </c>
      <c r="E5" s="5">
        <f aca="true" t="shared" si="0" ref="E5:E42">SUM(D5/C5*100)</f>
        <v>15.00120077355837</v>
      </c>
      <c r="F5" s="5">
        <f aca="true" t="shared" si="1" ref="F5:F42">SUM(D5-C5)</f>
        <v>-966.94634</v>
      </c>
    </row>
    <row r="6" spans="1:6" ht="15.75">
      <c r="A6" s="7">
        <v>1010200001</v>
      </c>
      <c r="B6" s="8" t="s">
        <v>7</v>
      </c>
      <c r="C6" s="9">
        <v>1137.6</v>
      </c>
      <c r="D6" s="10">
        <v>170.65366</v>
      </c>
      <c r="E6" s="9">
        <f>SUM(D6/C6*100)</f>
        <v>15.00120077355837</v>
      </c>
      <c r="F6" s="9">
        <f t="shared" si="1"/>
        <v>-966.94634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1.4049</v>
      </c>
      <c r="E7" s="5">
        <f t="shared" si="0"/>
        <v>4.84448275862069</v>
      </c>
      <c r="F7" s="5">
        <f t="shared" si="1"/>
        <v>-27.5951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1.4049</v>
      </c>
      <c r="E8" s="9">
        <f t="shared" si="0"/>
        <v>4.84448275862069</v>
      </c>
      <c r="F8" s="9">
        <f t="shared" si="1"/>
        <v>-27.5951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538.4</v>
      </c>
      <c r="D9" s="5">
        <f>D10+D11</f>
        <v>59.861349999999995</v>
      </c>
      <c r="E9" s="5">
        <f t="shared" si="0"/>
        <v>11.11837852897474</v>
      </c>
      <c r="F9" s="5">
        <f t="shared" si="1"/>
        <v>-478.53864999999996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7.74135</v>
      </c>
      <c r="E10" s="9">
        <f t="shared" si="0"/>
        <v>6.001046511627907</v>
      </c>
      <c r="F10" s="9">
        <f>SUM(D10-C10)</f>
        <v>-121.25865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52.12</v>
      </c>
      <c r="E11" s="9">
        <f t="shared" si="0"/>
        <v>12.730825598436738</v>
      </c>
      <c r="F11" s="9">
        <f t="shared" si="1"/>
        <v>-357.28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3.8</v>
      </c>
      <c r="E12" s="5">
        <f t="shared" si="0"/>
        <v>38</v>
      </c>
      <c r="F12" s="5">
        <f t="shared" si="1"/>
        <v>-6.2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3.8</v>
      </c>
      <c r="E13" s="9">
        <f t="shared" si="0"/>
        <v>38</v>
      </c>
      <c r="F13" s="9">
        <f t="shared" si="1"/>
        <v>-6.2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53.021080000000005</v>
      </c>
      <c r="E20" s="5">
        <f t="shared" si="0"/>
        <v>14.646707182320442</v>
      </c>
      <c r="F20" s="5">
        <f t="shared" si="1"/>
        <v>-308.97892</v>
      </c>
    </row>
    <row r="21" spans="1:6" s="6" customFormat="1" ht="30.75" customHeight="1">
      <c r="A21" s="77">
        <v>1110000000</v>
      </c>
      <c r="B21" s="78" t="s">
        <v>142</v>
      </c>
      <c r="C21" s="5">
        <f>C22+C23</f>
        <v>222</v>
      </c>
      <c r="D21" s="5">
        <f>D22+D23</f>
        <v>29.04408</v>
      </c>
      <c r="E21" s="5">
        <f t="shared" si="0"/>
        <v>13.08291891891892</v>
      </c>
      <c r="F21" s="5">
        <f t="shared" si="1"/>
        <v>-192.95592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29.04408</v>
      </c>
      <c r="E22" s="9">
        <f t="shared" si="0"/>
        <v>14.52204</v>
      </c>
      <c r="F22" s="9">
        <f t="shared" si="1"/>
        <v>-170.95592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140</v>
      </c>
      <c r="D26" s="5">
        <f>D27+D28</f>
        <v>9.97028</v>
      </c>
      <c r="E26" s="5">
        <f t="shared" si="0"/>
        <v>7.121628571428571</v>
      </c>
      <c r="F26" s="5">
        <f t="shared" si="1"/>
        <v>-130.02972</v>
      </c>
    </row>
    <row r="27" spans="1:6" ht="1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9.97028</v>
      </c>
      <c r="E28" s="9">
        <f t="shared" si="0"/>
        <v>7.121628571428571</v>
      </c>
      <c r="F28" s="9">
        <f t="shared" si="1"/>
        <v>-130.02972</v>
      </c>
    </row>
    <row r="29" spans="1:6" ht="14.25" customHeight="1">
      <c r="A29" s="3">
        <v>1170000000</v>
      </c>
      <c r="B29" s="14" t="s">
        <v>148</v>
      </c>
      <c r="C29" s="5">
        <f>C30+C31</f>
        <v>0</v>
      </c>
      <c r="D29" s="5">
        <f>D30+D31</f>
        <v>14.00672</v>
      </c>
      <c r="E29" s="5" t="e">
        <f t="shared" si="0"/>
        <v>#DIV/0!</v>
      </c>
      <c r="F29" s="5">
        <f t="shared" si="1"/>
        <v>14.00672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14.00672</v>
      </c>
      <c r="E30" s="9" t="e">
        <f t="shared" si="0"/>
        <v>#DIV/0!</v>
      </c>
      <c r="F30" s="9">
        <f t="shared" si="1"/>
        <v>14.00672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2077</v>
      </c>
      <c r="D32" s="20">
        <f>D4+D20</f>
        <v>288.74099</v>
      </c>
      <c r="E32" s="5">
        <f t="shared" si="0"/>
        <v>13.901829080404429</v>
      </c>
      <c r="F32" s="5">
        <f t="shared" si="1"/>
        <v>-1788.25901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3562.8920000000003</v>
      </c>
      <c r="D33" s="5">
        <f>D34+D36+D37+D38+D39+D40</f>
        <v>550.5200000000001</v>
      </c>
      <c r="E33" s="5">
        <f t="shared" si="0"/>
        <v>15.451492776093131</v>
      </c>
      <c r="F33" s="5">
        <f t="shared" si="1"/>
        <v>-3012.3720000000003</v>
      </c>
      <c r="G33" s="21"/>
    </row>
    <row r="34" spans="1:6" ht="15" customHeight="1">
      <c r="A34" s="17">
        <v>2020100000</v>
      </c>
      <c r="B34" s="18" t="s">
        <v>28</v>
      </c>
      <c r="C34" s="13">
        <v>3136.5</v>
      </c>
      <c r="D34" s="22">
        <v>531.32</v>
      </c>
      <c r="E34" s="9">
        <f t="shared" si="0"/>
        <v>16.939901163717522</v>
      </c>
      <c r="F34" s="9">
        <f t="shared" si="1"/>
        <v>-2605.18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311.4</v>
      </c>
      <c r="D36" s="10">
        <v>0</v>
      </c>
      <c r="E36" s="9">
        <f t="shared" si="0"/>
        <v>0</v>
      </c>
      <c r="F36" s="9">
        <f t="shared" si="1"/>
        <v>-311.4</v>
      </c>
    </row>
    <row r="37" spans="1:6" ht="15" customHeight="1">
      <c r="A37" s="17">
        <v>2020300000</v>
      </c>
      <c r="B37" s="18" t="s">
        <v>30</v>
      </c>
      <c r="C37" s="12">
        <v>114.992</v>
      </c>
      <c r="D37" s="23">
        <v>19.2</v>
      </c>
      <c r="E37" s="9">
        <f t="shared" si="0"/>
        <v>16.696813691387224</v>
      </c>
      <c r="F37" s="9">
        <f t="shared" si="1"/>
        <v>-95.792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5639.892</v>
      </c>
      <c r="D42" s="26">
        <f>D32+D33</f>
        <v>839.2609900000001</v>
      </c>
      <c r="E42" s="5">
        <f t="shared" si="0"/>
        <v>14.88079895856162</v>
      </c>
      <c r="F42" s="5">
        <f t="shared" si="1"/>
        <v>-4800.63101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-322.7766700000001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1003.212</v>
      </c>
      <c r="D47" s="40">
        <f>D48+D49+D50+D51+D52+D54+D53</f>
        <v>99.05116</v>
      </c>
      <c r="E47" s="41">
        <f>SUM(D47/C47*100)</f>
        <v>9.87340263075003</v>
      </c>
      <c r="F47" s="41">
        <f>SUM(D47-C47)</f>
        <v>-904.16084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988.212</v>
      </c>
      <c r="D49" s="44">
        <v>99.05116</v>
      </c>
      <c r="E49" s="45">
        <f aca="true" t="shared" si="2" ref="E49:E88">SUM(D49/C49*100)</f>
        <v>10.023270310419221</v>
      </c>
      <c r="F49" s="45">
        <f aca="true" t="shared" si="3" ref="F49:F88">SUM(D49-C49)</f>
        <v>-889.16084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/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114.68</v>
      </c>
      <c r="D55" s="39">
        <f>D56</f>
        <v>8.99765</v>
      </c>
      <c r="E55" s="41">
        <f t="shared" si="2"/>
        <v>7.845875479595396</v>
      </c>
      <c r="F55" s="41">
        <f t="shared" si="3"/>
        <v>-105.68235000000001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8.99765</v>
      </c>
      <c r="E56" s="45">
        <f t="shared" si="2"/>
        <v>7.845875479595396</v>
      </c>
      <c r="F56" s="45">
        <f t="shared" si="3"/>
        <v>-105.68235000000001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198.6</v>
      </c>
      <c r="D57" s="39">
        <f>SUM(D58:D60)</f>
        <v>0</v>
      </c>
      <c r="E57" s="41">
        <f t="shared" si="2"/>
        <v>0</v>
      </c>
      <c r="F57" s="41">
        <f t="shared" si="3"/>
        <v>-198.6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198.6</v>
      </c>
      <c r="D60" s="44"/>
      <c r="E60" s="45">
        <f t="shared" si="2"/>
        <v>0</v>
      </c>
      <c r="F60" s="45">
        <f t="shared" si="3"/>
        <v>-198.6</v>
      </c>
    </row>
    <row r="61" spans="1:6" ht="1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902.8</v>
      </c>
      <c r="D62" s="55">
        <f>SUM(D63:D66)</f>
        <v>0</v>
      </c>
      <c r="E62" s="41">
        <f t="shared" si="2"/>
        <v>0</v>
      </c>
      <c r="F62" s="41">
        <f t="shared" si="3"/>
        <v>-902.8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250</v>
      </c>
      <c r="D64" s="44"/>
      <c r="E64" s="45">
        <f t="shared" si="2"/>
        <v>0</v>
      </c>
      <c r="F64" s="45">
        <f t="shared" si="3"/>
        <v>-250</v>
      </c>
      <c r="G64" s="57"/>
    </row>
    <row r="65" spans="1:6" ht="15.75">
      <c r="A65" s="42" t="s">
        <v>72</v>
      </c>
      <c r="B65" s="46" t="s">
        <v>73</v>
      </c>
      <c r="C65" s="56">
        <v>622.8</v>
      </c>
      <c r="D65" s="44"/>
      <c r="E65" s="45">
        <f t="shared" si="2"/>
        <v>0</v>
      </c>
      <c r="F65" s="45">
        <f t="shared" si="3"/>
        <v>-622.8</v>
      </c>
    </row>
    <row r="66" spans="1:6" ht="15.75">
      <c r="A66" s="42" t="s">
        <v>74</v>
      </c>
      <c r="B66" s="46" t="s">
        <v>75</v>
      </c>
      <c r="C66" s="56">
        <v>30</v>
      </c>
      <c r="D66" s="44"/>
      <c r="E66" s="45">
        <f t="shared" si="2"/>
        <v>0</v>
      </c>
      <c r="F66" s="45">
        <f t="shared" si="3"/>
        <v>-30</v>
      </c>
    </row>
    <row r="67" spans="1:6" s="6" customFormat="1" ht="15.75">
      <c r="A67" s="37" t="s">
        <v>76</v>
      </c>
      <c r="B67" s="38" t="s">
        <v>77</v>
      </c>
      <c r="C67" s="39">
        <f>SUM(C68:C70)</f>
        <v>930</v>
      </c>
      <c r="D67" s="39">
        <f>SUM(D68:D70)</f>
        <v>58.43551</v>
      </c>
      <c r="E67" s="41">
        <f t="shared" si="2"/>
        <v>6.283388172043011</v>
      </c>
      <c r="F67" s="41">
        <f t="shared" si="3"/>
        <v>-871.56449</v>
      </c>
    </row>
    <row r="68" spans="1:6" ht="15" customHeight="1">
      <c r="A68" s="42" t="s">
        <v>78</v>
      </c>
      <c r="B68" s="58" t="s">
        <v>79</v>
      </c>
      <c r="C68" s="44">
        <v>250</v>
      </c>
      <c r="D68" s="44"/>
      <c r="E68" s="45">
        <f t="shared" si="2"/>
        <v>0</v>
      </c>
      <c r="F68" s="45">
        <f t="shared" si="3"/>
        <v>-250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680</v>
      </c>
      <c r="D70" s="44">
        <v>58.43551</v>
      </c>
      <c r="E70" s="45">
        <f t="shared" si="2"/>
        <v>8.593457352941176</v>
      </c>
      <c r="F70" s="45">
        <f t="shared" si="3"/>
        <v>-621.56449</v>
      </c>
    </row>
    <row r="71" spans="1:6" s="6" customFormat="1" ht="15" customHeight="1">
      <c r="A71" s="37" t="s">
        <v>98</v>
      </c>
      <c r="B71" s="38" t="s">
        <v>99</v>
      </c>
      <c r="C71" s="39">
        <f>C72</f>
        <v>2186.5</v>
      </c>
      <c r="D71" s="39">
        <f>SUM(D72)</f>
        <v>350</v>
      </c>
      <c r="E71" s="41">
        <f t="shared" si="2"/>
        <v>16.00731763091699</v>
      </c>
      <c r="F71" s="41">
        <f t="shared" si="3"/>
        <v>-1836.5</v>
      </c>
    </row>
    <row r="72" spans="1:6" ht="15" customHeight="1">
      <c r="A72" s="42" t="s">
        <v>100</v>
      </c>
      <c r="B72" s="46" t="s">
        <v>101</v>
      </c>
      <c r="C72" s="44">
        <v>2186.5</v>
      </c>
      <c r="D72" s="44">
        <v>350</v>
      </c>
      <c r="E72" s="45">
        <f t="shared" si="2"/>
        <v>16.00731763091699</v>
      </c>
      <c r="F72" s="45">
        <f t="shared" si="3"/>
        <v>-1836.5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285.1</v>
      </c>
      <c r="D73" s="39">
        <f>SUM(D74:D77)</f>
        <v>0</v>
      </c>
      <c r="E73" s="41">
        <f t="shared" si="2"/>
        <v>0</v>
      </c>
      <c r="F73" s="41">
        <f t="shared" si="3"/>
        <v>-285.1</v>
      </c>
    </row>
    <row r="74" spans="1:6" ht="15.7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285.1</v>
      </c>
      <c r="D75" s="44"/>
      <c r="E75" s="45">
        <f t="shared" si="2"/>
        <v>0</v>
      </c>
      <c r="F75" s="45">
        <f t="shared" si="3"/>
        <v>-285.1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19</v>
      </c>
      <c r="D78" s="39">
        <f>D79+D80+D81+D82+D83</f>
        <v>0</v>
      </c>
      <c r="E78" s="45">
        <f t="shared" si="2"/>
        <v>0</v>
      </c>
      <c r="F78" s="28">
        <f>F79+F80+F81+F82+F83</f>
        <v>-19</v>
      </c>
    </row>
    <row r="79" spans="1:6" ht="15" customHeight="1">
      <c r="A79" s="42" t="s">
        <v>110</v>
      </c>
      <c r="B79" s="46" t="s">
        <v>111</v>
      </c>
      <c r="C79" s="44">
        <v>19</v>
      </c>
      <c r="D79" s="44"/>
      <c r="E79" s="45">
        <f t="shared" si="2"/>
        <v>0</v>
      </c>
      <c r="F79" s="45">
        <f>SUM(D79-C79)</f>
        <v>-19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C47+C55+C57+C62+C67+C71+C78+C73</f>
        <v>5639.892</v>
      </c>
      <c r="D88" s="40">
        <f>D47+D55+D57+D62+D67+D71+D78</f>
        <v>516.48432</v>
      </c>
      <c r="E88" s="41">
        <f t="shared" si="2"/>
        <v>9.157698764444426</v>
      </c>
      <c r="F88" s="41">
        <f t="shared" si="3"/>
        <v>-5123.40768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Normal="90" workbookViewId="0" topLeftCell="A3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00390625" style="71" customWidth="1"/>
    <col min="4" max="4" width="15.00390625" style="71" customWidth="1"/>
    <col min="5" max="5" width="9.281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314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31.1155</v>
      </c>
      <c r="E4" s="5">
        <f>SUM(D4/C4*100)</f>
        <v>6.578329809725158</v>
      </c>
      <c r="F4" s="5">
        <f>SUM(D4-C4)</f>
        <v>-441.8845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14.3876</v>
      </c>
      <c r="E5" s="5">
        <f aca="true" t="shared" si="0" ref="E5:E42">SUM(D5/C5*100)</f>
        <v>7.685683760683762</v>
      </c>
      <c r="F5" s="5">
        <f aca="true" t="shared" si="1" ref="F5:F42">SUM(D5-C5)</f>
        <v>-172.8124</v>
      </c>
    </row>
    <row r="6" spans="1:6" ht="15.75">
      <c r="A6" s="7">
        <v>1010200001</v>
      </c>
      <c r="B6" s="8" t="s">
        <v>7</v>
      </c>
      <c r="C6" s="9">
        <v>187.2</v>
      </c>
      <c r="D6" s="10">
        <v>14.3876</v>
      </c>
      <c r="E6" s="9">
        <f>SUM(D6/C6*100)</f>
        <v>7.685683760683762</v>
      </c>
      <c r="F6" s="9">
        <f t="shared" si="1"/>
        <v>-172.8124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0.6756</v>
      </c>
      <c r="E7" s="5">
        <f t="shared" si="0"/>
        <v>22.52</v>
      </c>
      <c r="F7" s="5">
        <f t="shared" si="1"/>
        <v>-2.3244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0.6756</v>
      </c>
      <c r="E8" s="9">
        <f t="shared" si="0"/>
        <v>22.52</v>
      </c>
      <c r="F8" s="9">
        <f t="shared" si="1"/>
        <v>-2.3244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272.8</v>
      </c>
      <c r="D9" s="5">
        <f>D10+D11</f>
        <v>13.8523</v>
      </c>
      <c r="E9" s="5">
        <f t="shared" si="0"/>
        <v>5.077822580645161</v>
      </c>
      <c r="F9" s="5">
        <f t="shared" si="1"/>
        <v>-258.9477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2.11337</v>
      </c>
      <c r="E10" s="9">
        <f t="shared" si="0"/>
        <v>1.993745283018868</v>
      </c>
      <c r="F10" s="9">
        <f>SUM(D10-C10)</f>
        <v>-103.88663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11.73893</v>
      </c>
      <c r="E11" s="9">
        <f t="shared" si="0"/>
        <v>7.037727817745802</v>
      </c>
      <c r="F11" s="9">
        <f t="shared" si="1"/>
        <v>-155.06107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2.2</v>
      </c>
      <c r="E12" s="5">
        <f t="shared" si="0"/>
        <v>22.000000000000004</v>
      </c>
      <c r="F12" s="5">
        <f t="shared" si="1"/>
        <v>-7.8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2.2</v>
      </c>
      <c r="E13" s="9">
        <f t="shared" si="0"/>
        <v>22.000000000000004</v>
      </c>
      <c r="F13" s="9">
        <f t="shared" si="1"/>
        <v>-7.8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32.800090000000004</v>
      </c>
      <c r="E20" s="5">
        <f t="shared" si="0"/>
        <v>12.058856617647061</v>
      </c>
      <c r="F20" s="5">
        <f t="shared" si="1"/>
        <v>-239.19991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142</v>
      </c>
      <c r="D21" s="5">
        <f>D22+D23</f>
        <v>0.13116</v>
      </c>
      <c r="E21" s="5">
        <f t="shared" si="0"/>
        <v>0.09236619718309859</v>
      </c>
      <c r="F21" s="5">
        <f t="shared" si="1"/>
        <v>-141.86884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0.13116</v>
      </c>
      <c r="E22" s="9">
        <f t="shared" si="0"/>
        <v>0.10492800000000001</v>
      </c>
      <c r="F22" s="9">
        <f t="shared" si="1"/>
        <v>-124.86884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0</v>
      </c>
      <c r="E23" s="9">
        <f t="shared" si="0"/>
        <v>0</v>
      </c>
      <c r="F23" s="9">
        <f t="shared" si="1"/>
        <v>-17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130</v>
      </c>
      <c r="D26" s="5">
        <f>D27+D28</f>
        <v>0</v>
      </c>
      <c r="E26" s="5">
        <f t="shared" si="0"/>
        <v>0</v>
      </c>
      <c r="F26" s="5">
        <f t="shared" si="1"/>
        <v>-130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0</v>
      </c>
      <c r="E28" s="9">
        <f t="shared" si="0"/>
        <v>0</v>
      </c>
      <c r="F28" s="9">
        <f t="shared" si="1"/>
        <v>-130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32.66893</v>
      </c>
      <c r="E29" s="5" t="e">
        <f t="shared" si="0"/>
        <v>#DIV/0!</v>
      </c>
      <c r="F29" s="5">
        <f t="shared" si="1"/>
        <v>32.66893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32.66893</v>
      </c>
      <c r="E30" s="9" t="e">
        <f t="shared" si="0"/>
        <v>#DIV/0!</v>
      </c>
      <c r="F30" s="9">
        <f t="shared" si="1"/>
        <v>32.66893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63.91559000000001</v>
      </c>
      <c r="E32" s="5">
        <f t="shared" si="0"/>
        <v>8.579273825503357</v>
      </c>
      <c r="F32" s="5">
        <f t="shared" si="1"/>
        <v>-681.0844099999999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3068.968</v>
      </c>
      <c r="D33" s="5">
        <f>D34+D36+D37+D38+D39+D40+D35</f>
        <v>518.0999999999999</v>
      </c>
      <c r="E33" s="5">
        <f t="shared" si="0"/>
        <v>16.881896455095</v>
      </c>
      <c r="F33" s="5">
        <f t="shared" si="1"/>
        <v>-2550.868</v>
      </c>
      <c r="G33" s="21"/>
    </row>
    <row r="34" spans="1:6" ht="15.75">
      <c r="A34" s="17">
        <v>2020100000</v>
      </c>
      <c r="B34" s="18" t="s">
        <v>28</v>
      </c>
      <c r="C34" s="13">
        <v>2392.6</v>
      </c>
      <c r="D34" s="22">
        <v>405.4</v>
      </c>
      <c r="E34" s="9">
        <f t="shared" si="0"/>
        <v>16.94391039037031</v>
      </c>
      <c r="F34" s="9">
        <f t="shared" si="1"/>
        <v>-1987.1999999999998</v>
      </c>
    </row>
    <row r="35" spans="1:6" ht="15.75">
      <c r="A35" s="17">
        <v>2020100310</v>
      </c>
      <c r="B35" s="18" t="s">
        <v>273</v>
      </c>
      <c r="C35" s="13">
        <v>374.1</v>
      </c>
      <c r="D35" s="22">
        <v>93.5</v>
      </c>
      <c r="E35" s="9">
        <f t="shared" si="0"/>
        <v>24.99331729484095</v>
      </c>
      <c r="F35" s="9">
        <f t="shared" si="1"/>
        <v>-280.6</v>
      </c>
    </row>
    <row r="36" spans="1:6" ht="15.75">
      <c r="A36" s="17">
        <v>2020200000</v>
      </c>
      <c r="B36" s="18" t="s">
        <v>29</v>
      </c>
      <c r="C36" s="12">
        <v>187.4</v>
      </c>
      <c r="D36" s="10">
        <v>0</v>
      </c>
      <c r="E36" s="9">
        <f t="shared" si="0"/>
        <v>0</v>
      </c>
      <c r="F36" s="9">
        <f t="shared" si="1"/>
        <v>-187.4</v>
      </c>
    </row>
    <row r="37" spans="1:6" ht="15.75">
      <c r="A37" s="17">
        <v>2020300000</v>
      </c>
      <c r="B37" s="18" t="s">
        <v>30</v>
      </c>
      <c r="C37" s="12">
        <v>114.868</v>
      </c>
      <c r="D37" s="23">
        <v>19.2</v>
      </c>
      <c r="E37" s="9">
        <f t="shared" si="0"/>
        <v>16.714837900894942</v>
      </c>
      <c r="F37" s="9">
        <f t="shared" si="1"/>
        <v>-95.66799999999999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3813.968</v>
      </c>
      <c r="D42" s="26">
        <f>D32+D33</f>
        <v>582.01559</v>
      </c>
      <c r="E42" s="5">
        <f t="shared" si="0"/>
        <v>15.260106796910724</v>
      </c>
      <c r="F42" s="5">
        <f t="shared" si="1"/>
        <v>-3231.95241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-184.17513999999994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178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854.088</v>
      </c>
      <c r="D47" s="40">
        <f>D48+D49+D50+D51+D52+D54+D53</f>
        <v>74.41586</v>
      </c>
      <c r="E47" s="41">
        <f>SUM(D47/C47*100)</f>
        <v>8.712903120053204</v>
      </c>
      <c r="F47" s="41">
        <f>SUM(D47-C47)</f>
        <v>-779.67214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844.088</v>
      </c>
      <c r="D49" s="44">
        <v>74.41586</v>
      </c>
      <c r="E49" s="45">
        <f aca="true" t="shared" si="2" ref="E49:E88">SUM(D49/C49*100)</f>
        <v>8.816125806787918</v>
      </c>
      <c r="F49" s="45">
        <f aca="true" t="shared" si="3" ref="F49:F88">SUM(D49-C49)</f>
        <v>-769.67214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9.597</v>
      </c>
      <c r="E55" s="41">
        <f t="shared" si="2"/>
        <v>8.36850366236484</v>
      </c>
      <c r="F55" s="41">
        <f t="shared" si="3"/>
        <v>-105.08300000000001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9.597</v>
      </c>
      <c r="E56" s="45">
        <f t="shared" si="2"/>
        <v>8.36850366236484</v>
      </c>
      <c r="F56" s="45">
        <f t="shared" si="3"/>
        <v>-105.08300000000001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10</v>
      </c>
      <c r="D57" s="39">
        <f>SUM(D58:D60)</f>
        <v>0</v>
      </c>
      <c r="E57" s="41">
        <f t="shared" si="2"/>
        <v>0</v>
      </c>
      <c r="F57" s="41">
        <f t="shared" si="3"/>
        <v>-10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</v>
      </c>
      <c r="D60" s="44"/>
      <c r="E60" s="45">
        <f t="shared" si="2"/>
        <v>0</v>
      </c>
      <c r="F60" s="45">
        <f t="shared" si="3"/>
        <v>-10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474.8</v>
      </c>
      <c r="D62" s="55">
        <f>SUM(D63:D66)</f>
        <v>0</v>
      </c>
      <c r="E62" s="41">
        <f t="shared" si="2"/>
        <v>0</v>
      </c>
      <c r="F62" s="41">
        <f t="shared" si="3"/>
        <v>-474.8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100</v>
      </c>
      <c r="D64" s="44"/>
      <c r="E64" s="45">
        <f t="shared" si="2"/>
        <v>0</v>
      </c>
      <c r="F64" s="45">
        <f t="shared" si="3"/>
        <v>-100</v>
      </c>
      <c r="G64" s="57"/>
    </row>
    <row r="65" spans="1:6" ht="15.75">
      <c r="A65" s="42" t="s">
        <v>72</v>
      </c>
      <c r="B65" s="46" t="s">
        <v>73</v>
      </c>
      <c r="C65" s="56">
        <v>374.8</v>
      </c>
      <c r="D65" s="44"/>
      <c r="E65" s="45">
        <f t="shared" si="2"/>
        <v>0</v>
      </c>
      <c r="F65" s="45">
        <f t="shared" si="3"/>
        <v>-374.8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224.8</v>
      </c>
      <c r="D67" s="39">
        <f>SUM(D68:D70)</f>
        <v>2.07859</v>
      </c>
      <c r="E67" s="41">
        <f t="shared" si="2"/>
        <v>0.9246396797153025</v>
      </c>
      <c r="F67" s="41">
        <f t="shared" si="3"/>
        <v>-222.72141000000002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224.8</v>
      </c>
      <c r="D70" s="44">
        <v>2.07859</v>
      </c>
      <c r="E70" s="45">
        <f t="shared" si="2"/>
        <v>0.9246396797153025</v>
      </c>
      <c r="F70" s="45">
        <f t="shared" si="3"/>
        <v>-222.72141000000002</v>
      </c>
    </row>
    <row r="71" spans="1:6" s="6" customFormat="1" ht="15.75">
      <c r="A71" s="37" t="s">
        <v>98</v>
      </c>
      <c r="B71" s="38" t="s">
        <v>99</v>
      </c>
      <c r="C71" s="39">
        <f>C72</f>
        <v>2123.6</v>
      </c>
      <c r="D71" s="39">
        <f>SUM(D72)</f>
        <v>311.749</v>
      </c>
      <c r="E71" s="41">
        <f t="shared" si="2"/>
        <v>14.68021284611038</v>
      </c>
      <c r="F71" s="41">
        <f t="shared" si="3"/>
        <v>-1811.8509999999999</v>
      </c>
    </row>
    <row r="72" spans="1:6" ht="15.75">
      <c r="A72" s="42" t="s">
        <v>100</v>
      </c>
      <c r="B72" s="46" t="s">
        <v>101</v>
      </c>
      <c r="C72" s="44">
        <v>2123.6</v>
      </c>
      <c r="D72" s="44">
        <v>311.749</v>
      </c>
      <c r="E72" s="45">
        <f t="shared" si="2"/>
        <v>14.68021284611038</v>
      </c>
      <c r="F72" s="45">
        <f t="shared" si="3"/>
        <v>-1811.8509999999999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.75">
      <c r="A79" s="42" t="s">
        <v>110</v>
      </c>
      <c r="B79" s="46" t="s">
        <v>111</v>
      </c>
      <c r="C79" s="44">
        <v>12</v>
      </c>
      <c r="D79" s="44"/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3813.968</v>
      </c>
      <c r="D88" s="40">
        <f>D47+D55+D57+D62+D67+D71+D78</f>
        <v>397.84045000000003</v>
      </c>
      <c r="E88" s="41">
        <f t="shared" si="2"/>
        <v>10.431142841261385</v>
      </c>
      <c r="F88" s="41">
        <f t="shared" si="3"/>
        <v>-3416.1275499999997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6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3.14062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313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241.53744999999998</v>
      </c>
      <c r="E4" s="5">
        <f>SUM(D4/C4*100)</f>
        <v>15.027527530641446</v>
      </c>
      <c r="F4" s="5">
        <f>SUM(D4-C4)</f>
        <v>-1365.76255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126.80568</v>
      </c>
      <c r="E5" s="5">
        <f aca="true" t="shared" si="0" ref="E5:E42">SUM(D5/C5*100)</f>
        <v>12.855401459854015</v>
      </c>
      <c r="F5" s="5">
        <f aca="true" t="shared" si="1" ref="F5:F42">SUM(D5-C5)</f>
        <v>-859.5943199999999</v>
      </c>
    </row>
    <row r="6" spans="1:6" ht="15.75">
      <c r="A6" s="7">
        <v>1010200001</v>
      </c>
      <c r="B6" s="8" t="s">
        <v>7</v>
      </c>
      <c r="C6" s="9">
        <v>986.4</v>
      </c>
      <c r="D6" s="10">
        <v>126.80568</v>
      </c>
      <c r="E6" s="9">
        <f>SUM(D6/C6*100)</f>
        <v>12.855401459854015</v>
      </c>
      <c r="F6" s="9">
        <f t="shared" si="1"/>
        <v>-859.5943199999999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0</v>
      </c>
      <c r="E7" s="5">
        <f t="shared" si="0"/>
        <v>0</v>
      </c>
      <c r="F7" s="5">
        <f t="shared" si="1"/>
        <v>-28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0</v>
      </c>
      <c r="E8" s="9">
        <f t="shared" si="0"/>
        <v>0</v>
      </c>
      <c r="F8" s="9">
        <f t="shared" si="1"/>
        <v>-28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582.9</v>
      </c>
      <c r="D9" s="5">
        <f>D10+D11</f>
        <v>110.03177000000001</v>
      </c>
      <c r="E9" s="5">
        <f t="shared" si="0"/>
        <v>18.876611768742496</v>
      </c>
      <c r="F9" s="5">
        <f t="shared" si="1"/>
        <v>-472.86823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4.32728</v>
      </c>
      <c r="E10" s="9">
        <f t="shared" si="0"/>
        <v>3.205392592592592</v>
      </c>
      <c r="F10" s="9">
        <f>SUM(D10-C10)</f>
        <v>-130.67272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105.70449</v>
      </c>
      <c r="E11" s="9">
        <f t="shared" si="0"/>
        <v>23.600020093770937</v>
      </c>
      <c r="F11" s="9">
        <f t="shared" si="1"/>
        <v>-342.19550999999996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4.7</v>
      </c>
      <c r="E12" s="5">
        <f t="shared" si="0"/>
        <v>47</v>
      </c>
      <c r="F12" s="5">
        <f t="shared" si="1"/>
        <v>-5.3</v>
      </c>
    </row>
    <row r="13" spans="1:6" ht="15.75">
      <c r="A13" s="7">
        <v>1080400001</v>
      </c>
      <c r="B13" s="8" t="s">
        <v>14</v>
      </c>
      <c r="C13" s="9">
        <v>10</v>
      </c>
      <c r="D13" s="10">
        <v>4.7</v>
      </c>
      <c r="E13" s="9">
        <f t="shared" si="0"/>
        <v>47</v>
      </c>
      <c r="F13" s="9">
        <f t="shared" si="1"/>
        <v>-5.3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95.0459</v>
      </c>
      <c r="E20" s="5">
        <f t="shared" si="0"/>
        <v>22.83659298414224</v>
      </c>
      <c r="F20" s="5">
        <f t="shared" si="1"/>
        <v>-321.15409999999997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326.2</v>
      </c>
      <c r="D21" s="5">
        <f>D22+D23</f>
        <v>28.04902</v>
      </c>
      <c r="E21" s="5">
        <f t="shared" si="0"/>
        <v>8.59871857755978</v>
      </c>
      <c r="F21" s="5">
        <f t="shared" si="1"/>
        <v>-298.15098</v>
      </c>
    </row>
    <row r="22" spans="1:6" ht="15.75">
      <c r="A22" s="17">
        <v>1110501101</v>
      </c>
      <c r="B22" s="18" t="s">
        <v>267</v>
      </c>
      <c r="C22" s="12">
        <v>310</v>
      </c>
      <c r="D22" s="10">
        <v>28.04902</v>
      </c>
      <c r="E22" s="9">
        <f t="shared" si="0"/>
        <v>9.048070967741936</v>
      </c>
      <c r="F22" s="9">
        <f t="shared" si="1"/>
        <v>-281.95098</v>
      </c>
    </row>
    <row r="23" spans="1:6" ht="15" customHeight="1">
      <c r="A23" s="7">
        <v>1110503505</v>
      </c>
      <c r="B23" s="11" t="s">
        <v>266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90</v>
      </c>
      <c r="D26" s="5">
        <f>D27+D28</f>
        <v>16.65724</v>
      </c>
      <c r="E26" s="5">
        <f t="shared" si="0"/>
        <v>18.508044444444447</v>
      </c>
      <c r="F26" s="5">
        <f t="shared" si="1"/>
        <v>-73.34276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90</v>
      </c>
      <c r="D28" s="10">
        <v>16.65724</v>
      </c>
      <c r="E28" s="9">
        <f t="shared" si="0"/>
        <v>18.508044444444447</v>
      </c>
      <c r="F28" s="9">
        <f t="shared" si="1"/>
        <v>-73.34276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50.33964</v>
      </c>
      <c r="E29" s="5" t="e">
        <f t="shared" si="0"/>
        <v>#DIV/0!</v>
      </c>
      <c r="F29" s="5">
        <f t="shared" si="1"/>
        <v>50.33964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50.33964</v>
      </c>
      <c r="E30" s="9" t="e">
        <f t="shared" si="0"/>
        <v>#DIV/0!</v>
      </c>
      <c r="F30" s="9">
        <f t="shared" si="1"/>
        <v>50.33964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336.58335</v>
      </c>
      <c r="E32" s="5">
        <f t="shared" si="0"/>
        <v>16.63372127501853</v>
      </c>
      <c r="F32" s="5">
        <f t="shared" si="1"/>
        <v>-1686.9166500000001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2648.737</v>
      </c>
      <c r="D33" s="5">
        <f>D34+D36+D37+D38+D39+D40</f>
        <v>405</v>
      </c>
      <c r="E33" s="5">
        <f t="shared" si="0"/>
        <v>15.290306285599515</v>
      </c>
      <c r="F33" s="5">
        <f t="shared" si="1"/>
        <v>-2243.737</v>
      </c>
      <c r="G33" s="21"/>
    </row>
    <row r="34" spans="1:6" ht="15.75">
      <c r="A34" s="17">
        <v>2020100000</v>
      </c>
      <c r="B34" s="18" t="s">
        <v>28</v>
      </c>
      <c r="C34" s="13">
        <v>2276.9</v>
      </c>
      <c r="D34" s="22">
        <v>385.8</v>
      </c>
      <c r="E34" s="9">
        <f t="shared" si="0"/>
        <v>16.944090649567396</v>
      </c>
      <c r="F34" s="9">
        <f t="shared" si="1"/>
        <v>-1891.1000000000001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256.9</v>
      </c>
      <c r="D36" s="10">
        <v>0</v>
      </c>
      <c r="E36" s="9">
        <f t="shared" si="0"/>
        <v>0</v>
      </c>
      <c r="F36" s="9">
        <f t="shared" si="1"/>
        <v>-256.9</v>
      </c>
    </row>
    <row r="37" spans="1:6" ht="15" customHeight="1">
      <c r="A37" s="17">
        <v>2020300000</v>
      </c>
      <c r="B37" s="18" t="s">
        <v>30</v>
      </c>
      <c r="C37" s="12">
        <v>114.937</v>
      </c>
      <c r="D37" s="23">
        <v>19.2</v>
      </c>
      <c r="E37" s="9">
        <f t="shared" si="0"/>
        <v>16.704803501048403</v>
      </c>
      <c r="F37" s="9">
        <f t="shared" si="1"/>
        <v>-95.737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4672.237</v>
      </c>
      <c r="D42" s="26">
        <f>D32+D33</f>
        <v>741.58335</v>
      </c>
      <c r="E42" s="5">
        <f t="shared" si="0"/>
        <v>15.872126135724706</v>
      </c>
      <c r="F42" s="5">
        <f t="shared" si="1"/>
        <v>-3930.65365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-150.74624000000006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743.057</v>
      </c>
      <c r="D47" s="40">
        <f>D48+D49+D50+D51+D52+D54+D53</f>
        <v>67.21354</v>
      </c>
      <c r="E47" s="41">
        <f>SUM(D47/C47*100)</f>
        <v>9.045542939505314</v>
      </c>
      <c r="F47" s="41">
        <f>SUM(D47-C47)</f>
        <v>-675.84346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723.057</v>
      </c>
      <c r="D49" s="44">
        <v>67.21354</v>
      </c>
      <c r="E49" s="45">
        <f aca="true" t="shared" si="2" ref="E49:E60">SUM(D49/C49*100)</f>
        <v>9.295745701929446</v>
      </c>
      <c r="F49" s="45">
        <f aca="true" t="shared" si="3" ref="F49:F60">SUM(D49-C49)</f>
        <v>-655.84346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/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9.09765</v>
      </c>
      <c r="E55" s="41">
        <f t="shared" si="2"/>
        <v>7.933074642483431</v>
      </c>
      <c r="F55" s="41">
        <f t="shared" si="3"/>
        <v>-105.58235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9.09765</v>
      </c>
      <c r="E56" s="45">
        <f t="shared" si="2"/>
        <v>7.933074642483431</v>
      </c>
      <c r="F56" s="45">
        <f t="shared" si="3"/>
        <v>-105.58235</v>
      </c>
    </row>
    <row r="57" spans="1:6" s="6" customFormat="1" ht="15.75">
      <c r="A57" s="37" t="s">
        <v>58</v>
      </c>
      <c r="B57" s="38" t="s">
        <v>59</v>
      </c>
      <c r="C57" s="39">
        <f>C61</f>
        <v>24.9</v>
      </c>
      <c r="D57" s="39">
        <f>SUM(D58:D60)</f>
        <v>0</v>
      </c>
      <c r="E57" s="41">
        <f t="shared" si="2"/>
        <v>0</v>
      </c>
      <c r="F57" s="41">
        <f t="shared" si="3"/>
        <v>-24.9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s="6" customFormat="1" ht="15.75">
      <c r="A61" s="53" t="s">
        <v>260</v>
      </c>
      <c r="B61" s="54" t="s">
        <v>261</v>
      </c>
      <c r="C61" s="44">
        <v>24.9</v>
      </c>
      <c r="D61" s="44"/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683.8</v>
      </c>
      <c r="D62" s="55">
        <f>SUM(D63:D66)</f>
        <v>25.0685</v>
      </c>
      <c r="E62" s="41">
        <f aca="true" t="shared" si="4" ref="E62:E76">SUM(D62/C62*100)</f>
        <v>3.666057326703715</v>
      </c>
      <c r="F62" s="41">
        <f aca="true" t="shared" si="5" ref="F62:F77">SUM(D62-C62)</f>
        <v>-658.7315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/>
      <c r="E64" s="45">
        <f t="shared" si="4"/>
        <v>0</v>
      </c>
      <c r="F64" s="45">
        <f t="shared" si="5"/>
        <v>-120</v>
      </c>
    </row>
    <row r="65" spans="1:6" ht="15.75">
      <c r="A65" s="42" t="s">
        <v>72</v>
      </c>
      <c r="B65" s="46" t="s">
        <v>73</v>
      </c>
      <c r="C65" s="56">
        <v>513.8</v>
      </c>
      <c r="D65" s="44">
        <v>25.0685</v>
      </c>
      <c r="E65" s="45">
        <f t="shared" si="4"/>
        <v>4.879038536395485</v>
      </c>
      <c r="F65" s="45">
        <f t="shared" si="5"/>
        <v>-488.7315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/>
      <c r="E66" s="45">
        <f t="shared" si="4"/>
        <v>0</v>
      </c>
      <c r="F66" s="45">
        <f t="shared" si="5"/>
        <v>-50</v>
      </c>
    </row>
    <row r="67" spans="1:6" ht="15.75">
      <c r="A67" s="37" t="s">
        <v>76</v>
      </c>
      <c r="B67" s="38" t="s">
        <v>77</v>
      </c>
      <c r="C67" s="39">
        <f>SUM(C68:C70)</f>
        <v>554.1</v>
      </c>
      <c r="D67" s="39">
        <f>SUM(D68:D70)</f>
        <v>109.45326</v>
      </c>
      <c r="E67" s="41">
        <f t="shared" si="4"/>
        <v>19.753340552246886</v>
      </c>
      <c r="F67" s="41">
        <f t="shared" si="5"/>
        <v>-444.64674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554.1</v>
      </c>
      <c r="D70" s="44">
        <v>109.45326</v>
      </c>
      <c r="E70" s="45">
        <f t="shared" si="4"/>
        <v>19.753340552246886</v>
      </c>
      <c r="F70" s="45">
        <f t="shared" si="5"/>
        <v>-444.64674</v>
      </c>
    </row>
    <row r="71" spans="1:6" ht="15.75">
      <c r="A71" s="37" t="s">
        <v>98</v>
      </c>
      <c r="B71" s="38" t="s">
        <v>99</v>
      </c>
      <c r="C71" s="39">
        <f>C72</f>
        <v>2160.8</v>
      </c>
      <c r="D71" s="39">
        <f>SUM(D72)</f>
        <v>380.00416</v>
      </c>
      <c r="E71" s="41">
        <f t="shared" si="4"/>
        <v>17.58627175120326</v>
      </c>
      <c r="F71" s="41">
        <f t="shared" si="5"/>
        <v>-1780.7958400000002</v>
      </c>
    </row>
    <row r="72" spans="1:6" s="6" customFormat="1" ht="15.75">
      <c r="A72" s="42" t="s">
        <v>100</v>
      </c>
      <c r="B72" s="46" t="s">
        <v>101</v>
      </c>
      <c r="C72" s="44">
        <v>2160.8</v>
      </c>
      <c r="D72" s="44">
        <v>380.00416</v>
      </c>
      <c r="E72" s="45">
        <f t="shared" si="4"/>
        <v>17.58627175120326</v>
      </c>
      <c r="F72" s="45">
        <f t="shared" si="5"/>
        <v>-1780.7958400000002</v>
      </c>
    </row>
    <row r="73" spans="1:6" ht="15.75">
      <c r="A73" s="60">
        <v>1000</v>
      </c>
      <c r="B73" s="38" t="s">
        <v>102</v>
      </c>
      <c r="C73" s="39">
        <f>SUM(C74:C77)</f>
        <v>375.3</v>
      </c>
      <c r="D73" s="39">
        <f>SUM(D74:D77)</f>
        <v>0</v>
      </c>
      <c r="E73" s="41">
        <f t="shared" si="4"/>
        <v>0</v>
      </c>
      <c r="F73" s="41">
        <f t="shared" si="5"/>
        <v>-375.3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104</v>
      </c>
      <c r="C75" s="44">
        <v>375.3</v>
      </c>
      <c r="D75" s="44"/>
      <c r="E75" s="45">
        <f t="shared" si="4"/>
        <v>0</v>
      </c>
      <c r="F75" s="45">
        <f t="shared" si="5"/>
        <v>-375.3</v>
      </c>
    </row>
    <row r="76" spans="1:6" ht="15.75" customHeight="1" hidden="1">
      <c r="A76" s="61">
        <v>1004</v>
      </c>
      <c r="B76" s="62" t="s">
        <v>105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108</v>
      </c>
      <c r="B78" s="38" t="s">
        <v>109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.75" customHeight="1">
      <c r="A79" s="42" t="s">
        <v>110</v>
      </c>
      <c r="B79" s="46" t="s">
        <v>111</v>
      </c>
      <c r="C79" s="44">
        <v>15.6</v>
      </c>
      <c r="D79" s="44"/>
      <c r="E79" s="45">
        <f t="shared" si="6"/>
        <v>0</v>
      </c>
      <c r="F79" s="45">
        <f>SUM(D79-C79)</f>
        <v>-15.6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118</v>
      </c>
      <c r="B83" s="46" t="s">
        <v>119</v>
      </c>
      <c r="C83" s="44"/>
      <c r="D83" s="44"/>
      <c r="E83" s="45" t="e">
        <f t="shared" si="6"/>
        <v>#DIV/0!</v>
      </c>
      <c r="F83" s="45"/>
    </row>
    <row r="84" spans="1:6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6"/>
        <v>#DIV/0!</v>
      </c>
      <c r="F84" s="41">
        <f>SUM(D84-C84)</f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.75" hidden="1">
      <c r="A86" s="61">
        <v>1402</v>
      </c>
      <c r="B86" s="62" t="s">
        <v>130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.75" hidden="1">
      <c r="A87" s="61">
        <v>1403</v>
      </c>
      <c r="B87" s="62" t="s">
        <v>131</v>
      </c>
      <c r="C87" s="56"/>
      <c r="D87" s="44"/>
      <c r="E87" s="45" t="e">
        <f t="shared" si="6"/>
        <v>#DIV/0!</v>
      </c>
      <c r="F87" s="45">
        <f>SUM(D87-C87)</f>
        <v>0</v>
      </c>
    </row>
    <row r="88" spans="1:6" ht="15.75">
      <c r="A88" s="60"/>
      <c r="B88" s="66" t="s">
        <v>132</v>
      </c>
      <c r="C88" s="40">
        <f>C47+C55+C57+C62+C67+C71+C73+C78</f>
        <v>4672.237</v>
      </c>
      <c r="D88" s="40">
        <f>D47+D55+D57+D62+D67+D71+D73+D78</f>
        <v>590.8371099999999</v>
      </c>
      <c r="E88" s="41">
        <f t="shared" si="6"/>
        <v>12.645700763895324</v>
      </c>
      <c r="F88" s="41">
        <f>SUM(D88-C88)</f>
        <v>-4081.39989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133</v>
      </c>
      <c r="B90" s="72"/>
      <c r="C90" s="73"/>
      <c r="D90" s="73"/>
    </row>
    <row r="91" spans="1:6" ht="15.75">
      <c r="A91" s="75" t="s">
        <v>134</v>
      </c>
      <c r="B91" s="75"/>
      <c r="C91" s="74" t="s">
        <v>135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0">
      <selection activeCell="D88" sqref="D88"/>
    </sheetView>
  </sheetViews>
  <sheetFormatPr defaultColWidth="9.140625" defaultRowHeight="12.75"/>
  <cols>
    <col min="1" max="1" width="14.7109375" style="67" customWidth="1"/>
    <col min="2" max="2" width="55.7109375" style="68" customWidth="1"/>
    <col min="3" max="3" width="12.28125" style="71" customWidth="1"/>
    <col min="4" max="4" width="14.7109375" style="71" customWidth="1"/>
    <col min="5" max="5" width="8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312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682.54196</v>
      </c>
      <c r="E4" s="5">
        <f>SUM(D4/C4*100)</f>
        <v>12.327372489524635</v>
      </c>
      <c r="F4" s="5">
        <f>SUM(D4-C4)</f>
        <v>-4854.258040000001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568.40701</v>
      </c>
      <c r="E5" s="5">
        <f aca="true" t="shared" si="0" ref="E5:E42">SUM(D5/C5*100)</f>
        <v>12.399803883071552</v>
      </c>
      <c r="F5" s="5">
        <f aca="true" t="shared" si="1" ref="F5:F42">SUM(D5-C5)</f>
        <v>-4015.59299</v>
      </c>
    </row>
    <row r="6" spans="1:6" ht="15.75">
      <c r="A6" s="7">
        <v>1010200001</v>
      </c>
      <c r="B6" s="8" t="s">
        <v>7</v>
      </c>
      <c r="C6" s="9">
        <v>4584</v>
      </c>
      <c r="D6" s="10">
        <v>568.40701</v>
      </c>
      <c r="E6" s="9">
        <f>SUM(D6/C6*100)</f>
        <v>12.399803883071552</v>
      </c>
      <c r="F6" s="9">
        <f t="shared" si="1"/>
        <v>-4015.59299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0.02669</v>
      </c>
      <c r="E7" s="5">
        <f t="shared" si="0"/>
        <v>0.07625714285714286</v>
      </c>
      <c r="F7" s="5">
        <f t="shared" si="1"/>
        <v>-34.97331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0.02669</v>
      </c>
      <c r="E8" s="9">
        <f t="shared" si="0"/>
        <v>0.07625714285714286</v>
      </c>
      <c r="F8" s="9">
        <f t="shared" si="1"/>
        <v>-34.97331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907.8</v>
      </c>
      <c r="D9" s="5">
        <f>D10+D11</f>
        <v>114.10825999999999</v>
      </c>
      <c r="E9" s="5">
        <f t="shared" si="0"/>
        <v>12.569757655871335</v>
      </c>
      <c r="F9" s="5">
        <f t="shared" si="1"/>
        <v>-793.69174</v>
      </c>
    </row>
    <row r="10" spans="1:6" s="6" customFormat="1" ht="15" customHeight="1">
      <c r="A10" s="7">
        <v>1060100000</v>
      </c>
      <c r="B10" s="11" t="s">
        <v>11</v>
      </c>
      <c r="C10" s="9">
        <v>148</v>
      </c>
      <c r="D10" s="10">
        <v>3.44451</v>
      </c>
      <c r="E10" s="9">
        <f t="shared" si="0"/>
        <v>2.327371621621622</v>
      </c>
      <c r="F10" s="9">
        <f>SUM(D10-C10)</f>
        <v>-144.55549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110.66375</v>
      </c>
      <c r="E11" s="9">
        <f t="shared" si="0"/>
        <v>14.564852592787576</v>
      </c>
      <c r="F11" s="9">
        <f t="shared" si="1"/>
        <v>-649.13625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/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94.47309</v>
      </c>
      <c r="E20" s="5">
        <f t="shared" si="0"/>
        <v>30.475190322580648</v>
      </c>
      <c r="F20" s="5">
        <f t="shared" si="1"/>
        <v>-215.52691</v>
      </c>
    </row>
    <row r="21" spans="1:6" s="6" customFormat="1" ht="15" customHeight="1">
      <c r="A21" s="77">
        <v>1110000000</v>
      </c>
      <c r="B21" s="78" t="s">
        <v>142</v>
      </c>
      <c r="C21" s="5">
        <f>C22+C23</f>
        <v>250</v>
      </c>
      <c r="D21" s="5">
        <f>D22+D23</f>
        <v>2.75085</v>
      </c>
      <c r="E21" s="5">
        <f t="shared" si="0"/>
        <v>1.10034</v>
      </c>
      <c r="F21" s="5">
        <f t="shared" si="1"/>
        <v>-247.24915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2.75085</v>
      </c>
      <c r="E22" s="9">
        <f t="shared" si="0"/>
        <v>1.10034</v>
      </c>
      <c r="F22" s="9">
        <f t="shared" si="1"/>
        <v>-247.24915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14.10789</v>
      </c>
      <c r="E26" s="5">
        <f t="shared" si="0"/>
        <v>23.51315</v>
      </c>
      <c r="F26" s="5">
        <f t="shared" si="1"/>
        <v>-45.89211</v>
      </c>
    </row>
    <row r="27" spans="1:6" ht="15" customHeight="1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14.10789</v>
      </c>
      <c r="E28" s="9">
        <f t="shared" si="0"/>
        <v>23.51315</v>
      </c>
      <c r="F28" s="9">
        <f t="shared" si="1"/>
        <v>-45.89211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77.61435</v>
      </c>
      <c r="E29" s="5">
        <v>0</v>
      </c>
      <c r="F29" s="5">
        <f t="shared" si="1"/>
        <v>77.61435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32.14931</v>
      </c>
      <c r="E30" s="9">
        <v>0</v>
      </c>
      <c r="F30" s="9">
        <f t="shared" si="1"/>
        <v>32.14931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45.46504</v>
      </c>
      <c r="E31" s="9">
        <v>0</v>
      </c>
      <c r="F31" s="9">
        <f t="shared" si="1"/>
        <v>45.46504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777.01505</v>
      </c>
      <c r="E32" s="5">
        <f t="shared" si="0"/>
        <v>13.289578059793392</v>
      </c>
      <c r="F32" s="5">
        <f t="shared" si="1"/>
        <v>-5069.78495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2741.0009999999997</v>
      </c>
      <c r="D33" s="5">
        <f>D34+D36+D37+D38+D39+D40</f>
        <v>144.44</v>
      </c>
      <c r="E33" s="5">
        <f t="shared" si="0"/>
        <v>5.269607709008498</v>
      </c>
      <c r="F33" s="5">
        <f t="shared" si="1"/>
        <v>-2596.5609999999997</v>
      </c>
      <c r="G33" s="21"/>
    </row>
    <row r="34" spans="1:6" ht="15.75">
      <c r="A34" s="17">
        <v>2020100000</v>
      </c>
      <c r="B34" s="18" t="s">
        <v>28</v>
      </c>
      <c r="C34" s="13">
        <v>852.8</v>
      </c>
      <c r="D34" s="22">
        <v>144.44</v>
      </c>
      <c r="E34" s="9">
        <f t="shared" si="0"/>
        <v>16.93714821763602</v>
      </c>
      <c r="F34" s="9">
        <f t="shared" si="1"/>
        <v>-708.3599999999999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1887.8</v>
      </c>
      <c r="D36" s="10"/>
      <c r="E36" s="9">
        <f t="shared" si="0"/>
        <v>0</v>
      </c>
      <c r="F36" s="9">
        <f t="shared" si="1"/>
        <v>-1887.8</v>
      </c>
    </row>
    <row r="37" spans="1:6" ht="15.75">
      <c r="A37" s="17">
        <v>2020300000</v>
      </c>
      <c r="B37" s="18" t="s">
        <v>30</v>
      </c>
      <c r="C37" s="12">
        <v>0.401</v>
      </c>
      <c r="D37" s="23"/>
      <c r="E37" s="9">
        <f t="shared" si="0"/>
        <v>0</v>
      </c>
      <c r="F37" s="9">
        <f t="shared" si="1"/>
        <v>-0.401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34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8587.801</v>
      </c>
      <c r="D42" s="26">
        <f>D32+D33</f>
        <v>921.45505</v>
      </c>
      <c r="E42" s="5">
        <f t="shared" si="0"/>
        <v>10.729813720648627</v>
      </c>
      <c r="F42" s="5">
        <f t="shared" si="1"/>
        <v>-7666.345949999999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-722.9472900000001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870.901</v>
      </c>
      <c r="D47" s="40">
        <f>D48+D49+D50+D51+D52+D54+D53</f>
        <v>52.86695</v>
      </c>
      <c r="E47" s="41">
        <f>SUM(D47/C47*100)</f>
        <v>6.070374244604152</v>
      </c>
      <c r="F47" s="41">
        <f>SUM(D47-C47)</f>
        <v>-818.03405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860.901</v>
      </c>
      <c r="D49" s="44">
        <v>52.86695</v>
      </c>
      <c r="E49" s="45">
        <f aca="true" t="shared" si="2" ref="E49:E88">SUM(D49/C49*100)</f>
        <v>6.1408861181483125</v>
      </c>
      <c r="F49" s="45">
        <f aca="true" t="shared" si="3" ref="F49:F88">SUM(D49-C49)</f>
        <v>-808.03405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4.2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5" customHeight="1" hidden="1">
      <c r="A57" s="37" t="s">
        <v>58</v>
      </c>
      <c r="B57" s="38" t="s">
        <v>59</v>
      </c>
      <c r="C57" s="39">
        <f>SUM(C58:C60)</f>
        <v>0</v>
      </c>
      <c r="D57" s="39">
        <f>SUM(D58:D60)</f>
        <v>0</v>
      </c>
      <c r="E57" s="41" t="e">
        <f t="shared" si="2"/>
        <v>#DIV/0!</v>
      </c>
      <c r="F57" s="41">
        <f t="shared" si="3"/>
        <v>0</v>
      </c>
    </row>
    <row r="58" spans="1:6" ht="1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2290.2</v>
      </c>
      <c r="D62" s="55">
        <f>SUM(D63:D66)</f>
        <v>90</v>
      </c>
      <c r="E62" s="41">
        <f t="shared" si="2"/>
        <v>3.9297877914592614</v>
      </c>
      <c r="F62" s="41">
        <f t="shared" si="3"/>
        <v>-2200.2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2200.2</v>
      </c>
      <c r="D65" s="44"/>
      <c r="E65" s="45">
        <f t="shared" si="2"/>
        <v>0</v>
      </c>
      <c r="F65" s="45">
        <f t="shared" si="3"/>
        <v>-2200.2</v>
      </c>
    </row>
    <row r="66" spans="1:6" ht="15" customHeight="1">
      <c r="A66" s="42" t="s">
        <v>74</v>
      </c>
      <c r="B66" s="46" t="s">
        <v>75</v>
      </c>
      <c r="C66" s="56">
        <v>90</v>
      </c>
      <c r="D66" s="44">
        <v>90</v>
      </c>
      <c r="E66" s="45">
        <f t="shared" si="2"/>
        <v>100</v>
      </c>
      <c r="F66" s="45">
        <f t="shared" si="3"/>
        <v>0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1644.2</v>
      </c>
      <c r="D67" s="39">
        <f>SUM(D68:D70)</f>
        <v>55.64081</v>
      </c>
      <c r="E67" s="41">
        <f t="shared" si="2"/>
        <v>3.384065807079431</v>
      </c>
      <c r="F67" s="41">
        <f t="shared" si="3"/>
        <v>-1588.55919</v>
      </c>
    </row>
    <row r="68" spans="1:6" ht="14.25" customHeight="1">
      <c r="A68" s="42" t="s">
        <v>78</v>
      </c>
      <c r="B68" s="58" t="s">
        <v>79</v>
      </c>
      <c r="C68" s="44">
        <v>258.5</v>
      </c>
      <c r="D68" s="44"/>
      <c r="E68" s="45">
        <f t="shared" si="2"/>
        <v>0</v>
      </c>
      <c r="F68" s="45">
        <f t="shared" si="3"/>
        <v>-258.5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1385.7</v>
      </c>
      <c r="D70" s="44">
        <v>55.64081</v>
      </c>
      <c r="E70" s="45">
        <f t="shared" si="2"/>
        <v>4.01535758100599</v>
      </c>
      <c r="F70" s="45">
        <f t="shared" si="3"/>
        <v>-1330.05919</v>
      </c>
    </row>
    <row r="71" spans="1:6" s="6" customFormat="1" ht="15" customHeight="1" hidden="1">
      <c r="A71" s="37" t="s">
        <v>98</v>
      </c>
      <c r="B71" s="38" t="s">
        <v>99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100</v>
      </c>
      <c r="B72" s="46" t="s">
        <v>101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2054</v>
      </c>
      <c r="D73" s="39">
        <f>SUM(D74:D77)</f>
        <v>0</v>
      </c>
      <c r="E73" s="41">
        <f t="shared" si="2"/>
        <v>0</v>
      </c>
      <c r="F73" s="41">
        <f t="shared" si="3"/>
        <v>-2054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2054</v>
      </c>
      <c r="D75" s="44"/>
      <c r="E75" s="45">
        <f t="shared" si="2"/>
        <v>0</v>
      </c>
      <c r="F75" s="45">
        <f t="shared" si="3"/>
        <v>-2054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21.5</v>
      </c>
      <c r="D78" s="39">
        <f>D79+D80+D81+D82+D83</f>
        <v>0</v>
      </c>
      <c r="E78" s="45">
        <f t="shared" si="2"/>
        <v>0</v>
      </c>
      <c r="F78" s="28">
        <f>F79+F80+F81+F82+F83</f>
        <v>-21.5</v>
      </c>
    </row>
    <row r="79" spans="1:6" ht="15" customHeight="1">
      <c r="A79" s="42" t="s">
        <v>110</v>
      </c>
      <c r="B79" s="46" t="s">
        <v>111</v>
      </c>
      <c r="C79" s="44">
        <v>21.5</v>
      </c>
      <c r="D79" s="44"/>
      <c r="E79" s="45">
        <f t="shared" si="2"/>
        <v>0</v>
      </c>
      <c r="F79" s="45">
        <f>SUM(D79-C79)</f>
        <v>-21.5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128</v>
      </c>
      <c r="C84" s="55">
        <f>C85+C86+C87</f>
        <v>1707</v>
      </c>
      <c r="D84" s="55">
        <f>SUM(D85:D87)</f>
        <v>0</v>
      </c>
      <c r="E84" s="41">
        <f t="shared" si="2"/>
        <v>0</v>
      </c>
      <c r="F84" s="41">
        <f t="shared" si="3"/>
        <v>-1707</v>
      </c>
    </row>
    <row r="85" spans="1:6" ht="15" customHeight="1">
      <c r="A85" s="61">
        <v>1401</v>
      </c>
      <c r="B85" s="62" t="s">
        <v>129</v>
      </c>
      <c r="C85" s="56">
        <v>1707</v>
      </c>
      <c r="D85" s="44"/>
      <c r="E85" s="45">
        <f t="shared" si="2"/>
        <v>0</v>
      </c>
      <c r="F85" s="45">
        <f t="shared" si="3"/>
        <v>-1707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C47+C62+C67+C73+C78+C84</f>
        <v>8587.801</v>
      </c>
      <c r="D88" s="40">
        <f>D47+D62+D67+D73+D78+D84</f>
        <v>198.50776000000002</v>
      </c>
      <c r="E88" s="41">
        <f t="shared" si="2"/>
        <v>2.31150861553499</v>
      </c>
      <c r="F88" s="41">
        <f t="shared" si="3"/>
        <v>-8389.293239999999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2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851562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31" t="s">
        <v>311</v>
      </c>
      <c r="B1" s="231"/>
      <c r="C1" s="231"/>
      <c r="D1" s="231"/>
      <c r="E1" s="231"/>
      <c r="F1" s="231"/>
    </row>
    <row r="2" spans="1:6" ht="15.75">
      <c r="A2" s="231"/>
      <c r="B2" s="231"/>
      <c r="C2" s="231"/>
      <c r="D2" s="231"/>
      <c r="E2" s="231"/>
      <c r="F2" s="231"/>
    </row>
    <row r="3" spans="1:6" ht="63">
      <c r="A3" s="2" t="s">
        <v>1</v>
      </c>
      <c r="B3" s="2" t="s">
        <v>2</v>
      </c>
      <c r="C3" s="81" t="s">
        <v>149</v>
      </c>
      <c r="D3" s="82" t="s">
        <v>300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412.32859</v>
      </c>
      <c r="E4" s="5">
        <f>SUM(D4/C4*100)</f>
        <v>15.21227042981</v>
      </c>
      <c r="F4" s="5">
        <f>SUM(D4-C4)</f>
        <v>-2298.17141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378.05577</v>
      </c>
      <c r="E5" s="5">
        <f aca="true" t="shared" si="0" ref="E5:E42">SUM(D5/C5*100)</f>
        <v>18.01981744518589</v>
      </c>
      <c r="F5" s="5">
        <f aca="true" t="shared" si="1" ref="F5:F42">SUM(D5-C5)</f>
        <v>-1719.94423</v>
      </c>
    </row>
    <row r="6" spans="1:6" ht="15.75">
      <c r="A6" s="7">
        <v>1010200001</v>
      </c>
      <c r="B6" s="8" t="s">
        <v>7</v>
      </c>
      <c r="C6" s="9">
        <v>2098</v>
      </c>
      <c r="D6" s="10">
        <v>378.05577</v>
      </c>
      <c r="E6" s="9">
        <f>SUM(D6/C6*100)</f>
        <v>18.01981744518589</v>
      </c>
      <c r="F6" s="9">
        <f t="shared" si="1"/>
        <v>-1719.94423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599.5</v>
      </c>
      <c r="D9" s="5">
        <f>D10+D11</f>
        <v>32.77282</v>
      </c>
      <c r="E9" s="5">
        <f t="shared" si="0"/>
        <v>5.466692243536281</v>
      </c>
      <c r="F9" s="5">
        <f t="shared" si="1"/>
        <v>-566.72718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0.23346</v>
      </c>
      <c r="E10" s="9">
        <f t="shared" si="0"/>
        <v>0.25376086956521743</v>
      </c>
      <c r="F10" s="9">
        <f>SUM(D10-C10)</f>
        <v>-91.76654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32.53936</v>
      </c>
      <c r="E11" s="9">
        <f t="shared" si="0"/>
        <v>6.411696551724138</v>
      </c>
      <c r="F11" s="9">
        <f t="shared" si="1"/>
        <v>-474.96064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1.5</v>
      </c>
      <c r="E12" s="5">
        <f t="shared" si="0"/>
        <v>15</v>
      </c>
      <c r="F12" s="5">
        <f t="shared" si="1"/>
        <v>-8.5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1.5</v>
      </c>
      <c r="E13" s="9">
        <f t="shared" si="0"/>
        <v>15</v>
      </c>
      <c r="F13" s="9">
        <f t="shared" si="1"/>
        <v>-8.5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1170</v>
      </c>
      <c r="D20" s="5">
        <f>D21+D24+D26+D29</f>
        <v>2008.8263900000002</v>
      </c>
      <c r="E20" s="5">
        <f t="shared" si="0"/>
        <v>171.69456324786324</v>
      </c>
      <c r="F20" s="5">
        <f t="shared" si="1"/>
        <v>838.8263900000002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990</v>
      </c>
      <c r="D21" s="5">
        <f>D22+D23</f>
        <v>0.0625</v>
      </c>
      <c r="E21" s="5">
        <f t="shared" si="0"/>
        <v>0.006313131313131313</v>
      </c>
      <c r="F21" s="5">
        <f t="shared" si="1"/>
        <v>-989.9375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0.0625</v>
      </c>
      <c r="E22" s="9">
        <f t="shared" si="0"/>
        <v>0.006313131313131313</v>
      </c>
      <c r="F22" s="9">
        <f t="shared" si="1"/>
        <v>-989.9375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180</v>
      </c>
      <c r="D26" s="5">
        <f>D27+D28</f>
        <v>1853.74789</v>
      </c>
      <c r="E26" s="5">
        <f t="shared" si="0"/>
        <v>1029.859938888889</v>
      </c>
      <c r="F26" s="5">
        <f t="shared" si="1"/>
        <v>1673.74789</v>
      </c>
    </row>
    <row r="27" spans="1:6" ht="0.75" customHeight="1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180</v>
      </c>
      <c r="D28" s="10">
        <v>1853.74789</v>
      </c>
      <c r="E28" s="9">
        <f t="shared" si="0"/>
        <v>1029.859938888889</v>
      </c>
      <c r="F28" s="9">
        <f t="shared" si="1"/>
        <v>1673.74789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155.016</v>
      </c>
      <c r="E29" s="5" t="e">
        <f t="shared" si="0"/>
        <v>#DIV/0!</v>
      </c>
      <c r="F29" s="5">
        <f t="shared" si="1"/>
        <v>155.016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154.804</v>
      </c>
      <c r="E30" s="9" t="e">
        <f t="shared" si="0"/>
        <v>#DIV/0!</v>
      </c>
      <c r="F30" s="9">
        <f t="shared" si="1"/>
        <v>154.804</v>
      </c>
    </row>
    <row r="31" spans="1:6" ht="15" customHeight="1">
      <c r="A31" s="7">
        <v>1170505005</v>
      </c>
      <c r="B31" s="11" t="s">
        <v>262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3880.5</v>
      </c>
      <c r="D32" s="20">
        <f>SUM(D4,D20)</f>
        <v>2421.1549800000003</v>
      </c>
      <c r="E32" s="5">
        <f t="shared" si="0"/>
        <v>62.39286122922304</v>
      </c>
      <c r="F32" s="5">
        <f t="shared" si="1"/>
        <v>-1459.3450199999997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6261.494000000001</v>
      </c>
      <c r="D33" s="5">
        <f>D34+D36+D37+D38+D39+D40</f>
        <v>19.2</v>
      </c>
      <c r="E33" s="5">
        <f t="shared" si="0"/>
        <v>0.3066360839761245</v>
      </c>
      <c r="F33" s="5">
        <f t="shared" si="1"/>
        <v>-6242.294000000001</v>
      </c>
      <c r="G33" s="21"/>
    </row>
    <row r="34" spans="1:6" ht="1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5404.3</v>
      </c>
      <c r="D36" s="10">
        <v>0</v>
      </c>
      <c r="E36" s="9">
        <f t="shared" si="0"/>
        <v>0</v>
      </c>
      <c r="F36" s="9">
        <f t="shared" si="1"/>
        <v>-5404.3</v>
      </c>
    </row>
    <row r="37" spans="1:6" ht="15.75">
      <c r="A37" s="17">
        <v>2020300000</v>
      </c>
      <c r="B37" s="18" t="s">
        <v>30</v>
      </c>
      <c r="C37" s="12">
        <v>857.194</v>
      </c>
      <c r="D37" s="23">
        <v>19.2</v>
      </c>
      <c r="E37" s="9">
        <f t="shared" si="0"/>
        <v>2.2398663546408395</v>
      </c>
      <c r="F37" s="9">
        <f t="shared" si="1"/>
        <v>-837.9939999999999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10141.994</v>
      </c>
      <c r="D42" s="26">
        <f>D32+D33</f>
        <v>2440.35498</v>
      </c>
      <c r="E42" s="5">
        <f t="shared" si="0"/>
        <v>24.061885463548883</v>
      </c>
      <c r="F42" s="5">
        <f t="shared" si="1"/>
        <v>-7701.6390200000005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-2174.96277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300</v>
      </c>
      <c r="E45" s="81" t="s">
        <v>3</v>
      </c>
      <c r="F45" s="83" t="s">
        <v>4</v>
      </c>
    </row>
    <row r="46" spans="1:6" ht="15.75">
      <c r="A46" s="178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812.514</v>
      </c>
      <c r="D47" s="40">
        <f>D48+D49+D50+D51+D52+D54+D53</f>
        <v>71.55498</v>
      </c>
      <c r="E47" s="41">
        <f>SUM(D47/C47*100)</f>
        <v>8.806615024479578</v>
      </c>
      <c r="F47" s="41">
        <f>SUM(D47-C47)</f>
        <v>-740.95902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792.514</v>
      </c>
      <c r="D49" s="44">
        <v>71.55498</v>
      </c>
      <c r="E49" s="45">
        <f aca="true" t="shared" si="2" ref="E49:E88">SUM(D49/C49*100)</f>
        <v>9.028860057992667</v>
      </c>
      <c r="F49" s="45">
        <f aca="true" t="shared" si="3" ref="F49:F88">SUM(D49-C49)</f>
        <v>-720.95902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8.84835</v>
      </c>
      <c r="E55" s="41">
        <f t="shared" si="2"/>
        <v>7.715687129403557</v>
      </c>
      <c r="F55" s="41">
        <f t="shared" si="3"/>
        <v>-105.83165000000001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8.84835</v>
      </c>
      <c r="E56" s="45">
        <f t="shared" si="2"/>
        <v>7.715687129403557</v>
      </c>
      <c r="F56" s="45">
        <f t="shared" si="3"/>
        <v>-105.83165000000001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0</v>
      </c>
      <c r="E57" s="41">
        <f t="shared" si="2"/>
        <v>0</v>
      </c>
      <c r="F57" s="41">
        <f t="shared" si="3"/>
        <v>-93.9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93.9</v>
      </c>
      <c r="D60" s="44"/>
      <c r="E60" s="45">
        <f t="shared" si="2"/>
        <v>0</v>
      </c>
      <c r="F60" s="45">
        <f t="shared" si="3"/>
        <v>-93.9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1260</v>
      </c>
      <c r="D62" s="55">
        <f>SUM(D63:D66)</f>
        <v>0</v>
      </c>
      <c r="E62" s="41">
        <f t="shared" si="2"/>
        <v>0</v>
      </c>
      <c r="F62" s="41">
        <f t="shared" si="3"/>
        <v>-1260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/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1027.6</v>
      </c>
      <c r="D65" s="44"/>
      <c r="E65" s="45">
        <f t="shared" si="2"/>
        <v>0</v>
      </c>
      <c r="F65" s="45">
        <f t="shared" si="3"/>
        <v>-1027.6</v>
      </c>
    </row>
    <row r="66" spans="1:6" ht="15.75">
      <c r="A66" s="42" t="s">
        <v>74</v>
      </c>
      <c r="B66" s="46" t="s">
        <v>75</v>
      </c>
      <c r="C66" s="56">
        <v>32.4</v>
      </c>
      <c r="D66" s="44"/>
      <c r="E66" s="45">
        <f t="shared" si="2"/>
        <v>0</v>
      </c>
      <c r="F66" s="45">
        <f t="shared" si="3"/>
        <v>-32.4</v>
      </c>
    </row>
    <row r="67" spans="1:6" s="6" customFormat="1" ht="15.75">
      <c r="A67" s="37" t="s">
        <v>76</v>
      </c>
      <c r="B67" s="38" t="s">
        <v>77</v>
      </c>
      <c r="C67" s="39">
        <f>SUM(C68:C70)</f>
        <v>6055.5</v>
      </c>
      <c r="D67" s="39">
        <f>SUM(D68:D70)</f>
        <v>39.33888</v>
      </c>
      <c r="E67" s="41">
        <f t="shared" si="2"/>
        <v>0.6496388407233095</v>
      </c>
      <c r="F67" s="41">
        <f t="shared" si="3"/>
        <v>-6016.16112</v>
      </c>
    </row>
    <row r="68" spans="1:6" ht="15.75">
      <c r="A68" s="42" t="s">
        <v>78</v>
      </c>
      <c r="B68" s="58" t="s">
        <v>79</v>
      </c>
      <c r="C68" s="44">
        <v>250</v>
      </c>
      <c r="D68" s="44"/>
      <c r="E68" s="45">
        <f t="shared" si="2"/>
        <v>0</v>
      </c>
      <c r="F68" s="45">
        <f t="shared" si="3"/>
        <v>-250</v>
      </c>
    </row>
    <row r="69" spans="1:6" ht="15.75">
      <c r="A69" s="42" t="s">
        <v>80</v>
      </c>
      <c r="B69" s="58" t="s">
        <v>81</v>
      </c>
      <c r="C69" s="44">
        <v>5490.5</v>
      </c>
      <c r="D69" s="44"/>
      <c r="E69" s="45">
        <f t="shared" si="2"/>
        <v>0</v>
      </c>
      <c r="F69" s="45">
        <f t="shared" si="3"/>
        <v>-5490.5</v>
      </c>
    </row>
    <row r="70" spans="1:6" ht="15.75">
      <c r="A70" s="42" t="s">
        <v>82</v>
      </c>
      <c r="B70" s="46" t="s">
        <v>83</v>
      </c>
      <c r="C70" s="44">
        <v>315</v>
      </c>
      <c r="D70" s="44">
        <v>39.33888</v>
      </c>
      <c r="E70" s="45">
        <f t="shared" si="2"/>
        <v>12.488533333333335</v>
      </c>
      <c r="F70" s="45">
        <f t="shared" si="3"/>
        <v>-275.66112</v>
      </c>
    </row>
    <row r="71" spans="1:6" s="6" customFormat="1" ht="15.75">
      <c r="A71" s="37" t="s">
        <v>98</v>
      </c>
      <c r="B71" s="38" t="s">
        <v>99</v>
      </c>
      <c r="C71" s="39">
        <f>C72</f>
        <v>853.4</v>
      </c>
      <c r="D71" s="39">
        <f>SUM(D72)</f>
        <v>145.65</v>
      </c>
      <c r="E71" s="41">
        <f t="shared" si="2"/>
        <v>17.067026013592688</v>
      </c>
      <c r="F71" s="41">
        <f t="shared" si="3"/>
        <v>-707.75</v>
      </c>
    </row>
    <row r="72" spans="1:6" ht="15.75">
      <c r="A72" s="42" t="s">
        <v>100</v>
      </c>
      <c r="B72" s="46" t="s">
        <v>101</v>
      </c>
      <c r="C72" s="44">
        <v>853.4</v>
      </c>
      <c r="D72" s="44">
        <v>145.65</v>
      </c>
      <c r="E72" s="45">
        <f t="shared" si="2"/>
        <v>17.067026013592688</v>
      </c>
      <c r="F72" s="45">
        <f t="shared" si="3"/>
        <v>-707.75</v>
      </c>
    </row>
    <row r="73" spans="1:6" s="6" customFormat="1" ht="15.75">
      <c r="A73" s="60">
        <v>1000</v>
      </c>
      <c r="B73" s="38" t="s">
        <v>102</v>
      </c>
      <c r="C73" s="39">
        <f>SUM(C74:C77)</f>
        <v>938</v>
      </c>
      <c r="D73" s="39">
        <f>SUM(D74:D77)</f>
        <v>0</v>
      </c>
      <c r="E73" s="41">
        <f t="shared" si="2"/>
        <v>0</v>
      </c>
      <c r="F73" s="41">
        <f t="shared" si="3"/>
        <v>-938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195.7</v>
      </c>
      <c r="D75" s="44"/>
      <c r="E75" s="45">
        <f t="shared" si="2"/>
        <v>0</v>
      </c>
      <c r="F75" s="45">
        <f t="shared" si="3"/>
        <v>-195.7</v>
      </c>
    </row>
    <row r="76" spans="1:6" ht="15" customHeight="1">
      <c r="A76" s="61">
        <v>1004</v>
      </c>
      <c r="B76" s="62" t="s">
        <v>105</v>
      </c>
      <c r="C76" s="44">
        <v>742.3</v>
      </c>
      <c r="D76" s="63"/>
      <c r="E76" s="45">
        <f t="shared" si="2"/>
        <v>0</v>
      </c>
      <c r="F76" s="45">
        <f t="shared" si="3"/>
        <v>-742.3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14</v>
      </c>
      <c r="D78" s="39">
        <f>D79+D80+D81+D82+D83</f>
        <v>0</v>
      </c>
      <c r="E78" s="45">
        <f t="shared" si="2"/>
        <v>0</v>
      </c>
      <c r="F78" s="28">
        <f>F79+F80+F81+F82+F83</f>
        <v>-14</v>
      </c>
    </row>
    <row r="79" spans="1:6" ht="15.75">
      <c r="A79" s="42" t="s">
        <v>110</v>
      </c>
      <c r="B79" s="46" t="s">
        <v>111</v>
      </c>
      <c r="C79" s="44">
        <v>14</v>
      </c>
      <c r="D79" s="44"/>
      <c r="E79" s="45">
        <f t="shared" si="2"/>
        <v>0</v>
      </c>
      <c r="F79" s="45">
        <f>SUM(D79-C79)</f>
        <v>-14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10141.994</v>
      </c>
      <c r="D88" s="40">
        <f>D47+D55+D57+D62+D67+D71+D73+D78</f>
        <v>265.39221</v>
      </c>
      <c r="E88" s="41">
        <f t="shared" si="2"/>
        <v>2.6167655985598093</v>
      </c>
      <c r="F88" s="41">
        <f t="shared" si="3"/>
        <v>-9876.60179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2012-04-04T04:32:36Z</cp:lastPrinted>
  <dcterms:created xsi:type="dcterms:W3CDTF">1996-10-08T23:32:33Z</dcterms:created>
  <dcterms:modified xsi:type="dcterms:W3CDTF">2012-04-04T04:34:17Z</dcterms:modified>
  <cp:category/>
  <cp:version/>
  <cp:contentType/>
  <cp:contentStatus/>
</cp:coreProperties>
</file>