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28" activeTab="1"/>
  </bookViews>
  <sheets>
    <sheet name="К" sheetId="1" r:id="rId1"/>
    <sheet name="Справка" sheetId="2" r:id="rId2"/>
    <sheet name="Район" sheetId="3" r:id="rId3"/>
    <sheet name="Ал" sheetId="4" r:id="rId4"/>
    <sheet name="Б.Сун" sheetId="5" r:id="rId5"/>
    <sheet name="Иль" sheetId="6" r:id="rId6"/>
    <sheet name="Кад" sheetId="7" r:id="rId7"/>
    <sheet name="Мор" sheetId="8" r:id="rId8"/>
    <sheet name="Мос" sheetId="9" r:id="rId9"/>
    <sheet name="Ори" sheetId="10" r:id="rId10"/>
    <sheet name="Сятр" sheetId="11" r:id="rId11"/>
    <sheet name="Тор" sheetId="12" r:id="rId12"/>
    <sheet name="Хор" sheetId="13" r:id="rId13"/>
    <sheet name="Чум" sheetId="14" r:id="rId14"/>
    <sheet name="Шать" sheetId="15" r:id="rId15"/>
    <sheet name="Юнг" sheetId="16" r:id="rId16"/>
    <sheet name="Юськ" sheetId="17" r:id="rId17"/>
    <sheet name="Яраб" sheetId="18" r:id="rId18"/>
    <sheet name="Ярос" sheetId="19" r:id="rId19"/>
  </sheets>
  <externalReferences>
    <externalReference r:id="rId22"/>
  </externalReferences>
  <definedNames>
    <definedName name="_xlnm.Print_Area" localSheetId="3">'Ал'!$A$1:$F$107</definedName>
    <definedName name="_xlnm.Print_Area" localSheetId="2">'Район'!$A$1:$F$119</definedName>
    <definedName name="_xlnm.Print_Area" localSheetId="1">'Справка'!$A$1:$DX$30</definedName>
  </definedNames>
  <calcPr fullCalcOnLoad="1"/>
</workbook>
</file>

<file path=xl/sharedStrings.xml><?xml version="1.0" encoding="utf-8"?>
<sst xmlns="http://schemas.openxmlformats.org/spreadsheetml/2006/main" count="2921" uniqueCount="336">
  <si>
    <t>Коды бюджетной классификации РФ</t>
  </si>
  <si>
    <t>Наименование доходов</t>
  </si>
  <si>
    <t>назначено на 2011 г.</t>
  </si>
  <si>
    <t>% испол.</t>
  </si>
  <si>
    <t>отклон.</t>
  </si>
  <si>
    <t>НАЛОГОВЫЕ ДОХОДЫ</t>
  </si>
  <si>
    <t>НАЛОГИ НА ПРИБЫЛЬ</t>
  </si>
  <si>
    <t xml:space="preserve">    Налог на доходы физических лиц</t>
  </si>
  <si>
    <t>НАЛОГИ НА СОВОКУПНЫЙ ДОХОД</t>
  </si>
  <si>
    <t xml:space="preserve">    ЕН с/х предприятий</t>
  </si>
  <si>
    <t>НАЛОГ НА ИМУЩЕСТВО</t>
  </si>
  <si>
    <t>Земельный налог</t>
  </si>
  <si>
    <t>Налог на имущество физ. лиц</t>
  </si>
  <si>
    <t>НАЛОГИ, СБОРЫ И РЕГУЛЯРНЫЕ ПЛАТЕЖИ ЗА ПОЛЬЗОВАНИЕ ПРИРОДНЫМИ РЕСУРСАМИ</t>
  </si>
  <si>
    <t xml:space="preserve">    Налог на добычу общераспрос.полез.ископ.</t>
  </si>
  <si>
    <t>ПРОЧИЕ НАЛОГИ, СБОРЫ И ПОШЛИНЫ</t>
  </si>
  <si>
    <t xml:space="preserve">   Государственная пошлина по делам, рассм. в судах </t>
  </si>
  <si>
    <t xml:space="preserve">Государственная пошлина за совершение нотариальных действий </t>
  </si>
  <si>
    <t xml:space="preserve">Государственная пошлина за государственную регистрацию </t>
  </si>
  <si>
    <t>Задолженность и перерасчет по отмененным налогам</t>
  </si>
  <si>
    <t>НЕНАЛОГОВЫЕ ДОХОДЫ</t>
  </si>
  <si>
    <t xml:space="preserve">   Арендная плата за землю</t>
  </si>
  <si>
    <t xml:space="preserve">   Доходы от сдачи в аренду имущ.наход.</t>
  </si>
  <si>
    <t xml:space="preserve">   Доходы от муниципальных унитарных предприятий</t>
  </si>
  <si>
    <t xml:space="preserve">   Плата за негативные воздействия на окружающую среду</t>
  </si>
  <si>
    <t xml:space="preserve">  Доходы от продажи земли</t>
  </si>
  <si>
    <t xml:space="preserve">   Штрафные санкции, возмещение ущерба, в т.ч.:</t>
  </si>
  <si>
    <t xml:space="preserve">   Ден.взыс. за наруш. закон. о налогах и сборах</t>
  </si>
  <si>
    <t xml:space="preserve">   Д.в. за административные правонарушения</t>
  </si>
  <si>
    <t xml:space="preserve">   Д. в. за наруш. закон. о применении контрольно-кассовой техники</t>
  </si>
  <si>
    <t>Д.в. за административные правонарушения в области оборота спиротосодержащей продукции</t>
  </si>
  <si>
    <t xml:space="preserve">   Д. в. за наруш. закон. о недрах</t>
  </si>
  <si>
    <t xml:space="preserve">   Д. в. за наруш. ФЗ "О пожарной безопасности"</t>
  </si>
  <si>
    <t xml:space="preserve">   Д. в. за наруш. Зак.в области сан.эпидем.благоп.</t>
  </si>
  <si>
    <t>Прочие доходы от оказ плат услуг получателям средств бюджетов поселений и комп затрат бюдж поселений</t>
  </si>
  <si>
    <t xml:space="preserve">   Прочие поступления от денежных взысканий и иных сумм от возмещение ущерба</t>
  </si>
  <si>
    <t xml:space="preserve">   Прочие неналоговые доходы</t>
  </si>
  <si>
    <t>Возврат остатков субсидий и субвенций</t>
  </si>
  <si>
    <t>ИТОГО СОБСТВЕННЫХ ДОХОДОВ</t>
  </si>
  <si>
    <t>БЕЗВОЗДМЕЗДНЫЕ ПЕРЕЧИСЛЕНИЯ</t>
  </si>
  <si>
    <t>Дотации</t>
  </si>
  <si>
    <t>Сбалансированность</t>
  </si>
  <si>
    <t>Субсидии</t>
  </si>
  <si>
    <t>Субвенции</t>
  </si>
  <si>
    <t>Иные межбюджетные трансферты</t>
  </si>
  <si>
    <t>ДОХОДЫ ОТ ПРЕДПРИНИМАТЕЛЬСКОЙ И ИНОЙ ПРИН.</t>
  </si>
  <si>
    <t xml:space="preserve">  ВСЕГО ДОХОДОВ</t>
  </si>
  <si>
    <t>Дефицит(профицит - )</t>
  </si>
  <si>
    <t>Наименование расходов</t>
  </si>
  <si>
    <t>0100</t>
  </si>
  <si>
    <t>ОБЩЕГОСУДАРСТВЕННЫЕ ВОПРОСЫ</t>
  </si>
  <si>
    <t>0104</t>
  </si>
  <si>
    <t>Функционирование местных администраций</t>
  </si>
  <si>
    <t>0107</t>
  </si>
  <si>
    <t>Выборы</t>
  </si>
  <si>
    <t>Резервный фонд</t>
  </si>
  <si>
    <t>0200</t>
  </si>
  <si>
    <t>НАЦИОНАЛЬНАЯ ОБОРОНА</t>
  </si>
  <si>
    <t>0203</t>
  </si>
  <si>
    <t>Мобилизационная и вневоинская подготовка</t>
  </si>
  <si>
    <t>0300</t>
  </si>
  <si>
    <t>НАЦИОНАЛЬНАЯ БЕЗОПАСНОСТЬ</t>
  </si>
  <si>
    <t>0302</t>
  </si>
  <si>
    <t>Органы внутренних дел</t>
  </si>
  <si>
    <t>0310</t>
  </si>
  <si>
    <t>Обеспечение пожарной безопасности</t>
  </si>
  <si>
    <t>0400</t>
  </si>
  <si>
    <t>НАЦИОНАЛЬНАЯ ЭКОНОМИКА</t>
  </si>
  <si>
    <t>0409</t>
  </si>
  <si>
    <t>Дорожное хозяйство</t>
  </si>
  <si>
    <t>0406</t>
  </si>
  <si>
    <t>Водные ресурсы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</si>
  <si>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</si>
  <si>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</si>
  <si>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</si>
  <si>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</si>
  <si>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</si>
  <si>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</si>
  <si>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</si>
  <si>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</si>
  <si>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</si>
  <si>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</si>
  <si>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</si>
  <si>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</si>
  <si>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</si>
  <si>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обьектов растительного и животного мира и среды их обитания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</si>
  <si>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</si>
  <si>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</si>
  <si>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</si>
  <si>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</si>
  <si>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</si>
  <si>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</si>
  <si>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0707</t>
  </si>
  <si>
    <t xml:space="preserve">  Молодежная политика и оздоровление детей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</si>
  <si>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</si>
  <si>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</si>
  <si>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</si>
  <si>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</si>
  <si>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</si>
  <si>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>Культура</t>
  </si>
  <si>
    <t>0900</t>
  </si>
  <si>
    <t xml:space="preserve">ЗДРАВООХРАНЕНИЕ И СПОРТ        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</si>
  <si>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</si>
  <si>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</si>
  <si>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</si>
  <si>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</si>
  <si>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</si>
  <si>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помщь в дневных стационарах всех типов</t>
  </si>
  <si>
    <t>0904</t>
  </si>
  <si>
    <t>Скорая медицинская помощь</t>
  </si>
  <si>
    <t>0910</t>
  </si>
  <si>
    <t>Другие вопросы в области здравоохранения, физической культуры и спорта</t>
  </si>
  <si>
    <t>СОЦИАЛЬНАЯ ПОЛИТИКА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</si>
  <si>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</si>
  <si>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</si>
  <si>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</si>
  <si>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</si>
  <si>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</si>
  <si>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</si>
  <si>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</si>
  <si>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 и спорт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</si>
  <si>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</si>
  <si>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</si>
  <si>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</si>
  <si>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</si>
  <si>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</si>
  <si>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</si>
  <si>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</si>
  <si>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</si>
  <si>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</si>
  <si>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</si>
  <si>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</si>
  <si>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издательство</t>
  </si>
  <si>
    <t>1300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</si>
  <si>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</si>
  <si>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</si>
  <si>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</si>
  <si>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</si>
  <si>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 xml:space="preserve">   Фонды компенсаций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</si>
  <si>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</si>
  <si>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</si>
  <si>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</si>
  <si>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 xml:space="preserve">Р.И. Ананьева </t>
  </si>
  <si>
    <t xml:space="preserve">                     Анализ исполнения райбюджета</t>
  </si>
  <si>
    <t xml:space="preserve">    ЕН на вмененный доход</t>
  </si>
  <si>
    <t xml:space="preserve">   Государственная пошлина за соверш.нотар.действ.</t>
  </si>
  <si>
    <t xml:space="preserve">   Задолженность и перерасчет по отмененным налогам</t>
  </si>
  <si>
    <t xml:space="preserve">   Проценты, полученные от предос. бюдж. кред </t>
  </si>
  <si>
    <t xml:space="preserve">  Доходы от оказания платных услуг</t>
  </si>
  <si>
    <t xml:space="preserve">  Доходы от реализации имущества, наход.в собственности муниципальных районов</t>
  </si>
  <si>
    <t xml:space="preserve">  Штрафы за адм. правонаруш. в обл. рег. произ-ва спирта</t>
  </si>
  <si>
    <t>Штрафы за нарушение бюджетного зак-ва</t>
  </si>
  <si>
    <t xml:space="preserve">Д. в. за соверш. преступл, и возмещение ущерба имущ. </t>
  </si>
  <si>
    <t xml:space="preserve">   Д. в. за админис. правонарушения в области дорожного движения</t>
  </si>
  <si>
    <t>Невыясненные поступления</t>
  </si>
  <si>
    <t>Возврат остатков субвенций и субсидий</t>
  </si>
  <si>
    <t>0105</t>
  </si>
  <si>
    <t>0106</t>
  </si>
  <si>
    <t>Обеспечение деятельности финансовых, налоговых и таможенных органов и органов финансового надзора</t>
  </si>
  <si>
    <t>0111</t>
  </si>
  <si>
    <t>0309</t>
  </si>
  <si>
    <t>Защита населения и территории от последствий ЧС</t>
  </si>
  <si>
    <t>0405</t>
  </si>
  <si>
    <t>Сельское хозяйство</t>
  </si>
  <si>
    <t xml:space="preserve">     Культура</t>
  </si>
  <si>
    <t>Стационарная медицинская помощь</t>
  </si>
  <si>
    <t>Другие вопросы в области здравоохранения и спорта</t>
  </si>
  <si>
    <t>Пенсионное обеспечение</t>
  </si>
  <si>
    <t>Ананьева Р.И.</t>
  </si>
  <si>
    <t>Приложение 3</t>
  </si>
  <si>
    <t>к письму Минфина Чувашии</t>
  </si>
  <si>
    <t>от 02.02.2007 №04-16/491</t>
  </si>
  <si>
    <t>С П Р А В К А</t>
  </si>
  <si>
    <t>№ п/п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</si>
  <si>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</si>
  <si>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</si>
  <si>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</si>
  <si>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</si>
  <si>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</si>
  <si>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</si>
  <si>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</si>
  <si>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</si>
  <si>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</si>
  <si>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</si>
  <si>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</si>
  <si>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</si>
  <si>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</si>
  <si>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Госпошлина                                      (108)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</si>
  <si>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</si>
  <si>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</si>
  <si>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</si>
  <si>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Задолженность и перерасчет по отмененным налогам (109)</t>
  </si>
  <si>
    <t>Продажа земли                                          000 114 06014100000 420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</si>
  <si>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</si>
  <si>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</si>
  <si>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</si>
  <si>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дотации  бюджетам поселений на выравнивание уровня бюджетной обеспеченности (код доходов 00020201010100000151)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</si>
  <si>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</si>
  <si>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</si>
  <si>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</si>
  <si>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</si>
  <si>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</si>
  <si>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</si>
  <si>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Cоциальная  политика (код БК расходов 100000000000)</t>
  </si>
  <si>
    <t>Функционирование местных администраций (код расхода 01040000000000000)</t>
  </si>
  <si>
    <t>Обеспечение проведения выборов и референдумов (010700000000000)</t>
  </si>
  <si>
    <t>Другие общегосударственные вопросы (0114)</t>
  </si>
  <si>
    <t xml:space="preserve">план </t>
  </si>
  <si>
    <t>факт</t>
  </si>
  <si>
    <t>процент исполнения</t>
  </si>
  <si>
    <t>план</t>
  </si>
  <si>
    <t>Александровское сельское поселение</t>
  </si>
  <si>
    <t>Большесундырское сельское поселение</t>
  </si>
  <si>
    <t>Ильинское сельское поселение</t>
  </si>
  <si>
    <t>Кадикасинское сельское поселение</t>
  </si>
  <si>
    <t>Моргаушское сельское поселение</t>
  </si>
  <si>
    <t>Москакасинское сельское поселение</t>
  </si>
  <si>
    <t>Орининское сельское поселение</t>
  </si>
  <si>
    <t>Сятракасинское сельское поселение</t>
  </si>
  <si>
    <t>Тораевское сельское поселение</t>
  </si>
  <si>
    <t>Хорнойское сельское поселение</t>
  </si>
  <si>
    <t>Чуманкасинское сельское поселение</t>
  </si>
  <si>
    <t>Шатьмапосинское сельское поселение</t>
  </si>
  <si>
    <t>Итого по поселениям</t>
  </si>
  <si>
    <t>Показатели</t>
  </si>
  <si>
    <t>Код БК</t>
  </si>
  <si>
    <t>Консолидированный бюджет</t>
  </si>
  <si>
    <t>Районный бюджет</t>
  </si>
  <si>
    <t>Бюджеты сельских поселений</t>
  </si>
  <si>
    <t>исполнено</t>
  </si>
  <si>
    <t>%</t>
  </si>
  <si>
    <t>налог на доходы физических лиц</t>
  </si>
  <si>
    <t>налог на совокупный доход</t>
  </si>
  <si>
    <t>налог на имущество</t>
  </si>
  <si>
    <t>земельный налог</t>
  </si>
  <si>
    <t>налоги, сборы за пользование природными ресурсами</t>
  </si>
  <si>
    <t>госпошлина</t>
  </si>
  <si>
    <t xml:space="preserve">задол. по отм. нал., сборам 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</si>
  <si>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</si>
  <si>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окуржающую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</si>
  <si>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</si>
  <si>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</si>
  <si>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прочие неналоговые доходы</t>
  </si>
  <si>
    <t>возврат остатков субсидий и субвенций</t>
  </si>
  <si>
    <t>ДОХОДЫ ОТ ПРЕДПРИНИМАТЕЛЬСКОЙ ДЕЯТЕЛЬНОСТИ</t>
  </si>
  <si>
    <t>БЕЗВОЗМЕЗДНЫЕ ПЕРЕЧИСЛЕНИЯ</t>
  </si>
  <si>
    <t>ВСЕГО ДОХОДОВ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</si>
  <si>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</si>
  <si>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</si>
  <si>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</si>
  <si>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</si>
  <si>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</si>
  <si>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</si>
  <si>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</si>
  <si>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</si>
  <si>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</si>
  <si>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</si>
  <si>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1000</t>
  </si>
  <si>
    <t>межбюджетные трансферты</t>
  </si>
  <si>
    <t>администрации Моргаушского района</t>
  </si>
  <si>
    <t>Р.И. Ананьева</t>
  </si>
  <si>
    <t xml:space="preserve">ЗДРАВООХРАНЕНИЕ       </t>
  </si>
  <si>
    <t>ЗДРАВООХРАНЕНИЕ</t>
  </si>
  <si>
    <t xml:space="preserve">ЗДРАВООХРАНЕНИЕ        </t>
  </si>
  <si>
    <t xml:space="preserve">ЗДРАВООХРАНЕНИЕ     </t>
  </si>
  <si>
    <t xml:space="preserve">ЗДРАВООХРАНЕНИЕ      </t>
  </si>
  <si>
    <t>1400</t>
  </si>
  <si>
    <t>физическая культура</t>
  </si>
  <si>
    <t>средства массовой информации</t>
  </si>
  <si>
    <t>обслуживание государственного и муниципального долга</t>
  </si>
  <si>
    <t>Защита населения и территорий от черезвычайных ситуаций природного и техногенного характера</t>
  </si>
  <si>
    <t>план на 2011 г.</t>
  </si>
  <si>
    <t>Другие вопросы в области физическая культуры и спорта</t>
  </si>
  <si>
    <t xml:space="preserve">Физическая культура </t>
  </si>
  <si>
    <t>Физическая культура и спорт    (011000000000000000)</t>
  </si>
  <si>
    <t>Межбюджетные трансферты   (140400000000)</t>
  </si>
  <si>
    <t>Резервные фонды (0111000000000000)</t>
  </si>
  <si>
    <t xml:space="preserve">здравоохранение </t>
  </si>
  <si>
    <t xml:space="preserve">КУЛЬТУРА И КИНЕМАТОГРАФИЯ </t>
  </si>
  <si>
    <t>0113</t>
  </si>
  <si>
    <t>Судебная система</t>
  </si>
  <si>
    <t xml:space="preserve">Медицинская помощь в дневных стационарах всех типов </t>
  </si>
  <si>
    <t xml:space="preserve">Мобилизационная и вневоинская подготовка  </t>
  </si>
  <si>
    <t xml:space="preserve">Другие общегосударственные вопросы        </t>
  </si>
  <si>
    <t xml:space="preserve">Резервные фонды                                                      </t>
  </si>
  <si>
    <t>Субсидии бюджетам РФ</t>
  </si>
  <si>
    <t>Субвенции бюджетам РФ</t>
  </si>
  <si>
    <t>Дотация от бюджетов других уровней</t>
  </si>
  <si>
    <t>штрафы, санкции, возмещние ущерба</t>
  </si>
  <si>
    <t>Прочие межбюджетные трансферты</t>
  </si>
  <si>
    <t>0103</t>
  </si>
  <si>
    <t>Функционирование представительных органов муниципальных образований</t>
  </si>
  <si>
    <t>прочие неналоговые доходы бюджетов поселений (код 000 1 17 00000 00 0000 000)</t>
  </si>
  <si>
    <t>дотации бюджетам  поселений на поддержку мер по обеспечению сбалансированности бюджетов (код доходов 00020201030100000151)</t>
  </si>
  <si>
    <t xml:space="preserve">   Государственная пошлина за государственную регистрацию, а также за совершение прочих юридически 
значимых действий</t>
  </si>
  <si>
    <t>Денежные взыскания  (штрафы) за нарушения законодательства РФ о размещении заказов на поставки товаров, выполнение работ, оказание услуг</t>
  </si>
  <si>
    <t>Дотации на выравнивание бюджетной обеспеченности</t>
  </si>
  <si>
    <t xml:space="preserve">Прочие межбюджетные трансферты </t>
  </si>
  <si>
    <t>Иные дотации</t>
  </si>
  <si>
    <t>Денежные взыскания (штрафы) за нарушение законодательства о налогах и сборах                                    (116 00000 00 0000 000)</t>
  </si>
  <si>
    <t>Дефицит (профицит -)</t>
  </si>
  <si>
    <t>Юнгинское сельское поселение</t>
  </si>
  <si>
    <t>Юськасинское сельское поселение</t>
  </si>
  <si>
    <t>Ярабайкасинское сельское поселение</t>
  </si>
  <si>
    <t>Ярославское сельское поселение</t>
  </si>
  <si>
    <t>Прочие безвозмездные поступления от других бюджетов 
бюджетной системы</t>
  </si>
  <si>
    <t>Прочие безвозмездные поступления от других бюджетов бюджетной системы</t>
  </si>
  <si>
    <t>0304</t>
  </si>
  <si>
    <t>Органы юсиции</t>
  </si>
  <si>
    <t>Анализ исполнения консолидированного бюджета Моргаушского района на 31.12.2011</t>
  </si>
  <si>
    <t>об исполнении бюджетов поселений  Моргаушского района  на 31 декабря 2011 г.</t>
  </si>
  <si>
    <t>исполнено на 31.12.2011 г.</t>
  </si>
  <si>
    <t>Анализ исполнения бюджета Ярославского сельского поселения                                                                                             на 31.12.2011 г.</t>
  </si>
  <si>
    <t>Анализ исполнения бюджета Ярабайкасинского сельского поселения                                                                                             на 31.12.2011 г.</t>
  </si>
  <si>
    <t>Анализ исполнения бюджета Юськасинского сельского поселения                                                                                             на 31.12.2011 г.</t>
  </si>
  <si>
    <t>Анализ исполнения бюджета Юнгинского сельского поселения                                                                                             на 31.12.2011 г.</t>
  </si>
  <si>
    <t>Анализ исполнения бюджета Шатьмапосинского сельского поселения                                                                                             на 31.12.2011 г.</t>
  </si>
  <si>
    <t>Анализ исполнения бюджета Чуманкасинского сельского поселения                                                                                             на 31.12.2011 г.</t>
  </si>
  <si>
    <t>Анализ исполнения бюджета Хорнойского сельского поселения                                                                                             на 31.12.2011 г.</t>
  </si>
  <si>
    <t>Анализ исполнения бюджета Тораевского сельского поселения                                                                                             на 31.12.2011 г.</t>
  </si>
  <si>
    <t>Анализ исполнения бюджета Орининского сельского поселения                                                                                             на 31.12.2011 г.</t>
  </si>
  <si>
    <t>Анализ исполнения бюджета Москакасинского сельского поселения                                                                                             на 31.12.2011 г.</t>
  </si>
  <si>
    <t>Анализ исполнения бюджета Моргаушского сельского поселения                                                                                             на 31.12.2011 г.</t>
  </si>
  <si>
    <t>Анализ исполнения бюджета Кадикасинского сельского поселения                                                                                             на 31.12.2011 г.</t>
  </si>
  <si>
    <t>Анализ исполнения бюджета Ильинского сельского поселения                                                                                             на 31.12.2011 г.</t>
  </si>
  <si>
    <t>Анализ исполнения бюджета Большесундырского сельского поселения                                                                                             на 31.12.2011 г.</t>
  </si>
  <si>
    <t>Анализ исполнения бюджета Александровского сельского поселения                                                                                             на 31.12.2011 г.</t>
  </si>
  <si>
    <t>Анализ исполнения бюджета Сятракасинского сельского поселения                                                                                             на 31.12.2011 г.</t>
  </si>
  <si>
    <t>Субсидии (код доходов 00020202000000000151)</t>
  </si>
  <si>
    <t>Субвенции (код доходов 00020202000000000151)</t>
  </si>
  <si>
    <t>Иные межбюджетные трансферты (код доходов 00020202000000000151)</t>
  </si>
  <si>
    <t xml:space="preserve">  Доходы от реализации иного имущества, находящегося в собственности поселений</t>
  </si>
  <si>
    <t>Продажа имущества                                         000 114 0203310 0000 410</t>
  </si>
  <si>
    <t xml:space="preserve">                          Моргаушского района на 31.12.2011 г.</t>
  </si>
  <si>
    <t>НАЛОГИ НА ИМУЩЕСТВО</t>
  </si>
  <si>
    <t>Налог на имущество организаций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</si>
</sst>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#,##0.0000000"/>
    <numFmt numFmtId="199" formatCode="#,##0.00000000"/>
    <numFmt numFmtId="200" formatCode="#,##0.000000000"/>
    <numFmt numFmtId="201" formatCode="#,##0.0000000000"/>
    <numFmt numFmtId="202" formatCode="#,##0.00000000000"/>
    <numFmt numFmtId="203" formatCode="#,##0.000000000000"/>
    <numFmt numFmtId="204" formatCode="#,##0.0000000000000"/>
    <numFmt numFmtId="205" formatCode="#,##0.00000000000000"/>
    <numFmt numFmtId="206" formatCode="_(* #,##0.000_);_(* \(#,##0.000\);_(* &quot;-&quot;??_);_(@_)"/>
    <numFmt numFmtId="207" formatCode="_(* #,##0.0000_);_(* \(#,##0.0000\);_(* &quot;-&quot;??_);_(@_)"/>
    <numFmt numFmtId="208" formatCode="_(* #,##0.00000_);_(* \(#,##0.00000\);_(* &quot;-&quot;??_);_(@_)"/>
    <numFmt numFmtId="209" formatCode="_(* #,##0.000000_);_(* \(#,##0.000000\);_(* &quot;-&quot;??_);_(@_)"/>
    <numFmt numFmtId="210" formatCode="_(* #,##0.0000000_);_(* \(#,##0.0000000\);_(* &quot;-&quot;??_);_(@_)"/>
    <numFmt numFmtId="211" formatCode="_(* #,##0.0_);_(* \(#,##0.0\);_(* &quot;-&quot;??_);_(@_)"/>
    <numFmt numFmtId="212" formatCode="_(* #,##0_);_(* \(#,##0\);_(* &quot;-&quot;??_);_(@_)"/>
    <numFmt numFmtId="213" formatCode="_-* #,##0.0_р_._-;\-* #,##0.0_р_._-;_-* &quot;-&quot;?_р_._-;_-@_-"/>
    <numFmt numFmtId="214" formatCode="_(* #,##0.00000000_);_(* \(#,##0.00000000\);_(* &quot;-&quot;??_);_(@_)"/>
    <numFmt numFmtId="215" formatCode="_-* #,##0.00000_р_._-;\-* #,##0.00000_р_._-;_-* &quot;-&quot;?????_р_._-;_-@_-"/>
    <numFmt numFmtId="216" formatCode="_(&quot;$&quot;* #,##0.0_);_(&quot;$&quot;* \(#,##0.0\);_(&quot;$&quot;* &quot;-&quot;??_);_(@_)"/>
    <numFmt numFmtId="217" formatCode="_(&quot;$&quot;* #,##0.000_);_(&quot;$&quot;* \(#,##0.000\);_(&quot;$&quot;* &quot;-&quot;??_);_(@_)"/>
    <numFmt numFmtId="218" formatCode="_(&quot;$&quot;* #,##0.0000_);_(&quot;$&quot;* \(#,##0.0000\);_(&quot;$&quot;* &quot;-&quot;??_);_(@_)"/>
    <numFmt numFmtId="219" formatCode="_(&quot;$&quot;* #,##0.00000_);_(&quot;$&quot;* \(#,##0.00000\);_(&quot;$&quot;* &quot;-&quot;??_);_(@_)"/>
    <numFmt numFmtId="220" formatCode="#,##0.000000000000000"/>
    <numFmt numFmtId="221" formatCode="#,##0.0000000000000000"/>
    <numFmt numFmtId="222" formatCode="#,##0.00000000000000000"/>
    <numFmt numFmtId="223" formatCode="#,##0.000000000000000000"/>
    <numFmt numFmtId="224" formatCode="#,##0.0000000000000000000"/>
    <numFmt numFmtId="225" formatCode="#,##0.00000000000000000000"/>
    <numFmt numFmtId="226" formatCode="#,##0.000000000000000000000"/>
  </numFmts>
  <fonts count="63"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Times New Roman Cyr"/>
      <family val="1"/>
    </font>
    <font>
      <sz val="16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sz val="8"/>
      <name val="TimesET"/>
      <family val="0"/>
    </font>
    <font>
      <sz val="8"/>
      <name val="Arial"/>
      <family val="2"/>
    </font>
    <font>
      <b/>
      <sz val="8"/>
      <name val="TimesET"/>
      <family val="0"/>
    </font>
    <font>
      <b/>
      <sz val="8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31" borderId="8" applyNumberFormat="0" applyFont="0" applyAlignment="0" applyProtection="0"/>
    <xf numFmtId="0" fontId="41" fillId="31" borderId="8" applyNumberFormat="0" applyFont="0" applyAlignment="0" applyProtection="0"/>
    <xf numFmtId="0" fontId="41" fillId="31" borderId="8" applyNumberFormat="0" applyFont="0" applyAlignment="0" applyProtection="0"/>
    <xf numFmtId="0" fontId="41" fillId="31" borderId="8" applyNumberFormat="0" applyFont="0" applyAlignment="0" applyProtection="0"/>
    <xf numFmtId="0" fontId="41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65" applyFont="1">
      <alignment/>
      <protection/>
    </xf>
    <xf numFmtId="0" fontId="3" fillId="0" borderId="0" xfId="60" applyFont="1">
      <alignment/>
      <protection/>
    </xf>
    <xf numFmtId="0" fontId="3" fillId="0" borderId="0" xfId="65" applyFont="1" applyFill="1">
      <alignment/>
      <protection/>
    </xf>
    <xf numFmtId="0" fontId="4" fillId="0" borderId="10" xfId="65" applyFont="1" applyBorder="1" applyAlignment="1">
      <alignment horizontal="center" vertical="center" wrapText="1"/>
      <protection/>
    </xf>
    <xf numFmtId="49" fontId="5" fillId="0" borderId="10" xfId="65" applyNumberFormat="1" applyFont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5" fillId="0" borderId="10" xfId="65" applyFont="1" applyBorder="1" applyAlignment="1">
      <alignment horizontal="center" vertical="center" wrapText="1"/>
      <protection/>
    </xf>
    <xf numFmtId="0" fontId="5" fillId="0" borderId="10" xfId="65" applyFont="1" applyBorder="1" applyAlignment="1">
      <alignment horizontal="center" vertical="center"/>
      <protection/>
    </xf>
    <xf numFmtId="0" fontId="3" fillId="0" borderId="0" xfId="62" applyFont="1">
      <alignment/>
      <protection/>
    </xf>
    <xf numFmtId="0" fontId="4" fillId="0" borderId="10" xfId="65" applyFont="1" applyBorder="1">
      <alignment/>
      <protection/>
    </xf>
    <xf numFmtId="180" fontId="4" fillId="0" borderId="10" xfId="65" applyNumberFormat="1" applyFont="1" applyBorder="1">
      <alignment/>
      <protection/>
    </xf>
    <xf numFmtId="180" fontId="5" fillId="0" borderId="10" xfId="65" applyNumberFormat="1" applyFont="1" applyBorder="1">
      <alignment/>
      <protection/>
    </xf>
    <xf numFmtId="0" fontId="5" fillId="0" borderId="10" xfId="65" applyFont="1" applyBorder="1">
      <alignment/>
      <protection/>
    </xf>
    <xf numFmtId="0" fontId="5" fillId="0" borderId="10" xfId="65" applyFont="1" applyBorder="1" applyAlignment="1">
      <alignment wrapText="1"/>
      <protection/>
    </xf>
    <xf numFmtId="180" fontId="5" fillId="33" borderId="10" xfId="64" applyNumberFormat="1" applyFont="1" applyFill="1" applyBorder="1" applyAlignment="1">
      <alignment horizontal="right" vertical="top" shrinkToFit="1"/>
      <protection/>
    </xf>
    <xf numFmtId="0" fontId="5" fillId="0" borderId="10" xfId="62" applyFont="1" applyBorder="1" applyAlignment="1">
      <alignment horizontal="right"/>
      <protection/>
    </xf>
    <xf numFmtId="0" fontId="5" fillId="0" borderId="10" xfId="62" applyFont="1" applyBorder="1" applyAlignment="1">
      <alignment wrapText="1"/>
      <protection/>
    </xf>
    <xf numFmtId="180" fontId="5" fillId="0" borderId="10" xfId="62" applyNumberFormat="1" applyFont="1" applyBorder="1">
      <alignment/>
      <protection/>
    </xf>
    <xf numFmtId="0" fontId="4" fillId="0" borderId="10" xfId="65" applyFont="1" applyBorder="1" applyAlignment="1">
      <alignment wrapText="1"/>
      <protection/>
    </xf>
    <xf numFmtId="180" fontId="3" fillId="0" borderId="0" xfId="65" applyNumberFormat="1" applyFont="1">
      <alignment/>
      <protection/>
    </xf>
    <xf numFmtId="180" fontId="3" fillId="0" borderId="0" xfId="62" applyNumberFormat="1" applyFont="1">
      <alignment/>
      <protection/>
    </xf>
    <xf numFmtId="0" fontId="4" fillId="0" borderId="10" xfId="65" applyFont="1" applyFill="1" applyBorder="1">
      <alignment/>
      <protection/>
    </xf>
    <xf numFmtId="0" fontId="3" fillId="0" borderId="0" xfId="59" applyFont="1">
      <alignment/>
      <protection/>
    </xf>
    <xf numFmtId="0" fontId="4" fillId="0" borderId="0" xfId="59" applyFont="1" applyBorder="1">
      <alignment/>
      <protection/>
    </xf>
    <xf numFmtId="0" fontId="4" fillId="0" borderId="0" xfId="59" applyFont="1" applyFill="1" applyBorder="1">
      <alignment/>
      <protection/>
    </xf>
    <xf numFmtId="180" fontId="4" fillId="0" borderId="0" xfId="59" applyNumberFormat="1" applyFont="1" applyBorder="1">
      <alignment/>
      <protection/>
    </xf>
    <xf numFmtId="180" fontId="5" fillId="0" borderId="0" xfId="59" applyNumberFormat="1" applyFont="1" applyBorder="1">
      <alignment/>
      <protection/>
    </xf>
    <xf numFmtId="0" fontId="5" fillId="0" borderId="0" xfId="62" applyFont="1" applyAlignment="1">
      <alignment horizontal="left"/>
      <protection/>
    </xf>
    <xf numFmtId="0" fontId="5" fillId="0" borderId="0" xfId="62" applyFont="1" applyAlignment="1">
      <alignment wrapText="1"/>
      <protection/>
    </xf>
    <xf numFmtId="180" fontId="5" fillId="0" borderId="0" xfId="62" applyNumberFormat="1" applyFont="1">
      <alignment/>
      <protection/>
    </xf>
    <xf numFmtId="0" fontId="5" fillId="0" borderId="0" xfId="62" applyFont="1">
      <alignment/>
      <protection/>
    </xf>
    <xf numFmtId="0" fontId="4" fillId="0" borderId="10" xfId="62" applyFont="1" applyBorder="1" applyAlignment="1">
      <alignment horizontal="center" vertical="center" wrapText="1"/>
      <protection/>
    </xf>
    <xf numFmtId="180" fontId="5" fillId="0" borderId="10" xfId="65" applyNumberFormat="1" applyFont="1" applyBorder="1" applyAlignment="1">
      <alignment horizontal="center" vertical="center" wrapText="1"/>
      <protection/>
    </xf>
    <xf numFmtId="180" fontId="5" fillId="0" borderId="10" xfId="65" applyNumberFormat="1" applyFont="1" applyBorder="1" applyAlignment="1">
      <alignment horizontal="center" vertical="center"/>
      <protection/>
    </xf>
    <xf numFmtId="0" fontId="5" fillId="0" borderId="0" xfId="62" applyFont="1" applyAlignment="1">
      <alignment horizontal="center"/>
      <protection/>
    </xf>
    <xf numFmtId="0" fontId="4" fillId="0" borderId="10" xfId="62" applyFont="1" applyBorder="1" applyAlignment="1">
      <alignment horizontal="center" wrapText="1"/>
      <protection/>
    </xf>
    <xf numFmtId="49" fontId="4" fillId="0" borderId="11" xfId="62" applyNumberFormat="1" applyFont="1" applyBorder="1" applyAlignment="1">
      <alignment horizontal="left"/>
      <protection/>
    </xf>
    <xf numFmtId="0" fontId="4" fillId="0" borderId="10" xfId="62" applyFont="1" applyBorder="1" applyAlignment="1">
      <alignment wrapText="1"/>
      <protection/>
    </xf>
    <xf numFmtId="180" fontId="4" fillId="0" borderId="10" xfId="62" applyNumberFormat="1" applyFont="1" applyBorder="1">
      <alignment/>
      <protection/>
    </xf>
    <xf numFmtId="49" fontId="5" fillId="0" borderId="11" xfId="62" applyNumberFormat="1" applyFont="1" applyBorder="1" applyAlignment="1">
      <alignment horizontal="left"/>
      <protection/>
    </xf>
    <xf numFmtId="49" fontId="5" fillId="0" borderId="10" xfId="62" applyNumberFormat="1" applyFont="1" applyBorder="1" applyAlignment="1">
      <alignment horizontal="left"/>
      <protection/>
    </xf>
    <xf numFmtId="49" fontId="4" fillId="0" borderId="11" xfId="61" applyNumberFormat="1" applyFont="1" applyBorder="1" applyAlignment="1">
      <alignment horizontal="left"/>
      <protection/>
    </xf>
    <xf numFmtId="0" fontId="4" fillId="0" borderId="10" xfId="61" applyFont="1" applyBorder="1" applyAlignment="1">
      <alignment wrapText="1"/>
      <protection/>
    </xf>
    <xf numFmtId="180" fontId="4" fillId="0" borderId="10" xfId="61" applyNumberFormat="1" applyFont="1" applyBorder="1">
      <alignment/>
      <protection/>
    </xf>
    <xf numFmtId="0" fontId="5" fillId="0" borderId="0" xfId="61" applyFont="1">
      <alignment/>
      <protection/>
    </xf>
    <xf numFmtId="0" fontId="3" fillId="0" borderId="0" xfId="61" applyFont="1">
      <alignment/>
      <protection/>
    </xf>
    <xf numFmtId="49" fontId="5" fillId="0" borderId="11" xfId="61" applyNumberFormat="1" applyFont="1" applyBorder="1" applyAlignment="1">
      <alignment horizontal="left"/>
      <protection/>
    </xf>
    <xf numFmtId="0" fontId="5" fillId="0" borderId="10" xfId="61" applyFont="1" applyBorder="1" applyAlignment="1">
      <alignment wrapText="1"/>
      <protection/>
    </xf>
    <xf numFmtId="180" fontId="5" fillId="0" borderId="10" xfId="61" applyNumberFormat="1" applyFont="1" applyBorder="1">
      <alignment/>
      <protection/>
    </xf>
    <xf numFmtId="0" fontId="5" fillId="0" borderId="10" xfId="62" applyFont="1" applyBorder="1" applyAlignment="1">
      <alignment horizontal="left" wrapText="1"/>
      <protection/>
    </xf>
    <xf numFmtId="0" fontId="5" fillId="0" borderId="10" xfId="62" applyFont="1" applyBorder="1" applyAlignment="1">
      <alignment vertical="top" wrapText="1"/>
      <protection/>
    </xf>
    <xf numFmtId="0" fontId="6" fillId="0" borderId="0" xfId="62" applyFont="1">
      <alignment/>
      <protection/>
    </xf>
    <xf numFmtId="0" fontId="4" fillId="0" borderId="0" xfId="62" applyFont="1">
      <alignment/>
      <protection/>
    </xf>
    <xf numFmtId="0" fontId="4" fillId="0" borderId="10" xfId="62" applyFont="1" applyBorder="1" applyAlignment="1">
      <alignment horizontal="left" wrapText="1"/>
      <protection/>
    </xf>
    <xf numFmtId="49" fontId="5" fillId="0" borderId="10" xfId="62" applyNumberFormat="1" applyFont="1" applyBorder="1">
      <alignment/>
      <protection/>
    </xf>
    <xf numFmtId="0" fontId="5" fillId="0" borderId="10" xfId="62" applyFont="1" applyBorder="1">
      <alignment/>
      <protection/>
    </xf>
    <xf numFmtId="0" fontId="4" fillId="0" borderId="10" xfId="62" applyFont="1" applyBorder="1" applyAlignment="1">
      <alignment horizontal="left"/>
      <protection/>
    </xf>
    <xf numFmtId="0" fontId="4" fillId="0" borderId="10" xfId="62" applyFont="1" applyFill="1" applyBorder="1" applyAlignment="1">
      <alignment wrapText="1"/>
      <protection/>
    </xf>
    <xf numFmtId="0" fontId="5" fillId="0" borderId="11" xfId="62" applyFont="1" applyBorder="1" applyAlignment="1">
      <alignment horizontal="left"/>
      <protection/>
    </xf>
    <xf numFmtId="0" fontId="5" fillId="0" borderId="10" xfId="62" applyFont="1" applyFill="1" applyBorder="1" applyAlignment="1">
      <alignment wrapText="1"/>
      <protection/>
    </xf>
    <xf numFmtId="49" fontId="4" fillId="0" borderId="10" xfId="62" applyNumberFormat="1" applyFont="1" applyBorder="1" applyAlignment="1">
      <alignment horizontal="left"/>
      <protection/>
    </xf>
    <xf numFmtId="0" fontId="5" fillId="34" borderId="10" xfId="62" applyFont="1" applyFill="1" applyBorder="1" applyAlignment="1">
      <alignment wrapText="1"/>
      <protection/>
    </xf>
    <xf numFmtId="0" fontId="4" fillId="0" borderId="11" xfId="62" applyFont="1" applyBorder="1" applyAlignment="1">
      <alignment horizontal="left"/>
      <protection/>
    </xf>
    <xf numFmtId="0" fontId="5" fillId="0" borderId="10" xfId="62" applyFont="1" applyBorder="1" applyAlignment="1">
      <alignment horizontal="left"/>
      <protection/>
    </xf>
    <xf numFmtId="0" fontId="4" fillId="0" borderId="10" xfId="62" applyFont="1" applyFill="1" applyBorder="1" applyAlignment="1">
      <alignment horizontal="center" wrapText="1"/>
      <protection/>
    </xf>
    <xf numFmtId="0" fontId="3" fillId="0" borderId="0" xfId="62" applyFont="1" applyAlignment="1">
      <alignment horizontal="left"/>
      <protection/>
    </xf>
    <xf numFmtId="0" fontId="3" fillId="0" borderId="0" xfId="62" applyFont="1" applyAlignment="1">
      <alignment/>
      <protection/>
    </xf>
    <xf numFmtId="0" fontId="3" fillId="0" borderId="0" xfId="60" applyFont="1" applyAlignment="1">
      <alignment horizontal="left"/>
      <protection/>
    </xf>
    <xf numFmtId="0" fontId="3" fillId="0" borderId="0" xfId="60" applyFont="1" applyAlignment="1">
      <alignment wrapText="1"/>
      <protection/>
    </xf>
    <xf numFmtId="0" fontId="4" fillId="0" borderId="10" xfId="65" applyFont="1" applyBorder="1" applyAlignment="1">
      <alignment horizontal="center"/>
      <protection/>
    </xf>
    <xf numFmtId="0" fontId="5" fillId="0" borderId="10" xfId="65" applyFont="1" applyBorder="1" applyAlignment="1">
      <alignment horizontal="center"/>
      <protection/>
    </xf>
    <xf numFmtId="0" fontId="5" fillId="0" borderId="10" xfId="65" applyFont="1" applyFill="1" applyBorder="1" applyAlignment="1">
      <alignment horizontal="center"/>
      <protection/>
    </xf>
    <xf numFmtId="0" fontId="5" fillId="0" borderId="10" xfId="65" applyFont="1" applyFill="1" applyBorder="1">
      <alignment/>
      <protection/>
    </xf>
    <xf numFmtId="0" fontId="5" fillId="0" borderId="10" xfId="65" applyFont="1" applyFill="1" applyBorder="1" applyAlignment="1">
      <alignment wrapText="1"/>
      <protection/>
    </xf>
    <xf numFmtId="0" fontId="4" fillId="0" borderId="12" xfId="65" applyFont="1" applyBorder="1" applyAlignment="1">
      <alignment horizontal="center"/>
      <protection/>
    </xf>
    <xf numFmtId="0" fontId="4" fillId="0" borderId="12" xfId="65" applyFont="1" applyFill="1" applyBorder="1">
      <alignment/>
      <protection/>
    </xf>
    <xf numFmtId="180" fontId="5" fillId="0" borderId="0" xfId="63" applyNumberFormat="1" applyFont="1" applyAlignment="1">
      <alignment horizontal="center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/>
      <protection/>
    </xf>
    <xf numFmtId="49" fontId="4" fillId="0" borderId="10" xfId="63" applyNumberFormat="1" applyFont="1" applyBorder="1" applyAlignment="1">
      <alignment horizontal="center"/>
      <protection/>
    </xf>
    <xf numFmtId="180" fontId="4" fillId="0" borderId="10" xfId="63" applyNumberFormat="1" applyFont="1" applyBorder="1" applyAlignment="1">
      <alignment horizontal="right" vertical="center"/>
      <protection/>
    </xf>
    <xf numFmtId="180" fontId="4" fillId="0" borderId="10" xfId="59" applyNumberFormat="1" applyFont="1" applyBorder="1" applyAlignment="1">
      <alignment horizontal="right"/>
      <protection/>
    </xf>
    <xf numFmtId="49" fontId="5" fillId="0" borderId="10" xfId="63" applyNumberFormat="1" applyFont="1" applyBorder="1" applyAlignment="1">
      <alignment horizontal="center"/>
      <protection/>
    </xf>
    <xf numFmtId="0" fontId="5" fillId="0" borderId="10" xfId="63" applyFont="1" applyBorder="1" applyAlignment="1">
      <alignment wrapText="1"/>
      <protection/>
    </xf>
    <xf numFmtId="180" fontId="5" fillId="0" borderId="10" xfId="59" applyNumberFormat="1" applyFont="1" applyBorder="1" applyAlignment="1">
      <alignment horizontal="right"/>
      <protection/>
    </xf>
    <xf numFmtId="49" fontId="4" fillId="0" borderId="11" xfId="62" applyNumberFormat="1" applyFont="1" applyBorder="1" applyAlignment="1">
      <alignment horizontal="center"/>
      <protection/>
    </xf>
    <xf numFmtId="49" fontId="5" fillId="0" borderId="10" xfId="62" applyNumberFormat="1" applyFont="1" applyBorder="1" applyAlignment="1">
      <alignment horizontal="center"/>
      <protection/>
    </xf>
    <xf numFmtId="0" fontId="7" fillId="0" borderId="10" xfId="61" applyFont="1" applyBorder="1" applyAlignment="1">
      <alignment wrapText="1"/>
      <protection/>
    </xf>
    <xf numFmtId="0" fontId="5" fillId="0" borderId="10" xfId="63" applyFont="1" applyBorder="1" applyAlignment="1">
      <alignment horizontal="left" wrapText="1"/>
      <protection/>
    </xf>
    <xf numFmtId="0" fontId="5" fillId="0" borderId="10" xfId="63" applyFont="1" applyBorder="1">
      <alignment/>
      <protection/>
    </xf>
    <xf numFmtId="0" fontId="4" fillId="0" borderId="10" xfId="63" applyFont="1" applyBorder="1" applyAlignment="1">
      <alignment horizontal="center"/>
      <protection/>
    </xf>
    <xf numFmtId="0" fontId="4" fillId="0" borderId="10" xfId="63" applyFont="1" applyFill="1" applyBorder="1" applyAlignment="1">
      <alignment wrapText="1"/>
      <protection/>
    </xf>
    <xf numFmtId="0" fontId="5" fillId="0" borderId="10" xfId="63" applyFont="1" applyFill="1" applyBorder="1" applyAlignment="1">
      <alignment wrapText="1"/>
      <protection/>
    </xf>
    <xf numFmtId="0" fontId="4" fillId="0" borderId="10" xfId="63" applyFont="1" applyFill="1" applyBorder="1" applyAlignment="1">
      <alignment horizontal="center" wrapText="1"/>
      <protection/>
    </xf>
    <xf numFmtId="0" fontId="5" fillId="0" borderId="0" xfId="63" applyFont="1" applyAlignment="1">
      <alignment horizontal="left"/>
      <protection/>
    </xf>
    <xf numFmtId="0" fontId="5" fillId="0" borderId="0" xfId="63" applyFont="1" applyAlignment="1">
      <alignment wrapText="1"/>
      <protection/>
    </xf>
    <xf numFmtId="0" fontId="5" fillId="0" borderId="0" xfId="63" applyFont="1">
      <alignment/>
      <protection/>
    </xf>
    <xf numFmtId="0" fontId="4" fillId="0" borderId="0" xfId="63" applyFont="1">
      <alignment/>
      <protection/>
    </xf>
    <xf numFmtId="0" fontId="5" fillId="0" borderId="0" xfId="63" applyFont="1" applyFill="1">
      <alignment/>
      <protection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34" borderId="0" xfId="0" applyFill="1" applyAlignment="1">
      <alignment horizontal="left" vertical="center" wrapText="1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 applyProtection="1">
      <alignment vertical="center" wrapText="1"/>
      <protection locked="0"/>
    </xf>
    <xf numFmtId="0" fontId="9" fillId="34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34" borderId="10" xfId="64" applyFont="1" applyFill="1" applyBorder="1" applyAlignment="1">
      <alignment vertical="center" wrapText="1"/>
      <protection/>
    </xf>
    <xf numFmtId="0" fontId="12" fillId="34" borderId="10" xfId="64" applyFont="1" applyFill="1" applyBorder="1" applyAlignment="1" applyProtection="1">
      <alignment vertical="center" wrapText="1"/>
      <protection locked="0"/>
    </xf>
    <xf numFmtId="181" fontId="10" fillId="34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181" fontId="10" fillId="34" borderId="10" xfId="0" applyNumberFormat="1" applyFont="1" applyFill="1" applyBorder="1" applyAlignment="1">
      <alignment vertical="center" wrapText="1"/>
    </xf>
    <xf numFmtId="181" fontId="13" fillId="34" borderId="10" xfId="0" applyNumberFormat="1" applyFont="1" applyFill="1" applyBorder="1" applyAlignment="1">
      <alignment/>
    </xf>
    <xf numFmtId="181" fontId="10" fillId="34" borderId="10" xfId="0" applyNumberFormat="1" applyFont="1" applyFill="1" applyBorder="1" applyAlignment="1" applyProtection="1">
      <alignment vertical="center" wrapText="1"/>
      <protection locked="0"/>
    </xf>
    <xf numFmtId="181" fontId="10" fillId="34" borderId="10" xfId="0" applyNumberFormat="1" applyFont="1" applyFill="1" applyBorder="1" applyAlignment="1">
      <alignment horizontal="right" vertical="center" wrapText="1"/>
    </xf>
    <xf numFmtId="181" fontId="10" fillId="0" borderId="10" xfId="0" applyNumberFormat="1" applyFont="1" applyFill="1" applyBorder="1" applyAlignment="1">
      <alignment vertical="center" wrapText="1"/>
    </xf>
    <xf numFmtId="181" fontId="10" fillId="34" borderId="10" xfId="0" applyNumberFormat="1" applyFont="1" applyFill="1" applyBorder="1" applyAlignment="1">
      <alignment vertical="center" wrapText="1"/>
    </xf>
    <xf numFmtId="0" fontId="12" fillId="35" borderId="10" xfId="64" applyFont="1" applyFill="1" applyBorder="1" applyAlignment="1">
      <alignment vertical="center" wrapText="1"/>
      <protection/>
    </xf>
    <xf numFmtId="0" fontId="12" fillId="35" borderId="10" xfId="64" applyFont="1" applyFill="1" applyBorder="1" applyAlignment="1" applyProtection="1">
      <alignment vertical="center" wrapText="1"/>
      <protection locked="0"/>
    </xf>
    <xf numFmtId="181" fontId="10" fillId="35" borderId="10" xfId="0" applyNumberFormat="1" applyFont="1" applyFill="1" applyBorder="1" applyAlignment="1">
      <alignment vertical="center" wrapText="1"/>
    </xf>
    <xf numFmtId="181" fontId="13" fillId="35" borderId="10" xfId="0" applyNumberFormat="1" applyFont="1" applyFill="1" applyBorder="1" applyAlignment="1">
      <alignment/>
    </xf>
    <xf numFmtId="181" fontId="10" fillId="35" borderId="10" xfId="0" applyNumberFormat="1" applyFont="1" applyFill="1" applyBorder="1" applyAlignment="1" applyProtection="1">
      <alignment vertical="center" wrapText="1"/>
      <protection locked="0"/>
    </xf>
    <xf numFmtId="181" fontId="10" fillId="35" borderId="10" xfId="0" applyNumberFormat="1" applyFont="1" applyFill="1" applyBorder="1" applyAlignment="1">
      <alignment horizontal="right" vertical="center" wrapText="1"/>
    </xf>
    <xf numFmtId="181" fontId="10" fillId="35" borderId="10" xfId="0" applyNumberFormat="1" applyFont="1" applyFill="1" applyBorder="1" applyAlignment="1">
      <alignment vertical="center" wrapText="1"/>
    </xf>
    <xf numFmtId="0" fontId="10" fillId="35" borderId="0" xfId="0" applyFont="1" applyFill="1" applyAlignment="1">
      <alignment/>
    </xf>
    <xf numFmtId="181" fontId="10" fillId="0" borderId="10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0" fontId="12" fillId="34" borderId="11" xfId="64" applyFont="1" applyFill="1" applyBorder="1" applyAlignment="1">
      <alignment vertical="center" wrapText="1"/>
      <protection/>
    </xf>
    <xf numFmtId="0" fontId="12" fillId="34" borderId="13" xfId="64" applyFont="1" applyFill="1" applyBorder="1" applyAlignment="1" applyProtection="1">
      <alignment vertical="center" wrapText="1"/>
      <protection locked="0"/>
    </xf>
    <xf numFmtId="181" fontId="13" fillId="0" borderId="10" xfId="0" applyNumberFormat="1" applyFont="1" applyFill="1" applyBorder="1" applyAlignment="1">
      <alignment vertical="center" wrapText="1"/>
    </xf>
    <xf numFmtId="183" fontId="10" fillId="34" borderId="10" xfId="0" applyNumberFormat="1" applyFont="1" applyFill="1" applyBorder="1" applyAlignment="1">
      <alignment vertical="center" wrapText="1"/>
    </xf>
    <xf numFmtId="181" fontId="15" fillId="34" borderId="10" xfId="0" applyNumberFormat="1" applyFont="1" applyFill="1" applyBorder="1" applyAlignment="1">
      <alignment vertical="center" wrapText="1"/>
    </xf>
    <xf numFmtId="181" fontId="15" fillId="34" borderId="10" xfId="0" applyNumberFormat="1" applyFont="1" applyFill="1" applyBorder="1" applyAlignment="1">
      <alignment vertical="center" wrapText="1"/>
    </xf>
    <xf numFmtId="181" fontId="15" fillId="34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81" fontId="10" fillId="34" borderId="10" xfId="0" applyNumberFormat="1" applyFont="1" applyFill="1" applyBorder="1" applyAlignment="1" applyProtection="1">
      <alignment vertical="center" wrapText="1"/>
      <protection/>
    </xf>
    <xf numFmtId="0" fontId="13" fillId="34" borderId="0" xfId="0" applyFont="1" applyFill="1" applyAlignment="1">
      <alignment/>
    </xf>
    <xf numFmtId="184" fontId="10" fillId="34" borderId="10" xfId="0" applyNumberFormat="1" applyFont="1" applyFill="1" applyBorder="1" applyAlignment="1" applyProtection="1">
      <alignment vertical="center" wrapText="1"/>
      <protection locked="0"/>
    </xf>
    <xf numFmtId="184" fontId="0" fillId="34" borderId="0" xfId="0" applyNumberFormat="1" applyFill="1" applyAlignment="1">
      <alignment/>
    </xf>
    <xf numFmtId="182" fontId="0" fillId="34" borderId="0" xfId="0" applyNumberFormat="1" applyFill="1" applyAlignment="1">
      <alignment/>
    </xf>
    <xf numFmtId="0" fontId="0" fillId="34" borderId="0" xfId="0" applyFill="1" applyAlignment="1">
      <alignment horizontal="center"/>
    </xf>
    <xf numFmtId="0" fontId="4" fillId="34" borderId="10" xfId="63" applyFont="1" applyFill="1" applyBorder="1" applyAlignment="1">
      <alignment wrapText="1"/>
      <protection/>
    </xf>
    <xf numFmtId="0" fontId="4" fillId="34" borderId="10" xfId="62" applyFont="1" applyFill="1" applyBorder="1" applyAlignment="1">
      <alignment wrapText="1"/>
      <protection/>
    </xf>
    <xf numFmtId="0" fontId="4" fillId="34" borderId="10" xfId="63" applyFont="1" applyFill="1" applyBorder="1" applyAlignment="1">
      <alignment horizontal="left" wrapText="1"/>
      <protection/>
    </xf>
    <xf numFmtId="0" fontId="5" fillId="34" borderId="10" xfId="63" applyFont="1" applyFill="1" applyBorder="1" applyAlignment="1">
      <alignment wrapText="1"/>
      <protection/>
    </xf>
    <xf numFmtId="49" fontId="5" fillId="0" borderId="11" xfId="61" applyNumberFormat="1" applyFont="1" applyBorder="1" applyAlignment="1">
      <alignment horizontal="center"/>
      <protection/>
    </xf>
    <xf numFmtId="181" fontId="10" fillId="35" borderId="10" xfId="0" applyNumberFormat="1" applyFont="1" applyFill="1" applyBorder="1" applyAlignment="1">
      <alignment/>
    </xf>
    <xf numFmtId="181" fontId="15" fillId="0" borderId="10" xfId="0" applyNumberFormat="1" applyFont="1" applyFill="1" applyBorder="1" applyAlignment="1">
      <alignment vertical="center" wrapText="1"/>
    </xf>
    <xf numFmtId="184" fontId="10" fillId="34" borderId="10" xfId="0" applyNumberFormat="1" applyFont="1" applyFill="1" applyBorder="1" applyAlignment="1">
      <alignment vertical="center" wrapText="1"/>
    </xf>
    <xf numFmtId="188" fontId="3" fillId="0" borderId="0" xfId="0" applyNumberFormat="1" applyFont="1" applyAlignment="1">
      <alignment horizontal="center" vertical="center" wrapText="1"/>
    </xf>
    <xf numFmtId="180" fontId="17" fillId="0" borderId="10" xfId="0" applyNumberFormat="1" applyFont="1" applyBorder="1" applyAlignment="1">
      <alignment horizontal="center" vertical="center" wrapText="1"/>
    </xf>
    <xf numFmtId="211" fontId="4" fillId="0" borderId="10" xfId="78" applyNumberFormat="1" applyFont="1" applyBorder="1" applyAlignment="1">
      <alignment horizontal="right" vertical="center"/>
    </xf>
    <xf numFmtId="0" fontId="5" fillId="0" borderId="10" xfId="63" applyFont="1" applyBorder="1" applyAlignment="1">
      <alignment horizontal="center" vertical="center"/>
      <protection/>
    </xf>
    <xf numFmtId="1" fontId="4" fillId="0" borderId="10" xfId="63" applyNumberFormat="1" applyFont="1" applyBorder="1" applyAlignment="1">
      <alignment horizontal="right" vertical="center" wrapText="1"/>
      <protection/>
    </xf>
    <xf numFmtId="182" fontId="13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81" fontId="5" fillId="0" borderId="10" xfId="53" applyNumberFormat="1" applyFont="1" applyFill="1" applyBorder="1" applyAlignment="1">
      <alignment shrinkToFit="1"/>
      <protection/>
    </xf>
    <xf numFmtId="184" fontId="60" fillId="34" borderId="0" xfId="0" applyNumberFormat="1" applyFont="1" applyFill="1" applyAlignment="1">
      <alignment/>
    </xf>
    <xf numFmtId="184" fontId="10" fillId="34" borderId="0" xfId="0" applyNumberFormat="1" applyFont="1" applyFill="1" applyBorder="1" applyAlignment="1" applyProtection="1">
      <alignment vertical="center" wrapText="1"/>
      <protection locked="0"/>
    </xf>
    <xf numFmtId="211" fontId="4" fillId="0" borderId="10" xfId="63" applyNumberFormat="1" applyFont="1" applyBorder="1" applyAlignment="1">
      <alignment horizontal="right" vertical="center"/>
      <protection/>
    </xf>
    <xf numFmtId="211" fontId="5" fillId="0" borderId="10" xfId="63" applyNumberFormat="1" applyFont="1" applyBorder="1" applyAlignment="1">
      <alignment horizontal="right" vertical="center"/>
      <protection/>
    </xf>
    <xf numFmtId="211" fontId="5" fillId="0" borderId="10" xfId="63" applyNumberFormat="1" applyFont="1" applyBorder="1" applyAlignment="1">
      <alignment horizontal="right"/>
      <protection/>
    </xf>
    <xf numFmtId="211" fontId="4" fillId="0" borderId="10" xfId="59" applyNumberFormat="1" applyFont="1" applyBorder="1" applyAlignment="1">
      <alignment horizontal="right" vertical="center"/>
      <protection/>
    </xf>
    <xf numFmtId="211" fontId="5" fillId="0" borderId="10" xfId="59" applyNumberFormat="1" applyFont="1" applyBorder="1" applyAlignment="1">
      <alignment horizontal="right" vertical="center"/>
      <protection/>
    </xf>
    <xf numFmtId="211" fontId="5" fillId="33" borderId="10" xfId="58" applyNumberFormat="1" applyFont="1" applyFill="1" applyBorder="1" applyAlignment="1">
      <alignment horizontal="right" vertical="top" shrinkToFit="1"/>
      <protection/>
    </xf>
    <xf numFmtId="211" fontId="4" fillId="0" borderId="10" xfId="63" applyNumberFormat="1" applyFont="1" applyBorder="1" applyAlignment="1">
      <alignment horizontal="right"/>
      <protection/>
    </xf>
    <xf numFmtId="180" fontId="4" fillId="0" borderId="10" xfId="65" applyNumberFormat="1" applyFont="1" applyBorder="1" applyAlignment="1">
      <alignment horizontal="right" vertical="center"/>
      <protection/>
    </xf>
    <xf numFmtId="180" fontId="5" fillId="0" borderId="10" xfId="65" applyNumberFormat="1" applyFont="1" applyBorder="1" applyAlignment="1">
      <alignment horizontal="right" vertical="center"/>
      <protection/>
    </xf>
    <xf numFmtId="180" fontId="5" fillId="0" borderId="10" xfId="65" applyNumberFormat="1" applyFont="1" applyFill="1" applyBorder="1" applyAlignment="1">
      <alignment horizontal="right" vertical="center"/>
      <protection/>
    </xf>
    <xf numFmtId="180" fontId="4" fillId="0" borderId="10" xfId="78" applyNumberFormat="1" applyFont="1" applyBorder="1" applyAlignment="1">
      <alignment horizontal="right" vertical="center"/>
    </xf>
    <xf numFmtId="180" fontId="5" fillId="34" borderId="10" xfId="78" applyNumberFormat="1" applyFont="1" applyFill="1" applyBorder="1" applyAlignment="1">
      <alignment horizontal="right" vertical="center"/>
    </xf>
    <xf numFmtId="180" fontId="5" fillId="34" borderId="10" xfId="65" applyNumberFormat="1" applyFont="1" applyFill="1" applyBorder="1" applyAlignment="1">
      <alignment horizontal="right" vertical="center"/>
      <protection/>
    </xf>
    <xf numFmtId="180" fontId="4" fillId="0" borderId="10" xfId="65" applyNumberFormat="1" applyFont="1" applyFill="1" applyBorder="1" applyAlignment="1">
      <alignment horizontal="right" vertical="center"/>
      <protection/>
    </xf>
    <xf numFmtId="180" fontId="4" fillId="34" borderId="10" xfId="78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0" fontId="2" fillId="36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 horizontal="center" vertical="center" wrapText="1"/>
    </xf>
    <xf numFmtId="181" fontId="10" fillId="0" borderId="10" xfId="0" applyNumberFormat="1" applyFont="1" applyFill="1" applyBorder="1" applyAlignment="1" applyProtection="1">
      <alignment vertical="center" wrapText="1"/>
      <protection locked="0"/>
    </xf>
    <xf numFmtId="188" fontId="5" fillId="0" borderId="0" xfId="63" applyNumberFormat="1" applyFont="1" applyAlignment="1">
      <alignment horizontal="center"/>
      <protection/>
    </xf>
    <xf numFmtId="215" fontId="3" fillId="0" borderId="0" xfId="62" applyNumberFormat="1" applyFont="1">
      <alignment/>
      <protection/>
    </xf>
    <xf numFmtId="180" fontId="5" fillId="36" borderId="10" xfId="62" applyNumberFormat="1" applyFont="1" applyFill="1" applyBorder="1">
      <alignment/>
      <protection/>
    </xf>
    <xf numFmtId="0" fontId="10" fillId="34" borderId="0" xfId="0" applyFont="1" applyFill="1" applyBorder="1" applyAlignment="1">
      <alignment horizontal="center" vertical="center" wrapText="1"/>
    </xf>
    <xf numFmtId="180" fontId="13" fillId="34" borderId="0" xfId="0" applyNumberFormat="1" applyFont="1" applyFill="1" applyAlignment="1">
      <alignment/>
    </xf>
    <xf numFmtId="181" fontId="13" fillId="34" borderId="0" xfId="0" applyNumberFormat="1" applyFont="1" applyFill="1" applyAlignment="1">
      <alignment/>
    </xf>
    <xf numFmtId="0" fontId="10" fillId="34" borderId="14" xfId="0" applyFont="1" applyFill="1" applyBorder="1" applyAlignment="1">
      <alignment horizontal="left" vertical="center" wrapText="1"/>
    </xf>
    <xf numFmtId="0" fontId="10" fillId="34" borderId="15" xfId="0" applyFont="1" applyFill="1" applyBorder="1" applyAlignment="1">
      <alignment horizontal="left" vertical="center" wrapText="1"/>
    </xf>
    <xf numFmtId="0" fontId="10" fillId="34" borderId="16" xfId="0" applyFont="1" applyFill="1" applyBorder="1" applyAlignment="1">
      <alignment vertical="center" wrapText="1"/>
    </xf>
    <xf numFmtId="0" fontId="10" fillId="34" borderId="0" xfId="0" applyFont="1" applyFill="1" applyBorder="1" applyAlignment="1">
      <alignment vertical="center" wrapText="1"/>
    </xf>
    <xf numFmtId="181" fontId="15" fillId="0" borderId="10" xfId="0" applyNumberFormat="1" applyFont="1" applyFill="1" applyBorder="1" applyAlignment="1">
      <alignment vertical="center" wrapText="1"/>
    </xf>
    <xf numFmtId="184" fontId="13" fillId="34" borderId="0" xfId="0" applyNumberFormat="1" applyFont="1" applyFill="1" applyAlignment="1">
      <alignment/>
    </xf>
    <xf numFmtId="180" fontId="17" fillId="36" borderId="10" xfId="0" applyNumberFormat="1" applyFont="1" applyFill="1" applyBorder="1" applyAlignment="1">
      <alignment horizontal="center" vertical="center" wrapText="1"/>
    </xf>
    <xf numFmtId="190" fontId="3" fillId="0" borderId="0" xfId="62" applyNumberFormat="1" applyFont="1">
      <alignment/>
      <protection/>
    </xf>
    <xf numFmtId="1" fontId="5" fillId="0" borderId="0" xfId="62" applyNumberFormat="1" applyFont="1">
      <alignment/>
      <protection/>
    </xf>
    <xf numFmtId="0" fontId="10" fillId="34" borderId="11" xfId="0" applyFont="1" applyFill="1" applyBorder="1" applyAlignment="1">
      <alignment vertical="center" wrapText="1"/>
    </xf>
    <xf numFmtId="0" fontId="10" fillId="34" borderId="17" xfId="0" applyFont="1" applyFill="1" applyBorder="1" applyAlignment="1">
      <alignment vertical="center" wrapText="1"/>
    </xf>
    <xf numFmtId="0" fontId="10" fillId="34" borderId="13" xfId="0" applyFont="1" applyFill="1" applyBorder="1" applyAlignment="1">
      <alignment vertical="center" wrapText="1"/>
    </xf>
    <xf numFmtId="180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180" fontId="5" fillId="33" borderId="10" xfId="55" applyNumberFormat="1" applyFont="1" applyFill="1" applyBorder="1" applyAlignment="1">
      <alignment horizontal="right" vertical="center" shrinkToFit="1"/>
      <protection/>
    </xf>
    <xf numFmtId="180" fontId="5" fillId="33" borderId="10" xfId="56" applyNumberFormat="1" applyFont="1" applyFill="1" applyBorder="1" applyAlignment="1">
      <alignment horizontal="right" vertical="center" shrinkToFit="1"/>
      <protection/>
    </xf>
    <xf numFmtId="180" fontId="5" fillId="33" borderId="10" xfId="57" applyNumberFormat="1" applyFont="1" applyFill="1" applyBorder="1" applyAlignment="1">
      <alignment horizontal="right" vertical="center" shrinkToFit="1"/>
      <protection/>
    </xf>
    <xf numFmtId="180" fontId="4" fillId="0" borderId="10" xfId="0" applyNumberFormat="1" applyFont="1" applyBorder="1" applyAlignment="1">
      <alignment horizontal="right" vertical="center"/>
    </xf>
    <xf numFmtId="180" fontId="4" fillId="0" borderId="12" xfId="65" applyNumberFormat="1" applyFont="1" applyBorder="1" applyAlignment="1">
      <alignment horizontal="right" vertical="center"/>
      <protection/>
    </xf>
    <xf numFmtId="188" fontId="5" fillId="0" borderId="0" xfId="63" applyNumberFormat="1" applyFont="1" applyAlignment="1">
      <alignment horizontal="right" vertical="center"/>
      <protection/>
    </xf>
    <xf numFmtId="180" fontId="5" fillId="0" borderId="0" xfId="63" applyNumberFormat="1" applyFont="1" applyAlignment="1">
      <alignment horizontal="right" vertical="center"/>
      <protection/>
    </xf>
    <xf numFmtId="187" fontId="5" fillId="0" borderId="0" xfId="62" applyNumberFormat="1" applyFont="1">
      <alignment/>
      <protection/>
    </xf>
    <xf numFmtId="184" fontId="13" fillId="36" borderId="0" xfId="0" applyNumberFormat="1" applyFont="1" applyFill="1" applyAlignment="1">
      <alignment/>
    </xf>
    <xf numFmtId="182" fontId="13" fillId="36" borderId="0" xfId="0" applyNumberFormat="1" applyFont="1" applyFill="1" applyAlignment="1">
      <alignment/>
    </xf>
    <xf numFmtId="180" fontId="13" fillId="34" borderId="0" xfId="43" applyNumberFormat="1" applyFont="1" applyFill="1" applyAlignment="1">
      <alignment/>
    </xf>
    <xf numFmtId="183" fontId="13" fillId="36" borderId="0" xfId="0" applyNumberFormat="1" applyFont="1" applyFill="1" applyAlignment="1">
      <alignment/>
    </xf>
    <xf numFmtId="181" fontId="15" fillId="36" borderId="10" xfId="0" applyNumberFormat="1" applyFont="1" applyFill="1" applyBorder="1" applyAlignment="1">
      <alignment vertical="center" wrapText="1"/>
    </xf>
    <xf numFmtId="181" fontId="13" fillId="36" borderId="0" xfId="0" applyNumberFormat="1" applyFont="1" applyFill="1" applyAlignment="1">
      <alignment/>
    </xf>
    <xf numFmtId="49" fontId="5" fillId="0" borderId="11" xfId="63" applyNumberFormat="1" applyFont="1" applyBorder="1" applyAlignment="1">
      <alignment horizontal="center"/>
      <protection/>
    </xf>
    <xf numFmtId="188" fontId="3" fillId="0" borderId="0" xfId="62" applyNumberFormat="1" applyFont="1">
      <alignment/>
      <protection/>
    </xf>
    <xf numFmtId="184" fontId="61" fillId="34" borderId="0" xfId="0" applyNumberFormat="1" applyFont="1" applyFill="1" applyAlignment="1">
      <alignment/>
    </xf>
    <xf numFmtId="181" fontId="4" fillId="0" borderId="10" xfId="43" applyNumberFormat="1" applyFont="1" applyBorder="1" applyAlignment="1">
      <alignment horizontal="right" vertical="center"/>
    </xf>
    <xf numFmtId="213" fontId="4" fillId="0" borderId="0" xfId="63" applyNumberFormat="1" applyFont="1">
      <alignment/>
      <protection/>
    </xf>
    <xf numFmtId="189" fontId="3" fillId="0" borderId="0" xfId="0" applyNumberFormat="1" applyFont="1" applyAlignment="1">
      <alignment horizontal="center" vertical="center" wrapText="1"/>
    </xf>
    <xf numFmtId="49" fontId="5" fillId="0" borderId="11" xfId="62" applyNumberFormat="1" applyFont="1" applyBorder="1" applyAlignment="1">
      <alignment horizontal="center"/>
      <protection/>
    </xf>
    <xf numFmtId="49" fontId="4" fillId="0" borderId="11" xfId="61" applyNumberFormat="1" applyFont="1" applyBorder="1" applyAlignment="1">
      <alignment horizontal="center"/>
      <protection/>
    </xf>
    <xf numFmtId="0" fontId="4" fillId="0" borderId="10" xfId="62" applyFont="1" applyBorder="1" applyAlignment="1">
      <alignment horizontal="center"/>
      <protection/>
    </xf>
    <xf numFmtId="0" fontId="5" fillId="0" borderId="11" xfId="62" applyFont="1" applyBorder="1" applyAlignment="1">
      <alignment horizontal="center"/>
      <protection/>
    </xf>
    <xf numFmtId="49" fontId="4" fillId="0" borderId="10" xfId="62" applyNumberFormat="1" applyFont="1" applyBorder="1" applyAlignment="1">
      <alignment horizontal="center"/>
      <protection/>
    </xf>
    <xf numFmtId="0" fontId="4" fillId="0" borderId="11" xfId="62" applyFont="1" applyBorder="1" applyAlignment="1">
      <alignment horizontal="center"/>
      <protection/>
    </xf>
    <xf numFmtId="188" fontId="4" fillId="0" borderId="10" xfId="65" applyNumberFormat="1" applyFont="1" applyBorder="1">
      <alignment/>
      <protection/>
    </xf>
    <xf numFmtId="188" fontId="4" fillId="0" borderId="0" xfId="59" applyNumberFormat="1" applyFont="1" applyBorder="1">
      <alignment/>
      <protection/>
    </xf>
    <xf numFmtId="189" fontId="5" fillId="0" borderId="0" xfId="62" applyNumberFormat="1" applyFont="1">
      <alignment/>
      <protection/>
    </xf>
    <xf numFmtId="188" fontId="4" fillId="0" borderId="0" xfId="62" applyNumberFormat="1" applyFont="1">
      <alignment/>
      <protection/>
    </xf>
    <xf numFmtId="188" fontId="62" fillId="36" borderId="0" xfId="62" applyNumberFormat="1" applyFont="1" applyFill="1">
      <alignment/>
      <protection/>
    </xf>
    <xf numFmtId="188" fontId="4" fillId="36" borderId="0" xfId="62" applyNumberFormat="1" applyFont="1" applyFill="1">
      <alignment/>
      <protection/>
    </xf>
    <xf numFmtId="4" fontId="13" fillId="36" borderId="0" xfId="0" applyNumberFormat="1" applyFont="1" applyFill="1" applyAlignment="1">
      <alignment/>
    </xf>
    <xf numFmtId="186" fontId="13" fillId="34" borderId="0" xfId="0" applyNumberFormat="1" applyFont="1" applyFill="1" applyAlignment="1">
      <alignment/>
    </xf>
    <xf numFmtId="198" fontId="13" fillId="34" borderId="0" xfId="0" applyNumberFormat="1" applyFont="1" applyFill="1" applyAlignment="1">
      <alignment/>
    </xf>
    <xf numFmtId="4" fontId="10" fillId="34" borderId="10" xfId="0" applyNumberFormat="1" applyFont="1" applyFill="1" applyBorder="1" applyAlignment="1">
      <alignment vertical="center" wrapText="1"/>
    </xf>
    <xf numFmtId="181" fontId="15" fillId="36" borderId="10" xfId="0" applyNumberFormat="1" applyFont="1" applyFill="1" applyBorder="1" applyAlignment="1">
      <alignment vertical="center" wrapText="1"/>
    </xf>
    <xf numFmtId="188" fontId="5" fillId="0" borderId="0" xfId="63" applyNumberFormat="1" applyFont="1">
      <alignment/>
      <protection/>
    </xf>
    <xf numFmtId="180" fontId="18" fillId="0" borderId="10" xfId="65" applyNumberFormat="1" applyFont="1" applyBorder="1" applyAlignment="1">
      <alignment horizontal="right" vertical="center"/>
      <protection/>
    </xf>
    <xf numFmtId="0" fontId="18" fillId="0" borderId="10" xfId="65" applyFont="1" applyBorder="1">
      <alignment/>
      <protection/>
    </xf>
    <xf numFmtId="188" fontId="4" fillId="0" borderId="0" xfId="63" applyNumberFormat="1" applyFont="1">
      <alignment/>
      <protection/>
    </xf>
    <xf numFmtId="208" fontId="4" fillId="0" borderId="10" xfId="59" applyNumberFormat="1" applyFont="1" applyBorder="1" applyAlignment="1">
      <alignment horizontal="right" vertical="center"/>
      <protection/>
    </xf>
    <xf numFmtId="180" fontId="4" fillId="0" borderId="10" xfId="43" applyNumberFormat="1" applyFont="1" applyBorder="1" applyAlignment="1">
      <alignment horizontal="right" vertical="center"/>
    </xf>
    <xf numFmtId="1" fontId="17" fillId="36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14" fillId="34" borderId="11" xfId="64" applyFont="1" applyFill="1" applyBorder="1" applyAlignment="1">
      <alignment horizontal="center" vertical="center" wrapText="1"/>
      <protection/>
    </xf>
    <xf numFmtId="0" fontId="14" fillId="34" borderId="13" xfId="64" applyFont="1" applyFill="1" applyBorder="1" applyAlignment="1">
      <alignment horizontal="center" vertical="center" wrapText="1"/>
      <protection/>
    </xf>
    <xf numFmtId="0" fontId="10" fillId="34" borderId="21" xfId="0" applyFont="1" applyFill="1" applyBorder="1" applyAlignment="1">
      <alignment horizontal="left" vertical="center" wrapText="1"/>
    </xf>
    <xf numFmtId="0" fontId="10" fillId="34" borderId="14" xfId="0" applyFont="1" applyFill="1" applyBorder="1" applyAlignment="1">
      <alignment horizontal="left" vertical="center" wrapText="1"/>
    </xf>
    <xf numFmtId="0" fontId="10" fillId="34" borderId="15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center" wrapText="1"/>
    </xf>
    <xf numFmtId="49" fontId="10" fillId="34" borderId="18" xfId="0" applyNumberFormat="1" applyFont="1" applyFill="1" applyBorder="1" applyAlignment="1">
      <alignment horizontal="center" vertical="center" wrapText="1"/>
    </xf>
    <xf numFmtId="49" fontId="10" fillId="34" borderId="19" xfId="0" applyNumberFormat="1" applyFont="1" applyFill="1" applyBorder="1" applyAlignment="1">
      <alignment horizontal="center" vertical="center" wrapText="1"/>
    </xf>
    <xf numFmtId="49" fontId="10" fillId="34" borderId="20" xfId="0" applyNumberFormat="1" applyFont="1" applyFill="1" applyBorder="1" applyAlignment="1">
      <alignment horizontal="center" vertical="center" wrapText="1"/>
    </xf>
    <xf numFmtId="49" fontId="10" fillId="34" borderId="21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49" fontId="10" fillId="34" borderId="15" xfId="0" applyNumberFormat="1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49" fontId="10" fillId="34" borderId="17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9" fillId="34" borderId="0" xfId="0" applyFont="1" applyFill="1" applyAlignment="1" applyProtection="1">
      <alignment horizontal="center" vertical="center" wrapText="1"/>
      <protection locked="0"/>
    </xf>
    <xf numFmtId="49" fontId="10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left" vertical="center" wrapText="1"/>
    </xf>
    <xf numFmtId="0" fontId="4" fillId="0" borderId="0" xfId="65" applyFont="1" applyAlignment="1">
      <alignment horizontal="center"/>
      <protection/>
    </xf>
    <xf numFmtId="0" fontId="2" fillId="0" borderId="0" xfId="65" applyFont="1" applyAlignment="1">
      <alignment horizontal="center" vertical="center" wrapText="1"/>
      <protection/>
    </xf>
    <xf numFmtId="181" fontId="13" fillId="37" borderId="10" xfId="0" applyNumberFormat="1" applyFont="1" applyFill="1" applyBorder="1" applyAlignment="1">
      <alignment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_Алек 2" xfId="59"/>
    <cellStyle name="Обычный_Анализ Александр на 1.03.08" xfId="60"/>
    <cellStyle name="Обычный_Анализ Кадикас. на 1.03.08" xfId="61"/>
    <cellStyle name="Обычный_Анализ Моргаш. на 1.03.08" xfId="62"/>
    <cellStyle name="Обычный_Анализ район на 1.03.08" xfId="63"/>
    <cellStyle name="Обычный_Лист1 2" xfId="64"/>
    <cellStyle name="Обычный_Лист3 2" xfId="65"/>
    <cellStyle name="Followed Hyperlink" xfId="66"/>
    <cellStyle name="Плохой" xfId="67"/>
    <cellStyle name="Пояснение" xfId="68"/>
    <cellStyle name="Примечание" xfId="69"/>
    <cellStyle name="Примечание 2" xfId="70"/>
    <cellStyle name="Примечание 3" xfId="71"/>
    <cellStyle name="Примечание 4" xfId="72"/>
    <cellStyle name="Примечание 5" xfId="73"/>
    <cellStyle name="Примечание 6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&#1099;\&#1045;&#1078;&#1077;&#1084;&#1077;&#1089;&#1103;&#1095;&#1085;&#1099;&#1077;\&#1040;&#1085;&#1072;&#1083;&#1080;&#1079;\&#1050;&#1086;&#1087;&#1080;&#1103;%20&#1040;&#1085;&#1072;&#1083;&#1080;&#1079;%20&#1085;&#1072;%2001%2002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правка"/>
      <sheetName val="район"/>
      <sheetName val="александ"/>
      <sheetName val="б.сундырь"/>
      <sheetName val="ильинка"/>
      <sheetName val="кадикасы"/>
      <sheetName val="моргауши"/>
      <sheetName val="москак"/>
      <sheetName val="оринино"/>
      <sheetName val="сятра"/>
      <sheetName val="торай"/>
      <sheetName val="хорной"/>
      <sheetName val="чуманкас"/>
      <sheetName val="шатьма"/>
      <sheetName val="юнга"/>
      <sheetName val="юськасы"/>
      <sheetName val="ярабай"/>
      <sheetName val="ярославка"/>
    </sheetNames>
    <sheetDataSet>
      <sheetData sheetId="2">
        <row r="48">
          <cell r="C48">
            <v>0</v>
          </cell>
          <cell r="D48">
            <v>0</v>
          </cell>
        </row>
      </sheetData>
      <sheetData sheetId="7">
        <row r="57">
          <cell r="D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SheetLayoutView="50" zoomScalePageLayoutView="0" workbookViewId="0" topLeftCell="B1">
      <pane ySplit="4" topLeftCell="A5" activePane="bottomLeft" state="frozen"/>
      <selection pane="topLeft" activeCell="A1" sqref="A1"/>
      <selection pane="bottomLeft" activeCell="I17" sqref="I17"/>
    </sheetView>
  </sheetViews>
  <sheetFormatPr defaultColWidth="9.140625" defaultRowHeight="12.75"/>
  <cols>
    <col min="1" max="1" width="41.28125" style="144" customWidth="1"/>
    <col min="2" max="2" width="11.140625" style="145" customWidth="1"/>
    <col min="3" max="3" width="17.00390625" style="141" customWidth="1"/>
    <col min="4" max="4" width="14.421875" style="141" customWidth="1"/>
    <col min="5" max="5" width="9.00390625" style="141" customWidth="1"/>
    <col min="6" max="6" width="15.00390625" style="141" customWidth="1"/>
    <col min="7" max="7" width="12.28125" style="141" customWidth="1"/>
    <col min="8" max="8" width="11.00390625" style="141" customWidth="1"/>
    <col min="9" max="9" width="15.00390625" style="141" customWidth="1"/>
    <col min="10" max="10" width="12.7109375" style="141" customWidth="1"/>
    <col min="11" max="11" width="8.7109375" style="141" customWidth="1"/>
    <col min="12" max="12" width="19.140625" style="141" customWidth="1"/>
    <col min="13" max="16384" width="9.140625" style="141" customWidth="1"/>
  </cols>
  <sheetData>
    <row r="1" spans="1:11" ht="26.25" customHeight="1">
      <c r="A1" s="261" t="s">
        <v>309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23.25" customHeight="1">
      <c r="A2" s="262" t="s">
        <v>224</v>
      </c>
      <c r="B2" s="263" t="s">
        <v>225</v>
      </c>
      <c r="C2" s="264" t="s">
        <v>226</v>
      </c>
      <c r="D2" s="264"/>
      <c r="E2" s="264"/>
      <c r="F2" s="264" t="s">
        <v>227</v>
      </c>
      <c r="G2" s="264"/>
      <c r="H2" s="264"/>
      <c r="I2" s="264" t="s">
        <v>228</v>
      </c>
      <c r="J2" s="264"/>
      <c r="K2" s="264"/>
    </row>
    <row r="3" spans="1:11" ht="24" customHeight="1">
      <c r="A3" s="262"/>
      <c r="B3" s="263"/>
      <c r="C3" s="188" t="s">
        <v>271</v>
      </c>
      <c r="D3" s="188" t="s">
        <v>229</v>
      </c>
      <c r="E3" s="188" t="s">
        <v>230</v>
      </c>
      <c r="F3" s="188" t="s">
        <v>271</v>
      </c>
      <c r="G3" s="188" t="s">
        <v>229</v>
      </c>
      <c r="H3" s="188" t="s">
        <v>230</v>
      </c>
      <c r="I3" s="188" t="s">
        <v>271</v>
      </c>
      <c r="J3" s="188" t="s">
        <v>229</v>
      </c>
      <c r="K3" s="188" t="s">
        <v>230</v>
      </c>
    </row>
    <row r="4" spans="1:11" s="142" customFormat="1" ht="30.75" customHeight="1">
      <c r="A4" s="189" t="s">
        <v>5</v>
      </c>
      <c r="B4" s="186"/>
      <c r="C4" s="191">
        <f>SUM(C5:C11)</f>
        <v>89134.47</v>
      </c>
      <c r="D4" s="191">
        <f>SUM(D5:D11)</f>
        <v>94045.44143999998</v>
      </c>
      <c r="E4" s="191">
        <f>D4/C4*100</f>
        <v>105.50962095808723</v>
      </c>
      <c r="F4" s="191">
        <f>SUM(F5:F11)</f>
        <v>73798.37</v>
      </c>
      <c r="G4" s="191">
        <f>SUM(G5:G11)</f>
        <v>78227.80001</v>
      </c>
      <c r="H4" s="191">
        <f>G4/F4*100</f>
        <v>106.00207024897705</v>
      </c>
      <c r="I4" s="191">
        <f>I5+I6+I7+I8+I9+I10+I11</f>
        <v>15336.100000000002</v>
      </c>
      <c r="J4" s="191">
        <f>J5+J6+J7+J8+J9+J10+J11</f>
        <v>15817.641430000003</v>
      </c>
      <c r="K4" s="191">
        <f>J4/I4*100</f>
        <v>103.13992103598699</v>
      </c>
    </row>
    <row r="5" spans="1:11" ht="19.5" customHeight="1">
      <c r="A5" s="190" t="s">
        <v>231</v>
      </c>
      <c r="B5" s="187">
        <v>10102</v>
      </c>
      <c r="C5" s="208">
        <f aca="true" t="shared" si="0" ref="C5:D20">F5+I5</f>
        <v>73848.67</v>
      </c>
      <c r="D5" s="208">
        <f t="shared" si="0"/>
        <v>78039.00559</v>
      </c>
      <c r="E5" s="192">
        <f aca="true" t="shared" si="1" ref="E5:E10">D5/C5*100</f>
        <v>105.67421944091883</v>
      </c>
      <c r="F5" s="208">
        <f>Район!C6</f>
        <v>63258.37</v>
      </c>
      <c r="G5" s="208">
        <f>Район!D6</f>
        <v>67354.9841</v>
      </c>
      <c r="H5" s="208">
        <f aca="true" t="shared" si="2" ref="H5:H38">G5/F5*100</f>
        <v>106.47600325458907</v>
      </c>
      <c r="I5" s="208">
        <f>Справка!I30</f>
        <v>10590.300000000001</v>
      </c>
      <c r="J5" s="208">
        <f>Справка!J30</f>
        <v>10684.021490000005</v>
      </c>
      <c r="K5" s="208">
        <f aca="true" t="shared" si="3" ref="K5:K10">J5/I5*100</f>
        <v>100.88497483546269</v>
      </c>
    </row>
    <row r="6" spans="1:11" ht="19.5" customHeight="1">
      <c r="A6" s="190" t="s">
        <v>232</v>
      </c>
      <c r="B6" s="187">
        <v>10500</v>
      </c>
      <c r="C6" s="208">
        <f t="shared" si="0"/>
        <v>8840</v>
      </c>
      <c r="D6" s="208">
        <f t="shared" si="0"/>
        <v>9059.66489</v>
      </c>
      <c r="E6" s="192">
        <f t="shared" si="1"/>
        <v>102.48489694570135</v>
      </c>
      <c r="F6" s="208">
        <f>Район!C7</f>
        <v>8670</v>
      </c>
      <c r="G6" s="208">
        <f>Район!D7</f>
        <v>8878.37549</v>
      </c>
      <c r="H6" s="208">
        <f t="shared" si="2"/>
        <v>102.40340818915803</v>
      </c>
      <c r="I6" s="208">
        <f>Справка!L30</f>
        <v>170</v>
      </c>
      <c r="J6" s="208">
        <f>Справка!M30</f>
        <v>181.28939999999997</v>
      </c>
      <c r="K6" s="208">
        <f t="shared" si="3"/>
        <v>106.64082352941176</v>
      </c>
    </row>
    <row r="7" spans="1:11" ht="19.5" customHeight="1">
      <c r="A7" s="190" t="s">
        <v>233</v>
      </c>
      <c r="B7" s="187">
        <v>10601</v>
      </c>
      <c r="C7" s="208">
        <f t="shared" si="0"/>
        <v>200</v>
      </c>
      <c r="D7" s="208">
        <f t="shared" si="0"/>
        <v>196.88663</v>
      </c>
      <c r="E7" s="192">
        <f t="shared" si="1"/>
        <v>98.443315</v>
      </c>
      <c r="F7" s="208">
        <v>0</v>
      </c>
      <c r="G7" s="208">
        <f>Район!D10</f>
        <v>7.988</v>
      </c>
      <c r="H7" s="208">
        <v>0</v>
      </c>
      <c r="I7" s="208">
        <f>Справка!O30</f>
        <v>200</v>
      </c>
      <c r="J7" s="208">
        <f>Справка!P30</f>
        <v>188.89863</v>
      </c>
      <c r="K7" s="208">
        <f t="shared" si="3"/>
        <v>94.449315</v>
      </c>
    </row>
    <row r="8" spans="1:11" ht="19.5" customHeight="1">
      <c r="A8" s="190" t="s">
        <v>234</v>
      </c>
      <c r="B8" s="187">
        <v>10606</v>
      </c>
      <c r="C8" s="208">
        <f t="shared" si="0"/>
        <v>4175.8</v>
      </c>
      <c r="D8" s="208">
        <f t="shared" si="0"/>
        <v>4521.301649999999</v>
      </c>
      <c r="E8" s="192">
        <f t="shared" si="1"/>
        <v>108.27390320417642</v>
      </c>
      <c r="F8" s="208">
        <v>0</v>
      </c>
      <c r="G8" s="208">
        <v>0</v>
      </c>
      <c r="H8" s="208">
        <v>0</v>
      </c>
      <c r="I8" s="208">
        <f>Справка!R30</f>
        <v>4175.8</v>
      </c>
      <c r="J8" s="208">
        <f>Справка!S30</f>
        <v>4521.301649999999</v>
      </c>
      <c r="K8" s="208">
        <f t="shared" si="3"/>
        <v>108.27390320417642</v>
      </c>
    </row>
    <row r="9" spans="1:11" ht="33.75" customHeight="1">
      <c r="A9" s="190" t="s">
        <v>235</v>
      </c>
      <c r="B9" s="187">
        <v>10701</v>
      </c>
      <c r="C9" s="208">
        <f t="shared" si="0"/>
        <v>70</v>
      </c>
      <c r="D9" s="208">
        <f t="shared" si="0"/>
        <v>58.50781</v>
      </c>
      <c r="E9" s="192">
        <f t="shared" si="1"/>
        <v>83.58258571428571</v>
      </c>
      <c r="F9" s="208">
        <f>Район!C13</f>
        <v>70</v>
      </c>
      <c r="G9" s="208">
        <f>Район!D13</f>
        <v>58.50781</v>
      </c>
      <c r="H9" s="208">
        <f t="shared" si="2"/>
        <v>83.58258571428571</v>
      </c>
      <c r="I9" s="208">
        <v>0</v>
      </c>
      <c r="J9" s="208">
        <v>0</v>
      </c>
      <c r="K9" s="208">
        <v>0</v>
      </c>
    </row>
    <row r="10" spans="1:11" ht="19.5" customHeight="1">
      <c r="A10" s="190" t="s">
        <v>236</v>
      </c>
      <c r="B10" s="187">
        <v>10800</v>
      </c>
      <c r="C10" s="208">
        <f t="shared" si="0"/>
        <v>2000</v>
      </c>
      <c r="D10" s="208">
        <f t="shared" si="0"/>
        <v>2134.41182</v>
      </c>
      <c r="E10" s="192">
        <f t="shared" si="1"/>
        <v>106.720591</v>
      </c>
      <c r="F10" s="208">
        <f>Район!C15</f>
        <v>1800</v>
      </c>
      <c r="G10" s="208">
        <f>Район!D15</f>
        <v>1912.24858</v>
      </c>
      <c r="H10" s="208">
        <f t="shared" si="2"/>
        <v>106.23603222222222</v>
      </c>
      <c r="I10" s="208">
        <f>Справка!U30</f>
        <v>199.99999999999997</v>
      </c>
      <c r="J10" s="208">
        <f>Справка!V30</f>
        <v>222.16324000000003</v>
      </c>
      <c r="K10" s="208">
        <f t="shared" si="3"/>
        <v>111.08162000000004</v>
      </c>
    </row>
    <row r="11" spans="1:11" ht="19.5" customHeight="1">
      <c r="A11" s="190" t="s">
        <v>237</v>
      </c>
      <c r="B11" s="187">
        <v>10900</v>
      </c>
      <c r="C11" s="208">
        <f t="shared" si="0"/>
        <v>0</v>
      </c>
      <c r="D11" s="208">
        <f t="shared" si="0"/>
        <v>35.66305</v>
      </c>
      <c r="E11" s="192"/>
      <c r="F11" s="208">
        <f>Район!C19</f>
        <v>0</v>
      </c>
      <c r="G11" s="208">
        <f>Район!D19</f>
        <v>15.69603</v>
      </c>
      <c r="H11" s="208"/>
      <c r="I11" s="208">
        <v>0</v>
      </c>
      <c r="J11" s="208">
        <f>Справка!AH30</f>
        <v>19.967019999999998</v>
      </c>
      <c r="K11" s="208"/>
    </row>
    <row r="12" spans="1:11" s="142" customFormat="1" ht="27" customHeight="1">
      <c r="A12" s="189" t="s">
        <v>20</v>
      </c>
      <c r="B12" s="186"/>
      <c r="C12" s="192">
        <f>SUM(C13:C19)</f>
        <v>13911.599999999999</v>
      </c>
      <c r="D12" s="192">
        <f>D13+D14+D15+D16+D17+D18</f>
        <v>15551.253829999998</v>
      </c>
      <c r="E12" s="192">
        <f aca="true" t="shared" si="4" ref="E12:E36">D12/C12*100</f>
        <v>111.7862347249777</v>
      </c>
      <c r="F12" s="192">
        <f>F13+F14+F15+F16+F17+F18</f>
        <v>9085.6</v>
      </c>
      <c r="G12" s="192">
        <f>G13+G14+G15+G16+G17+G18</f>
        <v>9731.13506</v>
      </c>
      <c r="H12" s="192">
        <f t="shared" si="2"/>
        <v>107.10503500044027</v>
      </c>
      <c r="I12" s="192">
        <f>I13+I14+I15+I16+I18+I19</f>
        <v>4826</v>
      </c>
      <c r="J12" s="192">
        <f>J13+J14+J15+J16+J17+J18+J19</f>
        <v>5820.118769999999</v>
      </c>
      <c r="K12" s="192">
        <f>J12/I12*100</f>
        <v>120.59922855366763</v>
      </c>
    </row>
    <row r="13" spans="1:11" ht="52.5" customHeight="1">
      <c r="A13" s="190" t="s">
        <v>238</v>
      </c>
      <c r="B13" s="187">
        <v>11100</v>
      </c>
      <c r="C13" s="208">
        <f aca="true" t="shared" si="5" ref="C13:C20">F13+I13</f>
        <v>5741.9</v>
      </c>
      <c r="D13" s="208">
        <f t="shared" si="0"/>
        <v>6729.483319999999</v>
      </c>
      <c r="E13" s="208">
        <f t="shared" si="4"/>
        <v>117.19959107612463</v>
      </c>
      <c r="F13" s="208">
        <f>Район!C21+Район!C22+Район!C23+Район!C24</f>
        <v>3352.9</v>
      </c>
      <c r="G13" s="208">
        <f>Район!D21+Район!D22+Район!D23+Район!D24</f>
        <v>3555.34975</v>
      </c>
      <c r="H13" s="208">
        <f t="shared" si="2"/>
        <v>106.0380491514808</v>
      </c>
      <c r="I13" s="208">
        <f>Справка!X30+Справка!AD30</f>
        <v>2389</v>
      </c>
      <c r="J13" s="208">
        <f>Справка!Y30+Справка!AE30</f>
        <v>3174.1335699999995</v>
      </c>
      <c r="K13" s="208">
        <f>J13/I13*100</f>
        <v>132.86452783591457</v>
      </c>
    </row>
    <row r="14" spans="1:11" ht="33" customHeight="1">
      <c r="A14" s="190" t="s">
        <v>239</v>
      </c>
      <c r="B14" s="187">
        <v>11200</v>
      </c>
      <c r="C14" s="208">
        <f t="shared" si="5"/>
        <v>620</v>
      </c>
      <c r="D14" s="208">
        <f t="shared" si="0"/>
        <v>701.41611</v>
      </c>
      <c r="E14" s="208">
        <f t="shared" si="4"/>
        <v>113.1316306451613</v>
      </c>
      <c r="F14" s="208">
        <f>Район!C25</f>
        <v>620</v>
      </c>
      <c r="G14" s="208">
        <f>Район!D25</f>
        <v>701.41611</v>
      </c>
      <c r="H14" s="208">
        <f t="shared" si="2"/>
        <v>113.1316306451613</v>
      </c>
      <c r="I14" s="208">
        <v>0</v>
      </c>
      <c r="J14" s="208">
        <v>0</v>
      </c>
      <c r="K14" s="208">
        <v>0</v>
      </c>
    </row>
    <row r="15" spans="1:11" ht="33" customHeight="1">
      <c r="A15" s="190" t="s">
        <v>240</v>
      </c>
      <c r="B15" s="187">
        <v>11300</v>
      </c>
      <c r="C15" s="208">
        <f t="shared" si="5"/>
        <v>170</v>
      </c>
      <c r="D15" s="208">
        <f>G15+J15</f>
        <v>173.73147</v>
      </c>
      <c r="E15" s="208">
        <f>D15/C15*100</f>
        <v>102.19498235294118</v>
      </c>
      <c r="F15" s="208">
        <f>Район!C26</f>
        <v>0</v>
      </c>
      <c r="G15" s="208">
        <f>Район!D26</f>
        <v>0</v>
      </c>
      <c r="H15" s="259">
        <v>0</v>
      </c>
      <c r="I15" s="208">
        <f>Справка!AP30</f>
        <v>170</v>
      </c>
      <c r="J15" s="208">
        <f>Справка!AQ30</f>
        <v>173.73147</v>
      </c>
      <c r="K15" s="208">
        <f>J15/I15*100</f>
        <v>102.19498235294118</v>
      </c>
    </row>
    <row r="16" spans="1:11" ht="33" customHeight="1">
      <c r="A16" s="190" t="s">
        <v>241</v>
      </c>
      <c r="B16" s="187">
        <v>11400</v>
      </c>
      <c r="C16" s="208">
        <f t="shared" si="5"/>
        <v>4729.7</v>
      </c>
      <c r="D16" s="208">
        <f t="shared" si="0"/>
        <v>5035.774829999999</v>
      </c>
      <c r="E16" s="208">
        <f t="shared" si="4"/>
        <v>106.47133708269023</v>
      </c>
      <c r="F16" s="208">
        <f>Район!C27+Район!C28</f>
        <v>2462.7</v>
      </c>
      <c r="G16" s="208">
        <f>Район!D27+Район!D28</f>
        <v>2684.9931</v>
      </c>
      <c r="H16" s="208">
        <f t="shared" si="2"/>
        <v>109.02639785601171</v>
      </c>
      <c r="I16" s="208">
        <f>Справка!AJ30+Справка!AM30</f>
        <v>2267</v>
      </c>
      <c r="J16" s="208">
        <f>Справка!AK30+Справка!AN30</f>
        <v>2350.7817299999992</v>
      </c>
      <c r="K16" s="208">
        <f>J16/I16*100</f>
        <v>103.69570930745475</v>
      </c>
    </row>
    <row r="17" spans="1:11" ht="22.5" customHeight="1">
      <c r="A17" s="190" t="s">
        <v>288</v>
      </c>
      <c r="B17" s="187">
        <v>11600</v>
      </c>
      <c r="C17" s="208">
        <f t="shared" si="5"/>
        <v>2635</v>
      </c>
      <c r="D17" s="208">
        <f t="shared" si="0"/>
        <v>2861.8913000000002</v>
      </c>
      <c r="E17" s="208">
        <f t="shared" si="4"/>
        <v>108.61067552182165</v>
      </c>
      <c r="F17" s="208">
        <f>Район!C29</f>
        <v>2635</v>
      </c>
      <c r="G17" s="208">
        <f>Район!D29</f>
        <v>2734.2193</v>
      </c>
      <c r="H17" s="208">
        <f t="shared" si="2"/>
        <v>103.76543833017078</v>
      </c>
      <c r="I17" s="208">
        <v>0</v>
      </c>
      <c r="J17" s="208">
        <f>Справка!AT30</f>
        <v>127.672</v>
      </c>
      <c r="K17" s="161">
        <v>0</v>
      </c>
    </row>
    <row r="18" spans="1:11" ht="33.75" customHeight="1">
      <c r="A18" s="190" t="s">
        <v>242</v>
      </c>
      <c r="B18" s="187">
        <v>11700</v>
      </c>
      <c r="C18" s="208">
        <f t="shared" si="5"/>
        <v>15</v>
      </c>
      <c r="D18" s="208">
        <f>G18+J18</f>
        <v>48.956799999999994</v>
      </c>
      <c r="E18" s="208">
        <f>D18/C18*100</f>
        <v>326.3786666666666</v>
      </c>
      <c r="F18" s="208">
        <f>Район!C42+Район!C43</f>
        <v>15</v>
      </c>
      <c r="G18" s="208">
        <f>Район!D42+Район!D43</f>
        <v>55.1568</v>
      </c>
      <c r="H18" s="208">
        <f>G18/F18*100</f>
        <v>367.712</v>
      </c>
      <c r="I18" s="208">
        <f>Справка!AV30</f>
        <v>0</v>
      </c>
      <c r="J18" s="208">
        <f>Справка!AW30</f>
        <v>-6.2</v>
      </c>
      <c r="K18" s="161"/>
    </row>
    <row r="19" spans="1:11" ht="17.25" customHeight="1">
      <c r="A19" s="190" t="s">
        <v>243</v>
      </c>
      <c r="B19" s="187">
        <v>11900</v>
      </c>
      <c r="C19" s="208">
        <v>0</v>
      </c>
      <c r="D19" s="208">
        <v>0</v>
      </c>
      <c r="E19" s="161"/>
      <c r="F19" s="161">
        <v>0</v>
      </c>
      <c r="G19" s="161">
        <v>0</v>
      </c>
      <c r="H19" s="161"/>
      <c r="I19" s="161">
        <f>Справка!BB30</f>
        <v>0</v>
      </c>
      <c r="J19" s="161">
        <f>Справка!BC30</f>
        <v>0</v>
      </c>
      <c r="K19" s="161"/>
    </row>
    <row r="20" spans="1:11" ht="15.75" customHeight="1" hidden="1">
      <c r="A20" s="189" t="s">
        <v>244</v>
      </c>
      <c r="B20" s="186">
        <v>30000</v>
      </c>
      <c r="C20" s="191">
        <f t="shared" si="5"/>
        <v>0</v>
      </c>
      <c r="D20" s="191">
        <f t="shared" si="0"/>
        <v>0</v>
      </c>
      <c r="E20" s="191"/>
      <c r="F20" s="191">
        <f>'[1]район'!C48</f>
        <v>0</v>
      </c>
      <c r="G20" s="191">
        <f>'[1]район'!D48</f>
        <v>0</v>
      </c>
      <c r="H20" s="191"/>
      <c r="I20" s="191">
        <v>0</v>
      </c>
      <c r="J20" s="191">
        <v>0</v>
      </c>
      <c r="K20" s="191"/>
    </row>
    <row r="21" spans="1:11" ht="36.75" customHeight="1">
      <c r="A21" s="189" t="s">
        <v>38</v>
      </c>
      <c r="B21" s="186"/>
      <c r="C21" s="192">
        <f>SUM(C4,C12,C20)</f>
        <v>103046.07</v>
      </c>
      <c r="D21" s="192">
        <f>SUM(D4,D12,D20)</f>
        <v>109596.69526999998</v>
      </c>
      <c r="E21" s="191">
        <f t="shared" si="4"/>
        <v>106.35698699620468</v>
      </c>
      <c r="F21" s="192">
        <f>SUM(F4,F12,F20)</f>
        <v>82883.97</v>
      </c>
      <c r="G21" s="192">
        <f>SUM(G4,G12,G20)</f>
        <v>87958.93507</v>
      </c>
      <c r="H21" s="191">
        <f t="shared" si="2"/>
        <v>106.12297537147413</v>
      </c>
      <c r="I21" s="192">
        <f>I4+I12</f>
        <v>20162.100000000002</v>
      </c>
      <c r="J21" s="192">
        <f>J4+J12</f>
        <v>21637.760200000004</v>
      </c>
      <c r="K21" s="191">
        <f>J21/I21*100</f>
        <v>107.31898066173665</v>
      </c>
    </row>
    <row r="22" spans="1:11" ht="33" customHeight="1">
      <c r="A22" s="189" t="s">
        <v>245</v>
      </c>
      <c r="B22" s="186">
        <v>20000</v>
      </c>
      <c r="C22" s="192">
        <v>308666.9446</v>
      </c>
      <c r="D22" s="192">
        <v>300843.9837299999</v>
      </c>
      <c r="E22" s="192">
        <f t="shared" si="4"/>
        <v>97.46556571513098</v>
      </c>
      <c r="F22" s="192">
        <f>Район!C45</f>
        <v>314163.3035999999</v>
      </c>
      <c r="G22" s="192">
        <f>Район!D45</f>
        <v>306340.34273</v>
      </c>
      <c r="H22" s="192">
        <f t="shared" si="2"/>
        <v>97.50990622381526</v>
      </c>
      <c r="I22" s="192">
        <f>Справка!BE30</f>
        <v>62015.625</v>
      </c>
      <c r="J22" s="192">
        <f>Справка!BF30</f>
        <v>61684.03100000001</v>
      </c>
      <c r="K22" s="192">
        <f aca="true" t="shared" si="6" ref="K22:K38">J22/I22*100</f>
        <v>99.46530571932477</v>
      </c>
    </row>
    <row r="23" spans="1:12" ht="29.25" customHeight="1">
      <c r="A23" s="186" t="s">
        <v>246</v>
      </c>
      <c r="B23" s="186"/>
      <c r="C23" s="192">
        <f>C22+C21</f>
        <v>411713.0146</v>
      </c>
      <c r="D23" s="192">
        <f>D22+D21</f>
        <v>410440.6789999999</v>
      </c>
      <c r="E23" s="192">
        <f t="shared" si="4"/>
        <v>99.6909654164719</v>
      </c>
      <c r="F23" s="192">
        <f>F22+F21</f>
        <v>397047.27359999996</v>
      </c>
      <c r="G23" s="192">
        <f>G22+G21</f>
        <v>394299.2778</v>
      </c>
      <c r="H23" s="191">
        <f t="shared" si="2"/>
        <v>99.30789203636027</v>
      </c>
      <c r="I23" s="192">
        <f>I22+I21</f>
        <v>82177.725</v>
      </c>
      <c r="J23" s="192">
        <f>J22+J21</f>
        <v>83321.7912</v>
      </c>
      <c r="K23" s="191">
        <f t="shared" si="6"/>
        <v>101.39218529108709</v>
      </c>
      <c r="L23" s="143"/>
    </row>
    <row r="24" spans="1:11" ht="29.25" customHeight="1">
      <c r="A24" s="186" t="s">
        <v>247</v>
      </c>
      <c r="B24" s="186"/>
      <c r="C24" s="192">
        <f>C25+C26+C27+C28+C29+C30+C31+C32+C33+C34+C38+C35+C36+C37</f>
        <v>433786.70460000006</v>
      </c>
      <c r="D24" s="192">
        <f>D25+D26+D27+D28+D29+D30+D31+D32+D33+D34+D38+D35+D36+D37</f>
        <v>417231.00031</v>
      </c>
      <c r="E24" s="192">
        <f t="shared" si="4"/>
        <v>96.18344589300719</v>
      </c>
      <c r="F24" s="192">
        <f>SUM(F25:F38)</f>
        <v>413189.35360000003</v>
      </c>
      <c r="G24" s="192">
        <f>G25+G26+G27+G28+G29+G30+G31+G32+G33+G34+G35+G36+G37+G38</f>
        <v>403455.12505000003</v>
      </c>
      <c r="H24" s="191">
        <f t="shared" si="2"/>
        <v>97.64412406438151</v>
      </c>
      <c r="I24" s="191">
        <f>I25+I26+I27+I28+I29+I30+I31+I32+I33+I34+I35+I36+I37+I38</f>
        <v>88109.33499999999</v>
      </c>
      <c r="J24" s="191">
        <f>J25+J26+J27+J28+J29+J30+J31+J32+J33+J34+J35+J36+J37+J38</f>
        <v>80956.26526000001</v>
      </c>
      <c r="K24" s="191">
        <f t="shared" si="6"/>
        <v>91.88159831191555</v>
      </c>
    </row>
    <row r="25" spans="1:11" ht="30.75" customHeight="1">
      <c r="A25" s="190" t="s">
        <v>248</v>
      </c>
      <c r="B25" s="193" t="s">
        <v>49</v>
      </c>
      <c r="C25" s="208">
        <v>33980.8866</v>
      </c>
      <c r="D25" s="208">
        <v>32841.11715</v>
      </c>
      <c r="E25" s="208">
        <f t="shared" si="4"/>
        <v>96.64585134750428</v>
      </c>
      <c r="F25" s="208">
        <f>Район!C58</f>
        <v>21139.7256</v>
      </c>
      <c r="G25" s="208">
        <f>Район!D58</f>
        <v>20879.602850000003</v>
      </c>
      <c r="H25" s="161">
        <f t="shared" si="2"/>
        <v>98.76950744337005</v>
      </c>
      <c r="I25" s="161">
        <f>Справка!CI30</f>
        <v>12842.960999999998</v>
      </c>
      <c r="J25" s="161">
        <f>Справка!CJ30</f>
        <v>11963.314299999998</v>
      </c>
      <c r="K25" s="191">
        <f t="shared" si="6"/>
        <v>93.15074849172244</v>
      </c>
    </row>
    <row r="26" spans="1:11" ht="30.75" customHeight="1">
      <c r="A26" s="190" t="s">
        <v>249</v>
      </c>
      <c r="B26" s="193" t="s">
        <v>56</v>
      </c>
      <c r="C26" s="208">
        <f>I26</f>
        <v>1467.5999999999997</v>
      </c>
      <c r="D26" s="208">
        <v>1467.6</v>
      </c>
      <c r="E26" s="208">
        <f t="shared" si="4"/>
        <v>100.00000000000003</v>
      </c>
      <c r="F26" s="208">
        <f>Район!C66</f>
        <v>1467.6</v>
      </c>
      <c r="G26" s="208">
        <f>Район!D66</f>
        <v>1467.6</v>
      </c>
      <c r="H26" s="161">
        <f t="shared" si="2"/>
        <v>100</v>
      </c>
      <c r="I26" s="161">
        <f>Справка!CX30</f>
        <v>1467.5999999999997</v>
      </c>
      <c r="J26" s="161">
        <f>Справка!CY30</f>
        <v>1467.5999999999997</v>
      </c>
      <c r="K26" s="191">
        <f t="shared" si="6"/>
        <v>100</v>
      </c>
    </row>
    <row r="27" spans="1:11" ht="33" customHeight="1">
      <c r="A27" s="190" t="s">
        <v>250</v>
      </c>
      <c r="B27" s="193" t="s">
        <v>60</v>
      </c>
      <c r="C27" s="208">
        <f>F27+I27</f>
        <v>2485.46793</v>
      </c>
      <c r="D27" s="208">
        <f>G27+J27</f>
        <v>2275.22955</v>
      </c>
      <c r="E27" s="208">
        <f t="shared" si="4"/>
        <v>91.5412958074257</v>
      </c>
      <c r="F27" s="208">
        <f>Район!C68</f>
        <v>1940.7</v>
      </c>
      <c r="G27" s="208">
        <f>Район!D68</f>
        <v>1922.3519000000001</v>
      </c>
      <c r="H27" s="161">
        <f t="shared" si="2"/>
        <v>99.05456278662339</v>
      </c>
      <c r="I27" s="161">
        <f>Справка!DA30</f>
        <v>544.76793</v>
      </c>
      <c r="J27" s="161">
        <f>Справка!DB30</f>
        <v>352.87765</v>
      </c>
      <c r="K27" s="191">
        <f t="shared" si="6"/>
        <v>64.77577525534589</v>
      </c>
    </row>
    <row r="28" spans="1:11" ht="30" customHeight="1">
      <c r="A28" s="190" t="s">
        <v>251</v>
      </c>
      <c r="B28" s="193" t="s">
        <v>66</v>
      </c>
      <c r="C28" s="208">
        <v>52285.22338</v>
      </c>
      <c r="D28" s="208">
        <v>43152.54499</v>
      </c>
      <c r="E28" s="208">
        <f t="shared" si="4"/>
        <v>82.5329647659239</v>
      </c>
      <c r="F28" s="208">
        <f>Район!C72</f>
        <v>48562.687999999995</v>
      </c>
      <c r="G28" s="208">
        <f>Район!D72</f>
        <v>41296.022600000004</v>
      </c>
      <c r="H28" s="161">
        <f t="shared" si="2"/>
        <v>85.03652557288429</v>
      </c>
      <c r="I28" s="161">
        <f>Справка!DD30</f>
        <v>9939.485379999998</v>
      </c>
      <c r="J28" s="161">
        <f>Справка!DE30</f>
        <v>8073.47239</v>
      </c>
      <c r="K28" s="191">
        <f t="shared" si="6"/>
        <v>81.22626153508162</v>
      </c>
    </row>
    <row r="29" spans="1:11" ht="30" customHeight="1">
      <c r="A29" s="190" t="s">
        <v>252</v>
      </c>
      <c r="B29" s="193" t="s">
        <v>74</v>
      </c>
      <c r="C29" s="208">
        <v>25383.55391</v>
      </c>
      <c r="D29" s="208">
        <v>23851.65059</v>
      </c>
      <c r="E29" s="208">
        <f t="shared" si="4"/>
        <v>93.96497698694391</v>
      </c>
      <c r="F29" s="208">
        <f>Район!C77</f>
        <v>13930.768</v>
      </c>
      <c r="G29" s="208">
        <f>Район!D77</f>
        <v>13920.268</v>
      </c>
      <c r="H29" s="161">
        <f t="shared" si="2"/>
        <v>99.924627271088</v>
      </c>
      <c r="I29" s="161">
        <f>Справка!DG30</f>
        <v>17597.285910000002</v>
      </c>
      <c r="J29" s="161">
        <f>Справка!DH30</f>
        <v>16065.382590000003</v>
      </c>
      <c r="K29" s="191">
        <f t="shared" si="6"/>
        <v>91.29466141634111</v>
      </c>
    </row>
    <row r="30" spans="1:11" ht="30" customHeight="1">
      <c r="A30" s="190" t="s">
        <v>253</v>
      </c>
      <c r="B30" s="193" t="s">
        <v>82</v>
      </c>
      <c r="C30" s="208">
        <f>F30</f>
        <v>60</v>
      </c>
      <c r="D30" s="208">
        <f>G30</f>
        <v>58.1</v>
      </c>
      <c r="E30" s="208">
        <f t="shared" si="4"/>
        <v>96.83333333333334</v>
      </c>
      <c r="F30" s="208">
        <f>Район!C81</f>
        <v>60</v>
      </c>
      <c r="G30" s="208">
        <f>Район!D81</f>
        <v>58.1</v>
      </c>
      <c r="H30" s="161">
        <f t="shared" si="2"/>
        <v>96.83333333333334</v>
      </c>
      <c r="I30" s="161">
        <v>0</v>
      </c>
      <c r="J30" s="161">
        <v>0</v>
      </c>
      <c r="K30" s="161">
        <v>0</v>
      </c>
    </row>
    <row r="31" spans="1:11" ht="30" customHeight="1">
      <c r="A31" s="190" t="s">
        <v>254</v>
      </c>
      <c r="B31" s="193" t="s">
        <v>86</v>
      </c>
      <c r="C31" s="208">
        <f>F31</f>
        <v>228914.632</v>
      </c>
      <c r="D31" s="208">
        <f>G31</f>
        <v>227982.54037</v>
      </c>
      <c r="E31" s="208">
        <f t="shared" si="4"/>
        <v>99.59282129680552</v>
      </c>
      <c r="F31" s="208">
        <f>Район!C83</f>
        <v>228914.632</v>
      </c>
      <c r="G31" s="208">
        <f>Район!D83</f>
        <v>227982.54037</v>
      </c>
      <c r="H31" s="161">
        <f t="shared" si="2"/>
        <v>99.59282129680552</v>
      </c>
      <c r="I31" s="161">
        <v>0</v>
      </c>
      <c r="J31" s="161">
        <v>0</v>
      </c>
      <c r="K31" s="161">
        <v>0</v>
      </c>
    </row>
    <row r="32" spans="1:12" ht="30" customHeight="1">
      <c r="A32" s="190" t="s">
        <v>255</v>
      </c>
      <c r="B32" s="193" t="s">
        <v>96</v>
      </c>
      <c r="C32" s="208">
        <v>31674.40678</v>
      </c>
      <c r="D32" s="208">
        <v>29288.91575</v>
      </c>
      <c r="E32" s="208">
        <f t="shared" si="4"/>
        <v>92.46871126405354</v>
      </c>
      <c r="F32" s="208">
        <f>Район!C88</f>
        <v>4961.495</v>
      </c>
      <c r="G32" s="208">
        <f>Район!D88</f>
        <v>4896.06342</v>
      </c>
      <c r="H32" s="161">
        <f t="shared" si="2"/>
        <v>98.68121241682195</v>
      </c>
      <c r="I32" s="161">
        <f>Справка!DJ30</f>
        <v>27332.91178</v>
      </c>
      <c r="J32" s="161">
        <f>Справка!DK30</f>
        <v>25012.852330000005</v>
      </c>
      <c r="K32" s="161">
        <f t="shared" si="6"/>
        <v>91.51184671185445</v>
      </c>
      <c r="L32" s="160"/>
    </row>
    <row r="33" spans="1:12" ht="30" customHeight="1">
      <c r="A33" s="190" t="s">
        <v>277</v>
      </c>
      <c r="B33" s="193" t="s">
        <v>100</v>
      </c>
      <c r="C33" s="208">
        <f>F33</f>
        <v>33295.67</v>
      </c>
      <c r="D33" s="208">
        <f>G33</f>
        <v>32628.48922</v>
      </c>
      <c r="E33" s="208">
        <f t="shared" si="4"/>
        <v>97.99619355910242</v>
      </c>
      <c r="F33" s="208">
        <f>Район!C90</f>
        <v>33295.67</v>
      </c>
      <c r="G33" s="208">
        <f>Район!D90</f>
        <v>32628.48922</v>
      </c>
      <c r="H33" s="161">
        <f t="shared" si="2"/>
        <v>97.99619355910242</v>
      </c>
      <c r="I33" s="161">
        <v>0</v>
      </c>
      <c r="J33" s="161">
        <v>0</v>
      </c>
      <c r="K33" s="161">
        <v>0</v>
      </c>
      <c r="L33" s="160"/>
    </row>
    <row r="34" spans="1:11" ht="30" customHeight="1">
      <c r="A34" s="190" t="s">
        <v>256</v>
      </c>
      <c r="B34" s="193" t="s">
        <v>257</v>
      </c>
      <c r="C34" s="208">
        <v>17710.427</v>
      </c>
      <c r="D34" s="208">
        <v>17301.02355</v>
      </c>
      <c r="E34" s="208">
        <f t="shared" si="4"/>
        <v>97.68834794327658</v>
      </c>
      <c r="F34" s="208">
        <f>Район!C96</f>
        <v>17710.427</v>
      </c>
      <c r="G34" s="208">
        <f>Район!D96</f>
        <v>17301.02355</v>
      </c>
      <c r="H34" s="161">
        <f t="shared" si="2"/>
        <v>97.68834794327658</v>
      </c>
      <c r="I34" s="161">
        <f>Справка!DM30</f>
        <v>12693.027</v>
      </c>
      <c r="J34" s="161">
        <f>Справка!DN30</f>
        <v>12371.932999999999</v>
      </c>
      <c r="K34" s="161">
        <f t="shared" si="6"/>
        <v>97.47031184917513</v>
      </c>
    </row>
    <row r="35" spans="1:11" ht="30" customHeight="1">
      <c r="A35" s="190" t="s">
        <v>267</v>
      </c>
      <c r="B35" s="193" t="s">
        <v>117</v>
      </c>
      <c r="C35" s="208">
        <f>F35+I35</f>
        <v>6428.8369999999995</v>
      </c>
      <c r="D35" s="208">
        <f>G35+J35</f>
        <v>6283.78914</v>
      </c>
      <c r="E35" s="208">
        <f t="shared" si="4"/>
        <v>97.74379316196693</v>
      </c>
      <c r="F35" s="208">
        <f>Район!C101</f>
        <v>6233.9</v>
      </c>
      <c r="G35" s="208">
        <f>Район!D101</f>
        <v>6131.31514</v>
      </c>
      <c r="H35" s="161">
        <f t="shared" si="2"/>
        <v>98.35440318259838</v>
      </c>
      <c r="I35" s="161">
        <f>Справка!DP30</f>
        <v>194.937</v>
      </c>
      <c r="J35" s="161">
        <f>Справка!DQ30</f>
        <v>152.474</v>
      </c>
      <c r="K35" s="161">
        <f t="shared" si="6"/>
        <v>78.21706500048732</v>
      </c>
    </row>
    <row r="36" spans="1:11" ht="30" customHeight="1">
      <c r="A36" s="190" t="s">
        <v>268</v>
      </c>
      <c r="B36" s="193" t="s">
        <v>129</v>
      </c>
      <c r="C36" s="208">
        <f>F36</f>
        <v>100</v>
      </c>
      <c r="D36" s="208">
        <f>G36</f>
        <v>100</v>
      </c>
      <c r="E36" s="208">
        <f t="shared" si="4"/>
        <v>100</v>
      </c>
      <c r="F36" s="208">
        <f>Район!C107</f>
        <v>100</v>
      </c>
      <c r="G36" s="208">
        <f>Район!D107</f>
        <v>100</v>
      </c>
      <c r="H36" s="161">
        <f t="shared" si="2"/>
        <v>100</v>
      </c>
      <c r="I36" s="161">
        <v>0</v>
      </c>
      <c r="J36" s="161">
        <v>0</v>
      </c>
      <c r="K36" s="161">
        <v>0</v>
      </c>
    </row>
    <row r="37" spans="1:11" ht="34.5" customHeight="1">
      <c r="A37" s="190" t="s">
        <v>269</v>
      </c>
      <c r="B37" s="193" t="s">
        <v>133</v>
      </c>
      <c r="C37" s="208">
        <f>F37</f>
        <v>0</v>
      </c>
      <c r="D37" s="208">
        <f>G37</f>
        <v>0</v>
      </c>
      <c r="E37" s="208">
        <v>0</v>
      </c>
      <c r="F37" s="208">
        <f>Район!C109</f>
        <v>0</v>
      </c>
      <c r="G37" s="208">
        <f>Район!D109</f>
        <v>0</v>
      </c>
      <c r="H37" s="161">
        <v>0</v>
      </c>
      <c r="I37" s="161">
        <v>0</v>
      </c>
      <c r="J37" s="161">
        <v>0</v>
      </c>
      <c r="K37" s="161">
        <v>0</v>
      </c>
    </row>
    <row r="38" spans="1:11" ht="30" customHeight="1">
      <c r="A38" s="190" t="s">
        <v>258</v>
      </c>
      <c r="B38" s="193" t="s">
        <v>266</v>
      </c>
      <c r="C38" s="208">
        <v>0</v>
      </c>
      <c r="D38" s="208">
        <v>0</v>
      </c>
      <c r="E38" s="208">
        <v>0</v>
      </c>
      <c r="F38" s="208">
        <f>Район!C111</f>
        <v>34871.748</v>
      </c>
      <c r="G38" s="208">
        <f>Район!D111</f>
        <v>34871.748</v>
      </c>
      <c r="H38" s="161">
        <f t="shared" si="2"/>
        <v>100</v>
      </c>
      <c r="I38" s="161">
        <f>Справка!DS30</f>
        <v>5496.359</v>
      </c>
      <c r="J38" s="161">
        <f>Справка!DT30</f>
        <v>5496.359</v>
      </c>
      <c r="K38" s="161">
        <f t="shared" si="6"/>
        <v>100</v>
      </c>
    </row>
    <row r="39" spans="3:11" ht="15.75">
      <c r="C39" s="194"/>
      <c r="D39" s="194"/>
      <c r="E39" s="194"/>
      <c r="F39" s="194"/>
      <c r="G39" s="194"/>
      <c r="H39" s="194"/>
      <c r="I39" s="194"/>
      <c r="J39" s="194"/>
      <c r="K39" s="194"/>
    </row>
    <row r="40" spans="1:7" ht="15.75">
      <c r="A40" s="144" t="s">
        <v>140</v>
      </c>
      <c r="C40" s="160"/>
      <c r="D40" s="160"/>
      <c r="F40" s="160"/>
      <c r="G40" s="160"/>
    </row>
    <row r="41" spans="1:6" ht="15.75">
      <c r="A41" s="144" t="s">
        <v>259</v>
      </c>
      <c r="C41" s="235"/>
      <c r="D41" s="260" t="s">
        <v>260</v>
      </c>
      <c r="E41" s="260"/>
      <c r="F41" s="160"/>
    </row>
    <row r="42" spans="4:7" ht="15.75">
      <c r="D42" s="160"/>
      <c r="F42" s="160"/>
      <c r="G42" s="160"/>
    </row>
    <row r="43" ht="15.75">
      <c r="C43" s="143"/>
    </row>
    <row r="44" ht="15.75">
      <c r="C44" s="143"/>
    </row>
  </sheetData>
  <sheetProtection/>
  <mergeCells count="7">
    <mergeCell ref="D41:E41"/>
    <mergeCell ref="A1:K1"/>
    <mergeCell ref="A2:A3"/>
    <mergeCell ref="B2:B3"/>
    <mergeCell ref="C2:E2"/>
    <mergeCell ref="F2:H2"/>
    <mergeCell ref="I2:K2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scale="78" r:id="rId1"/>
  <rowBreaks count="1" manualBreakCount="1">
    <brk id="2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7">
      <selection activeCell="C34" sqref="C34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303" t="s">
        <v>320</v>
      </c>
      <c r="B1" s="303"/>
      <c r="C1" s="303"/>
      <c r="D1" s="303"/>
      <c r="E1" s="303"/>
      <c r="F1" s="303"/>
      <c r="G1" s="1"/>
    </row>
    <row r="2" spans="1:7" ht="18" customHeight="1">
      <c r="A2" s="303"/>
      <c r="B2" s="303"/>
      <c r="C2" s="303"/>
      <c r="D2" s="303"/>
      <c r="E2" s="303"/>
      <c r="F2" s="303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311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954.4000000000001</v>
      </c>
      <c r="D5" s="11">
        <f>SUM(D6,D8,D10,D13,D15)</f>
        <v>859.2090800000001</v>
      </c>
      <c r="E5" s="12">
        <f aca="true" t="shared" si="0" ref="E5:E35">D5/C5*100</f>
        <v>90.02609807208718</v>
      </c>
      <c r="F5" s="12">
        <f aca="true" t="shared" si="1" ref="F5:F36">D5-C5</f>
        <v>-95.19092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509.7</v>
      </c>
      <c r="D6" s="11">
        <f>SUM(D7)</f>
        <v>534.63318</v>
      </c>
      <c r="E6" s="12">
        <f t="shared" si="0"/>
        <v>104.8917363154797</v>
      </c>
      <c r="F6" s="12">
        <f t="shared" si="1"/>
        <v>24.93318000000005</v>
      </c>
      <c r="G6" s="1"/>
    </row>
    <row r="7" spans="1:7" s="9" customFormat="1" ht="15.75">
      <c r="A7" s="13">
        <v>1010200001</v>
      </c>
      <c r="B7" s="14" t="s">
        <v>7</v>
      </c>
      <c r="C7" s="15">
        <v>509.7</v>
      </c>
      <c r="D7" s="15">
        <v>534.63318</v>
      </c>
      <c r="E7" s="12">
        <f t="shared" si="0"/>
        <v>104.8917363154797</v>
      </c>
      <c r="F7" s="12">
        <f t="shared" si="1"/>
        <v>24.93318000000005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17</v>
      </c>
      <c r="D8" s="11">
        <f>SUM(D9)</f>
        <v>4.60868</v>
      </c>
      <c r="E8" s="12">
        <f t="shared" si="0"/>
        <v>27.109882352941174</v>
      </c>
      <c r="F8" s="12">
        <f t="shared" si="1"/>
        <v>-12.39132</v>
      </c>
      <c r="G8" s="1"/>
    </row>
    <row r="9" spans="1:7" s="9" customFormat="1" ht="15.75">
      <c r="A9" s="13">
        <v>1050300001</v>
      </c>
      <c r="B9" s="13" t="s">
        <v>9</v>
      </c>
      <c r="C9" s="12">
        <v>17</v>
      </c>
      <c r="D9" s="12">
        <v>4.60868</v>
      </c>
      <c r="E9" s="12">
        <f t="shared" si="0"/>
        <v>27.109882352941174</v>
      </c>
      <c r="F9" s="12">
        <f t="shared" si="1"/>
        <v>-12.39132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408.7</v>
      </c>
      <c r="D10" s="11">
        <f>SUM(D11:D12)</f>
        <v>311.70222</v>
      </c>
      <c r="E10" s="12">
        <f t="shared" si="0"/>
        <v>76.26675311964767</v>
      </c>
      <c r="F10" s="12">
        <f t="shared" si="1"/>
        <v>-96.99777999999998</v>
      </c>
      <c r="G10" s="1"/>
    </row>
    <row r="11" spans="1:7" s="9" customFormat="1" ht="15.75">
      <c r="A11" s="13">
        <v>1060600000</v>
      </c>
      <c r="B11" s="13" t="s">
        <v>11</v>
      </c>
      <c r="C11" s="12">
        <v>390.8</v>
      </c>
      <c r="D11" s="12">
        <v>295.52605</v>
      </c>
      <c r="E11" s="12">
        <f t="shared" si="0"/>
        <v>75.62079068577277</v>
      </c>
      <c r="F11" s="12">
        <f t="shared" si="1"/>
        <v>-95.27395000000001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17.9</v>
      </c>
      <c r="D12" s="18">
        <v>16.17617</v>
      </c>
      <c r="E12" s="12">
        <f t="shared" si="0"/>
        <v>90.36966480446928</v>
      </c>
      <c r="F12" s="12">
        <f t="shared" si="1"/>
        <v>-1.7238299999999995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19</v>
      </c>
      <c r="D15" s="11">
        <f>SUM(D16:D19)</f>
        <v>8.265</v>
      </c>
      <c r="E15" s="12">
        <f t="shared" si="0"/>
        <v>43.50000000000001</v>
      </c>
      <c r="F15" s="12">
        <f t="shared" si="1"/>
        <v>-10.735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0.75" customHeight="1">
      <c r="A17" s="13">
        <v>1080400001</v>
      </c>
      <c r="B17" s="14" t="s">
        <v>17</v>
      </c>
      <c r="C17" s="12">
        <v>19</v>
      </c>
      <c r="D17" s="12">
        <v>8.265</v>
      </c>
      <c r="E17" s="12">
        <f t="shared" si="0"/>
        <v>43.50000000000001</v>
      </c>
      <c r="F17" s="12">
        <f t="shared" si="1"/>
        <v>-10.735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200</v>
      </c>
      <c r="D20" s="11">
        <f>SUM(D21:D36)</f>
        <v>257.92026999999996</v>
      </c>
      <c r="E20" s="12">
        <f t="shared" si="0"/>
        <v>128.96013499999998</v>
      </c>
      <c r="F20" s="12">
        <f t="shared" si="1"/>
        <v>57.92026999999996</v>
      </c>
      <c r="G20" s="1"/>
    </row>
    <row r="21" spans="1:7" s="9" customFormat="1" ht="14.25" customHeight="1">
      <c r="A21" s="13">
        <v>1110501101</v>
      </c>
      <c r="B21" s="13" t="s">
        <v>21</v>
      </c>
      <c r="C21" s="12">
        <v>129</v>
      </c>
      <c r="D21" s="12">
        <v>167.51936</v>
      </c>
      <c r="E21" s="12">
        <f t="shared" si="0"/>
        <v>129.85996899224807</v>
      </c>
      <c r="F21" s="12">
        <f t="shared" si="1"/>
        <v>38.519360000000006</v>
      </c>
      <c r="G21" s="1"/>
    </row>
    <row r="22" spans="1:7" s="9" customFormat="1" ht="14.25" customHeight="1">
      <c r="A22" s="13">
        <v>1110503505</v>
      </c>
      <c r="B22" s="13" t="s">
        <v>22</v>
      </c>
      <c r="C22" s="12">
        <v>0</v>
      </c>
      <c r="D22" s="12">
        <v>3.8875</v>
      </c>
      <c r="E22" s="12"/>
      <c r="F22" s="12">
        <f t="shared" si="1"/>
        <v>3.8875</v>
      </c>
      <c r="G22" s="1"/>
    </row>
    <row r="23" spans="1:7" s="9" customFormat="1" ht="1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70</v>
      </c>
      <c r="D25" s="12">
        <v>86.51341</v>
      </c>
      <c r="E25" s="12">
        <f t="shared" si="0"/>
        <v>123.5905857142857</v>
      </c>
      <c r="F25" s="12">
        <f t="shared" si="1"/>
        <v>16.513409999999993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>
        <v>0</v>
      </c>
      <c r="E34" s="12">
        <f t="shared" si="0"/>
        <v>0</v>
      </c>
      <c r="F34" s="12">
        <f t="shared" si="1"/>
        <v>-1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1154.4</v>
      </c>
      <c r="D38" s="11">
        <f>SUM(D20,D5)</f>
        <v>1117.1293500000002</v>
      </c>
      <c r="E38" s="12">
        <f aca="true" t="shared" si="2" ref="E38:E47">D38/C38*100</f>
        <v>96.77142671517672</v>
      </c>
      <c r="F38" s="12">
        <f aca="true" t="shared" si="3" ref="F38:F47">D38-C38</f>
        <v>-37.27064999999993</v>
      </c>
      <c r="G38" s="1"/>
    </row>
    <row r="39" spans="1:7" s="9" customFormat="1" ht="15.75">
      <c r="A39" s="10"/>
      <c r="B39" s="10" t="s">
        <v>39</v>
      </c>
      <c r="C39" s="11">
        <f>SUM(C40:C44)</f>
        <v>3190.722</v>
      </c>
      <c r="D39" s="11">
        <f>SUM(D40:D44)</f>
        <v>3190.722</v>
      </c>
      <c r="E39" s="12">
        <f t="shared" si="2"/>
        <v>100</v>
      </c>
      <c r="F39" s="12">
        <f t="shared" si="3"/>
        <v>0</v>
      </c>
      <c r="G39" s="1"/>
    </row>
    <row r="40" spans="1:8" s="9" customFormat="1" ht="15" customHeight="1">
      <c r="A40" s="13">
        <v>2020100000</v>
      </c>
      <c r="B40" s="13" t="s">
        <v>40</v>
      </c>
      <c r="C40" s="12">
        <v>1929.8</v>
      </c>
      <c r="D40" s="12">
        <v>1929.8</v>
      </c>
      <c r="E40" s="12">
        <f t="shared" si="2"/>
        <v>100</v>
      </c>
      <c r="F40" s="12">
        <f t="shared" si="3"/>
        <v>0</v>
      </c>
      <c r="G40" s="1"/>
      <c r="H40" s="21"/>
    </row>
    <row r="41" spans="1:7" s="9" customFormat="1" ht="15" customHeight="1">
      <c r="A41" s="13">
        <v>2020107010</v>
      </c>
      <c r="B41" s="13" t="s">
        <v>41</v>
      </c>
      <c r="C41" s="12">
        <v>80</v>
      </c>
      <c r="D41" s="12">
        <v>80</v>
      </c>
      <c r="E41" s="12">
        <f t="shared" si="2"/>
        <v>100</v>
      </c>
      <c r="F41" s="12">
        <f t="shared" si="3"/>
        <v>0</v>
      </c>
      <c r="G41" s="1"/>
    </row>
    <row r="42" spans="1:7" s="9" customFormat="1" ht="14.25" customHeight="1">
      <c r="A42" s="13">
        <v>2020200000</v>
      </c>
      <c r="B42" s="13" t="s">
        <v>42</v>
      </c>
      <c r="C42" s="12">
        <v>1042.53</v>
      </c>
      <c r="D42" s="12">
        <v>1042.53</v>
      </c>
      <c r="E42" s="12">
        <f t="shared" si="2"/>
        <v>100</v>
      </c>
      <c r="F42" s="12">
        <f t="shared" si="3"/>
        <v>0</v>
      </c>
      <c r="G42" s="1"/>
    </row>
    <row r="43" spans="1:7" s="9" customFormat="1" ht="15.75" customHeight="1">
      <c r="A43" s="13">
        <v>2020300000</v>
      </c>
      <c r="B43" s="13" t="s">
        <v>43</v>
      </c>
      <c r="C43" s="12">
        <v>113.688</v>
      </c>
      <c r="D43" s="12">
        <v>113.688</v>
      </c>
      <c r="E43" s="12">
        <f t="shared" si="2"/>
        <v>100</v>
      </c>
      <c r="F43" s="12">
        <f t="shared" si="3"/>
        <v>0</v>
      </c>
      <c r="G43" s="1"/>
    </row>
    <row r="44" spans="1:7" s="9" customFormat="1" ht="15" customHeight="1">
      <c r="A44" s="13">
        <v>2020400000</v>
      </c>
      <c r="B44" s="13" t="s">
        <v>44</v>
      </c>
      <c r="C44" s="12">
        <v>24.704</v>
      </c>
      <c r="D44" s="12">
        <v>24.704</v>
      </c>
      <c r="E44" s="12">
        <f t="shared" si="2"/>
        <v>100</v>
      </c>
      <c r="F44" s="12">
        <f t="shared" si="3"/>
        <v>0</v>
      </c>
      <c r="G44" s="1"/>
    </row>
    <row r="45" spans="1:7" s="9" customFormat="1" ht="0.75" customHeight="1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6.5" customHeight="1">
      <c r="A46" s="10"/>
      <c r="B46" s="10" t="s">
        <v>46</v>
      </c>
      <c r="C46" s="11">
        <f>SUM(C39,C38)</f>
        <v>4345.122</v>
      </c>
      <c r="D46" s="11">
        <f>SUM(D39,D38)</f>
        <v>4307.851350000001</v>
      </c>
      <c r="E46" s="12">
        <f t="shared" si="2"/>
        <v>99.14224157572562</v>
      </c>
      <c r="F46" s="12">
        <f t="shared" si="3"/>
        <v>-37.27064999999948</v>
      </c>
      <c r="G46" s="1"/>
    </row>
    <row r="47" spans="1:7" s="9" customFormat="1" ht="15.75">
      <c r="A47" s="10"/>
      <c r="B47" s="22" t="s">
        <v>47</v>
      </c>
      <c r="C47" s="11">
        <f>C103-C46</f>
        <v>150</v>
      </c>
      <c r="D47" s="11">
        <f>D103-D46</f>
        <v>34.33586000000014</v>
      </c>
      <c r="E47" s="12">
        <f t="shared" si="2"/>
        <v>22.890573333333425</v>
      </c>
      <c r="F47" s="12">
        <f t="shared" si="3"/>
        <v>-115.66413999999986</v>
      </c>
      <c r="G47" s="23"/>
    </row>
    <row r="48" spans="1:7" s="9" customFormat="1" ht="15" customHeight="1">
      <c r="A48" s="24"/>
      <c r="B48" s="25"/>
      <c r="C48" s="26"/>
      <c r="D48" s="243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311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86" t="s">
        <v>49</v>
      </c>
      <c r="B52" s="38" t="s">
        <v>50</v>
      </c>
      <c r="C52" s="39">
        <f>SUM(C53:C55)</f>
        <v>843.0437499999999</v>
      </c>
      <c r="D52" s="39">
        <f>SUM(D53:D55)</f>
        <v>809.74997</v>
      </c>
      <c r="E52" s="12">
        <f aca="true" t="shared" si="4" ref="E52:E58">D52/C52*100</f>
        <v>96.05076486244042</v>
      </c>
      <c r="F52" s="12">
        <f>D52-C52</f>
        <v>-33.29377999999997</v>
      </c>
      <c r="G52" s="31"/>
    </row>
    <row r="53" spans="1:7" s="9" customFormat="1" ht="14.25" customHeight="1">
      <c r="A53" s="236" t="s">
        <v>51</v>
      </c>
      <c r="B53" s="17" t="s">
        <v>52</v>
      </c>
      <c r="C53" s="18">
        <v>747.545</v>
      </c>
      <c r="D53" s="18">
        <v>727.84997</v>
      </c>
      <c r="E53" s="12">
        <f t="shared" si="4"/>
        <v>97.36537198429527</v>
      </c>
      <c r="F53" s="12">
        <f>D53-C53</f>
        <v>-19.695029999999974</v>
      </c>
      <c r="G53" s="31"/>
    </row>
    <row r="54" spans="1:7" s="9" customFormat="1" ht="15.75">
      <c r="A54" s="236" t="s">
        <v>53</v>
      </c>
      <c r="B54" s="17" t="s">
        <v>54</v>
      </c>
      <c r="C54" s="18">
        <v>81.9</v>
      </c>
      <c r="D54" s="18">
        <v>81.9</v>
      </c>
      <c r="E54" s="12">
        <f t="shared" si="4"/>
        <v>100</v>
      </c>
      <c r="F54" s="12">
        <f>D54-C54</f>
        <v>0</v>
      </c>
      <c r="G54" s="31"/>
    </row>
    <row r="55" spans="1:7" s="9" customFormat="1" ht="15.75">
      <c r="A55" s="236" t="s">
        <v>159</v>
      </c>
      <c r="B55" s="17" t="s">
        <v>55</v>
      </c>
      <c r="C55" s="18">
        <v>13.59875</v>
      </c>
      <c r="D55" s="18">
        <v>0</v>
      </c>
      <c r="E55" s="12">
        <f t="shared" si="4"/>
        <v>0</v>
      </c>
      <c r="F55" s="12">
        <f>D55-C55</f>
        <v>-13.59875</v>
      </c>
      <c r="G55" s="31"/>
    </row>
    <row r="56" spans="1:7" s="9" customFormat="1" ht="15.75">
      <c r="A56" s="86" t="s">
        <v>56</v>
      </c>
      <c r="B56" s="38" t="s">
        <v>57</v>
      </c>
      <c r="C56" s="39">
        <f>C57</f>
        <v>113.57</v>
      </c>
      <c r="D56" s="39">
        <f>D57</f>
        <v>113.57</v>
      </c>
      <c r="E56" s="12">
        <f t="shared" si="4"/>
        <v>100</v>
      </c>
      <c r="F56" s="12">
        <f aca="true" t="shared" si="5" ref="F56:F103">D56-C56</f>
        <v>0</v>
      </c>
      <c r="G56" s="31"/>
    </row>
    <row r="57" spans="1:6" s="9" customFormat="1" ht="15.75">
      <c r="A57" s="87" t="s">
        <v>58</v>
      </c>
      <c r="B57" s="17" t="s">
        <v>59</v>
      </c>
      <c r="C57" s="18">
        <v>113.57</v>
      </c>
      <c r="D57" s="18">
        <v>113.57</v>
      </c>
      <c r="E57" s="12">
        <f t="shared" si="4"/>
        <v>100</v>
      </c>
      <c r="F57" s="12">
        <f t="shared" si="5"/>
        <v>0</v>
      </c>
    </row>
    <row r="58" spans="1:7" s="46" customFormat="1" ht="15" customHeight="1">
      <c r="A58" s="237" t="s">
        <v>60</v>
      </c>
      <c r="B58" s="43" t="s">
        <v>61</v>
      </c>
      <c r="C58" s="44">
        <f>C59+C60+C61</f>
        <v>41.75018</v>
      </c>
      <c r="D58" s="44">
        <f>SUM(D59:D61)</f>
        <v>40.44968</v>
      </c>
      <c r="E58" s="12">
        <f t="shared" si="4"/>
        <v>96.8850433698729</v>
      </c>
      <c r="F58" s="12">
        <f t="shared" si="5"/>
        <v>-1.3004999999999995</v>
      </c>
      <c r="G58" s="45"/>
    </row>
    <row r="59" spans="1:7" s="46" customFormat="1" ht="15.75" hidden="1">
      <c r="A59" s="156" t="s">
        <v>62</v>
      </c>
      <c r="B59" s="48" t="s">
        <v>63</v>
      </c>
      <c r="C59" s="49">
        <v>0</v>
      </c>
      <c r="D59" s="49"/>
      <c r="E59" s="12" t="e">
        <f aca="true" t="shared" si="6" ref="E59:E65">D59/C59*100</f>
        <v>#DIV/0!</v>
      </c>
      <c r="F59" s="12">
        <f t="shared" si="5"/>
        <v>0</v>
      </c>
      <c r="G59" s="45"/>
    </row>
    <row r="60" spans="1:7" s="46" customFormat="1" ht="32.25" customHeight="1">
      <c r="A60" s="156" t="s">
        <v>160</v>
      </c>
      <c r="B60" s="48" t="s">
        <v>270</v>
      </c>
      <c r="C60" s="49">
        <v>1.40125</v>
      </c>
      <c r="D60" s="49">
        <v>1.40125</v>
      </c>
      <c r="E60" s="12">
        <f t="shared" si="6"/>
        <v>100</v>
      </c>
      <c r="F60" s="12">
        <f t="shared" si="5"/>
        <v>0</v>
      </c>
      <c r="G60" s="45"/>
    </row>
    <row r="61" spans="1:7" s="46" customFormat="1" ht="13.5" customHeight="1">
      <c r="A61" s="156" t="s">
        <v>64</v>
      </c>
      <c r="B61" s="48" t="s">
        <v>65</v>
      </c>
      <c r="C61" s="49">
        <v>40.34893</v>
      </c>
      <c r="D61" s="49">
        <v>39.04843</v>
      </c>
      <c r="E61" s="12">
        <f t="shared" si="6"/>
        <v>96.77686620190424</v>
      </c>
      <c r="F61" s="12">
        <f t="shared" si="5"/>
        <v>-1.3004999999999995</v>
      </c>
      <c r="G61" s="45"/>
    </row>
    <row r="62" spans="1:7" s="9" customFormat="1" ht="15" customHeight="1">
      <c r="A62" s="86" t="s">
        <v>66</v>
      </c>
      <c r="B62" s="38" t="s">
        <v>67</v>
      </c>
      <c r="C62" s="39">
        <f>C63+C64+C65</f>
        <v>1</v>
      </c>
      <c r="D62" s="39">
        <f>D63+D64+D65</f>
        <v>0.30638</v>
      </c>
      <c r="E62" s="12">
        <f t="shared" si="6"/>
        <v>30.637999999999998</v>
      </c>
      <c r="F62" s="12">
        <f t="shared" si="5"/>
        <v>-0.69362</v>
      </c>
      <c r="G62" s="31"/>
    </row>
    <row r="63" spans="1:7" s="9" customFormat="1" ht="25.5" customHeight="1" hidden="1">
      <c r="A63" s="236" t="s">
        <v>68</v>
      </c>
      <c r="B63" s="17" t="s">
        <v>69</v>
      </c>
      <c r="C63" s="18"/>
      <c r="D63" s="18"/>
      <c r="E63" s="12" t="e">
        <f t="shared" si="6"/>
        <v>#DIV/0!</v>
      </c>
      <c r="F63" s="12">
        <f t="shared" si="5"/>
        <v>0</v>
      </c>
      <c r="G63" s="31"/>
    </row>
    <row r="64" spans="1:7" s="9" customFormat="1" ht="18" customHeight="1" hidden="1">
      <c r="A64" s="236" t="s">
        <v>70</v>
      </c>
      <c r="B64" s="50" t="s">
        <v>71</v>
      </c>
      <c r="C64" s="18"/>
      <c r="D64" s="18"/>
      <c r="E64" s="12" t="e">
        <f t="shared" si="6"/>
        <v>#DIV/0!</v>
      </c>
      <c r="F64" s="12">
        <f t="shared" si="5"/>
        <v>0</v>
      </c>
      <c r="G64" s="31"/>
    </row>
    <row r="65" spans="1:7" s="9" customFormat="1" ht="15" customHeight="1">
      <c r="A65" s="156" t="s">
        <v>72</v>
      </c>
      <c r="B65" s="48" t="s">
        <v>73</v>
      </c>
      <c r="C65" s="18">
        <v>1</v>
      </c>
      <c r="D65" s="18">
        <v>0.30638</v>
      </c>
      <c r="E65" s="12">
        <f t="shared" si="6"/>
        <v>30.637999999999998</v>
      </c>
      <c r="F65" s="12">
        <f t="shared" si="5"/>
        <v>-0.69362</v>
      </c>
      <c r="G65" s="31"/>
    </row>
    <row r="66" spans="1:7" s="9" customFormat="1" ht="17.25" customHeight="1">
      <c r="A66" s="86" t="s">
        <v>74</v>
      </c>
      <c r="B66" s="38" t="s">
        <v>75</v>
      </c>
      <c r="C66" s="39">
        <f>C68+C69</f>
        <v>1033.28029</v>
      </c>
      <c r="D66" s="39">
        <f>D68+D69</f>
        <v>1015.84761</v>
      </c>
      <c r="E66" s="12">
        <f>D66/C66*100</f>
        <v>98.31287984792588</v>
      </c>
      <c r="F66" s="12">
        <f t="shared" si="5"/>
        <v>-17.43267999999989</v>
      </c>
      <c r="G66" s="31"/>
    </row>
    <row r="67" spans="1:7" s="9" customFormat="1" ht="0.75" customHeight="1" hidden="1">
      <c r="A67" s="236" t="s">
        <v>76</v>
      </c>
      <c r="B67" s="17" t="s">
        <v>77</v>
      </c>
      <c r="C67" s="18"/>
      <c r="D67" s="18"/>
      <c r="E67" s="12"/>
      <c r="F67" s="12">
        <f t="shared" si="5"/>
        <v>0</v>
      </c>
      <c r="G67" s="31"/>
    </row>
    <row r="68" spans="1:7" s="52" customFormat="1" ht="17.25" customHeight="1" hidden="1">
      <c r="A68" s="236" t="s">
        <v>78</v>
      </c>
      <c r="B68" s="51" t="s">
        <v>79</v>
      </c>
      <c r="C68" s="18">
        <v>0</v>
      </c>
      <c r="D68" s="18">
        <v>0</v>
      </c>
      <c r="E68" s="12"/>
      <c r="F68" s="12">
        <f t="shared" si="5"/>
        <v>0</v>
      </c>
      <c r="G68" s="31"/>
    </row>
    <row r="69" spans="1:7" s="9" customFormat="1" ht="17.25" customHeight="1">
      <c r="A69" s="87" t="s">
        <v>80</v>
      </c>
      <c r="B69" s="17" t="s">
        <v>81</v>
      </c>
      <c r="C69" s="18">
        <v>1033.28029</v>
      </c>
      <c r="D69" s="18">
        <v>1015.84761</v>
      </c>
      <c r="E69" s="12">
        <f>D69/C69*100</f>
        <v>98.31287984792588</v>
      </c>
      <c r="F69" s="12">
        <f t="shared" si="5"/>
        <v>-17.43267999999989</v>
      </c>
      <c r="G69" s="53"/>
    </row>
    <row r="70" spans="1:7" s="52" customFormat="1" ht="17.25" customHeight="1" hidden="1">
      <c r="A70" s="86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5"/>
        <v>0</v>
      </c>
      <c r="G70" s="31"/>
    </row>
    <row r="71" spans="1:7" s="9" customFormat="1" ht="17.25" customHeight="1" hidden="1">
      <c r="A71" s="236" t="s">
        <v>84</v>
      </c>
      <c r="B71" s="50" t="s">
        <v>85</v>
      </c>
      <c r="C71" s="18"/>
      <c r="D71" s="18"/>
      <c r="E71" s="12"/>
      <c r="F71" s="12">
        <f t="shared" si="5"/>
        <v>0</v>
      </c>
      <c r="G71" s="53"/>
    </row>
    <row r="72" spans="1:7" s="9" customFormat="1" ht="17.25" customHeight="1" hidden="1">
      <c r="A72" s="86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5"/>
        <v>0</v>
      </c>
      <c r="G72" s="31"/>
    </row>
    <row r="73" spans="1:7" s="9" customFormat="1" ht="17.25" customHeight="1" hidden="1">
      <c r="A73" s="236" t="s">
        <v>88</v>
      </c>
      <c r="B73" s="50" t="s">
        <v>89</v>
      </c>
      <c r="C73" s="18"/>
      <c r="D73" s="18"/>
      <c r="E73" s="12" t="e">
        <f aca="true" t="shared" si="7" ref="E73:E103">D73/C73*100</f>
        <v>#DIV/0!</v>
      </c>
      <c r="F73" s="12">
        <f t="shared" si="5"/>
        <v>0</v>
      </c>
      <c r="G73" s="31"/>
    </row>
    <row r="74" spans="1:7" s="9" customFormat="1" ht="17.25" customHeight="1" hidden="1">
      <c r="A74" s="236" t="s">
        <v>90</v>
      </c>
      <c r="B74" s="50" t="s">
        <v>91</v>
      </c>
      <c r="C74" s="18"/>
      <c r="D74" s="18"/>
      <c r="E74" s="12" t="e">
        <f t="shared" si="7"/>
        <v>#DIV/0!</v>
      </c>
      <c r="F74" s="12">
        <f t="shared" si="5"/>
        <v>0</v>
      </c>
      <c r="G74" s="31"/>
    </row>
    <row r="75" spans="1:7" s="9" customFormat="1" ht="17.25" customHeight="1" hidden="1">
      <c r="A75" s="236" t="s">
        <v>92</v>
      </c>
      <c r="B75" s="50" t="s">
        <v>93</v>
      </c>
      <c r="C75" s="18"/>
      <c r="D75" s="18"/>
      <c r="E75" s="12" t="e">
        <f t="shared" si="7"/>
        <v>#DIV/0!</v>
      </c>
      <c r="F75" s="12">
        <f t="shared" si="5"/>
        <v>0</v>
      </c>
      <c r="G75" s="31"/>
    </row>
    <row r="76" spans="1:7" s="9" customFormat="1" ht="0.75" customHeight="1" hidden="1">
      <c r="A76" s="236" t="s">
        <v>94</v>
      </c>
      <c r="B76" s="50" t="s">
        <v>95</v>
      </c>
      <c r="C76" s="18"/>
      <c r="D76" s="18"/>
      <c r="E76" s="12" t="e">
        <f t="shared" si="7"/>
        <v>#DIV/0!</v>
      </c>
      <c r="F76" s="12">
        <f t="shared" si="5"/>
        <v>0</v>
      </c>
      <c r="G76" s="31"/>
    </row>
    <row r="77" spans="1:7" s="9" customFormat="1" ht="20.25" customHeight="1">
      <c r="A77" s="86" t="s">
        <v>96</v>
      </c>
      <c r="B77" s="38" t="s">
        <v>97</v>
      </c>
      <c r="C77" s="39">
        <f>SUM(C78:C78)</f>
        <v>1595.57278</v>
      </c>
      <c r="D77" s="39">
        <f>SUM(D78:D78)</f>
        <v>1495.35857</v>
      </c>
      <c r="E77" s="12">
        <f t="shared" si="7"/>
        <v>93.71923291396335</v>
      </c>
      <c r="F77" s="12">
        <f t="shared" si="5"/>
        <v>-100.21420999999987</v>
      </c>
      <c r="G77" s="31"/>
    </row>
    <row r="78" spans="1:7" s="9" customFormat="1" ht="17.25" customHeight="1">
      <c r="A78" s="236" t="s">
        <v>98</v>
      </c>
      <c r="B78" s="17" t="s">
        <v>99</v>
      </c>
      <c r="C78" s="18">
        <v>1595.57278</v>
      </c>
      <c r="D78" s="18">
        <v>1495.35857</v>
      </c>
      <c r="E78" s="12">
        <f t="shared" si="7"/>
        <v>93.71923291396335</v>
      </c>
      <c r="F78" s="12">
        <f t="shared" si="5"/>
        <v>-100.21420999999987</v>
      </c>
      <c r="G78" s="31"/>
    </row>
    <row r="79" spans="1:7" s="9" customFormat="1" ht="17.25" customHeight="1" hidden="1">
      <c r="A79" s="86" t="s">
        <v>100</v>
      </c>
      <c r="B79" s="38" t="s">
        <v>101</v>
      </c>
      <c r="C79" s="39">
        <f>SUM(C80:C84)</f>
        <v>0</v>
      </c>
      <c r="D79" s="39">
        <f>SUM(D80:D84)</f>
        <v>0</v>
      </c>
      <c r="E79" s="12" t="e">
        <f t="shared" si="7"/>
        <v>#DIV/0!</v>
      </c>
      <c r="F79" s="12">
        <f t="shared" si="5"/>
        <v>0</v>
      </c>
      <c r="G79" s="31"/>
    </row>
    <row r="80" spans="1:7" s="9" customFormat="1" ht="17.25" customHeight="1" hidden="1">
      <c r="A80" s="236" t="s">
        <v>102</v>
      </c>
      <c r="B80" s="17" t="s">
        <v>103</v>
      </c>
      <c r="C80" s="18"/>
      <c r="D80" s="18"/>
      <c r="E80" s="12" t="e">
        <f t="shared" si="7"/>
        <v>#DIV/0!</v>
      </c>
      <c r="F80" s="12">
        <f t="shared" si="5"/>
        <v>0</v>
      </c>
      <c r="G80" s="31"/>
    </row>
    <row r="81" spans="1:7" s="9" customFormat="1" ht="17.25" customHeight="1" hidden="1">
      <c r="A81" s="236" t="s">
        <v>104</v>
      </c>
      <c r="B81" s="17" t="s">
        <v>105</v>
      </c>
      <c r="C81" s="18"/>
      <c r="D81" s="18"/>
      <c r="E81" s="12" t="e">
        <f t="shared" si="7"/>
        <v>#DIV/0!</v>
      </c>
      <c r="F81" s="12">
        <f t="shared" si="5"/>
        <v>0</v>
      </c>
      <c r="G81" s="31"/>
    </row>
    <row r="82" spans="1:7" s="9" customFormat="1" ht="17.25" customHeight="1" hidden="1">
      <c r="A82" s="87" t="s">
        <v>106</v>
      </c>
      <c r="B82" s="17" t="s">
        <v>107</v>
      </c>
      <c r="C82" s="18"/>
      <c r="D82" s="18"/>
      <c r="E82" s="12" t="e">
        <f t="shared" si="7"/>
        <v>#DIV/0!</v>
      </c>
      <c r="F82" s="12">
        <f t="shared" si="5"/>
        <v>0</v>
      </c>
      <c r="G82" s="31"/>
    </row>
    <row r="83" spans="1:7" s="52" customFormat="1" ht="17.25" customHeight="1" hidden="1">
      <c r="A83" s="87" t="s">
        <v>108</v>
      </c>
      <c r="B83" s="56" t="s">
        <v>109</v>
      </c>
      <c r="C83" s="18"/>
      <c r="D83" s="18"/>
      <c r="E83" s="12" t="e">
        <f t="shared" si="7"/>
        <v>#DIV/0!</v>
      </c>
      <c r="F83" s="12">
        <f t="shared" si="5"/>
        <v>0</v>
      </c>
      <c r="G83" s="31"/>
    </row>
    <row r="84" spans="1:7" s="9" customFormat="1" ht="15" customHeight="1" hidden="1">
      <c r="A84" s="87" t="s">
        <v>110</v>
      </c>
      <c r="B84" s="17" t="s">
        <v>111</v>
      </c>
      <c r="C84" s="18"/>
      <c r="D84" s="18"/>
      <c r="E84" s="12" t="e">
        <f t="shared" si="7"/>
        <v>#DIV/0!</v>
      </c>
      <c r="F84" s="12">
        <f t="shared" si="5"/>
        <v>0</v>
      </c>
      <c r="G84" s="31"/>
    </row>
    <row r="85" spans="1:7" s="9" customFormat="1" ht="15.75" customHeight="1">
      <c r="A85" s="238">
        <v>1000</v>
      </c>
      <c r="B85" s="58" t="s">
        <v>112</v>
      </c>
      <c r="C85" s="39">
        <f>SUM(C86:C88)</f>
        <v>807.43</v>
      </c>
      <c r="D85" s="39">
        <f>SUM(D86:D88)</f>
        <v>807.43</v>
      </c>
      <c r="E85" s="11">
        <f t="shared" si="7"/>
        <v>100</v>
      </c>
      <c r="F85" s="12">
        <f t="shared" si="5"/>
        <v>0</v>
      </c>
      <c r="G85" s="31"/>
    </row>
    <row r="86" spans="1:7" s="9" customFormat="1" ht="15.75" customHeight="1">
      <c r="A86" s="239">
        <v>1003</v>
      </c>
      <c r="B86" s="60" t="s">
        <v>113</v>
      </c>
      <c r="C86" s="18">
        <v>807.43</v>
      </c>
      <c r="D86" s="18">
        <v>807.43</v>
      </c>
      <c r="E86" s="12">
        <f t="shared" si="7"/>
        <v>100</v>
      </c>
      <c r="F86" s="12">
        <f t="shared" si="5"/>
        <v>0</v>
      </c>
      <c r="G86" s="31"/>
    </row>
    <row r="87" spans="1:7" s="9" customFormat="1" ht="15.75" customHeight="1">
      <c r="A87" s="239">
        <v>1004</v>
      </c>
      <c r="B87" s="60" t="s">
        <v>114</v>
      </c>
      <c r="C87" s="18"/>
      <c r="D87" s="18"/>
      <c r="E87" s="12"/>
      <c r="F87" s="12">
        <f t="shared" si="5"/>
        <v>0</v>
      </c>
      <c r="G87" s="31"/>
    </row>
    <row r="88" spans="1:7" s="9" customFormat="1" ht="17.25" customHeight="1">
      <c r="A88" s="87" t="s">
        <v>115</v>
      </c>
      <c r="B88" s="17" t="s">
        <v>116</v>
      </c>
      <c r="C88" s="18"/>
      <c r="D88" s="18"/>
      <c r="E88" s="12"/>
      <c r="F88" s="12">
        <f t="shared" si="5"/>
        <v>0</v>
      </c>
      <c r="G88" s="31"/>
    </row>
    <row r="89" spans="1:7" s="9" customFormat="1" ht="15.75" customHeight="1">
      <c r="A89" s="240" t="s">
        <v>117</v>
      </c>
      <c r="B89" s="38" t="s">
        <v>118</v>
      </c>
      <c r="C89" s="39">
        <f>C90+C91+C92+C93+C94</f>
        <v>13</v>
      </c>
      <c r="D89" s="39">
        <f>D90+D91+D92+D93+D94</f>
        <v>13</v>
      </c>
      <c r="E89" s="11">
        <f>D89/C89*100</f>
        <v>100</v>
      </c>
      <c r="F89" s="12">
        <f t="shared" si="5"/>
        <v>0</v>
      </c>
      <c r="G89" s="31"/>
    </row>
    <row r="90" spans="1:7" s="9" customFormat="1" ht="15.75" customHeight="1">
      <c r="A90" s="87" t="s">
        <v>119</v>
      </c>
      <c r="B90" s="62" t="s">
        <v>120</v>
      </c>
      <c r="C90" s="18">
        <v>13</v>
      </c>
      <c r="D90" s="18">
        <v>13</v>
      </c>
      <c r="E90" s="11">
        <f>D90/C90*100</f>
        <v>100</v>
      </c>
      <c r="F90" s="12">
        <f>D90-C90</f>
        <v>0</v>
      </c>
      <c r="G90" s="31"/>
    </row>
    <row r="91" spans="1:7" s="9" customFormat="1" ht="15.75" customHeight="1" hidden="1">
      <c r="A91" s="87" t="s">
        <v>121</v>
      </c>
      <c r="B91" s="17" t="s">
        <v>122</v>
      </c>
      <c r="C91" s="18"/>
      <c r="D91" s="18"/>
      <c r="E91" s="12"/>
      <c r="F91" s="12">
        <f aca="true" t="shared" si="8" ref="F91:F102">D91-C91</f>
        <v>0</v>
      </c>
      <c r="G91" s="31"/>
    </row>
    <row r="92" spans="1:7" s="9" customFormat="1" ht="15.75" customHeight="1" hidden="1">
      <c r="A92" s="87" t="s">
        <v>123</v>
      </c>
      <c r="B92" s="17" t="s">
        <v>124</v>
      </c>
      <c r="C92" s="18"/>
      <c r="D92" s="18"/>
      <c r="E92" s="12"/>
      <c r="F92" s="12">
        <f t="shared" si="8"/>
        <v>0</v>
      </c>
      <c r="G92" s="31"/>
    </row>
    <row r="93" spans="1:7" s="9" customFormat="1" ht="31.5" customHeight="1" hidden="1">
      <c r="A93" s="87" t="s">
        <v>125</v>
      </c>
      <c r="B93" s="17" t="s">
        <v>126</v>
      </c>
      <c r="C93" s="18"/>
      <c r="D93" s="18"/>
      <c r="E93" s="12"/>
      <c r="F93" s="12">
        <f t="shared" si="8"/>
        <v>0</v>
      </c>
      <c r="G93" s="31"/>
    </row>
    <row r="94" spans="1:7" s="9" customFormat="1" ht="29.25" customHeight="1" hidden="1">
      <c r="A94" s="87" t="s">
        <v>127</v>
      </c>
      <c r="B94" s="17" t="s">
        <v>128</v>
      </c>
      <c r="C94" s="18"/>
      <c r="D94" s="18"/>
      <c r="E94" s="12"/>
      <c r="F94" s="12">
        <f t="shared" si="8"/>
        <v>0</v>
      </c>
      <c r="G94" s="31"/>
    </row>
    <row r="95" spans="1:7" s="9" customFormat="1" ht="15.75" customHeight="1" hidden="1">
      <c r="A95" s="86" t="s">
        <v>129</v>
      </c>
      <c r="B95" s="38" t="s">
        <v>130</v>
      </c>
      <c r="C95" s="39"/>
      <c r="D95" s="39"/>
      <c r="E95" s="11" t="e">
        <f>D95/C95*100</f>
        <v>#DIV/0!</v>
      </c>
      <c r="F95" s="12">
        <f t="shared" si="8"/>
        <v>0</v>
      </c>
      <c r="G95" s="31"/>
    </row>
    <row r="96" spans="1:7" s="9" customFormat="1" ht="15.75" customHeight="1" hidden="1">
      <c r="A96" s="236" t="s">
        <v>131</v>
      </c>
      <c r="B96" s="17" t="s">
        <v>132</v>
      </c>
      <c r="C96" s="18"/>
      <c r="D96" s="18"/>
      <c r="E96" s="12" t="e">
        <f>D96/C96*100</f>
        <v>#DIV/0!</v>
      </c>
      <c r="F96" s="12">
        <f t="shared" si="8"/>
        <v>0</v>
      </c>
      <c r="G96" s="31"/>
    </row>
    <row r="97" spans="1:7" s="9" customFormat="1" ht="31.5" customHeight="1" hidden="1">
      <c r="A97" s="86" t="s">
        <v>133</v>
      </c>
      <c r="B97" s="38" t="s">
        <v>134</v>
      </c>
      <c r="C97" s="39">
        <f>C98</f>
        <v>0</v>
      </c>
      <c r="D97" s="39">
        <f>D98</f>
        <v>0</v>
      </c>
      <c r="E97" s="11"/>
      <c r="F97" s="12">
        <f t="shared" si="8"/>
        <v>0</v>
      </c>
      <c r="G97" s="31"/>
    </row>
    <row r="98" spans="1:7" s="9" customFormat="1" ht="31.5" customHeight="1" hidden="1">
      <c r="A98" s="236" t="s">
        <v>135</v>
      </c>
      <c r="B98" s="17" t="s">
        <v>136</v>
      </c>
      <c r="C98" s="18">
        <v>0</v>
      </c>
      <c r="D98" s="18">
        <v>0</v>
      </c>
      <c r="E98" s="12"/>
      <c r="F98" s="12">
        <f t="shared" si="8"/>
        <v>0</v>
      </c>
      <c r="G98" s="31"/>
    </row>
    <row r="99" spans="1:6" s="9" customFormat="1" ht="15.75" customHeight="1">
      <c r="A99" s="241">
        <v>1400</v>
      </c>
      <c r="B99" s="58" t="s">
        <v>137</v>
      </c>
      <c r="C99" s="39">
        <f>C100</f>
        <v>46.475</v>
      </c>
      <c r="D99" s="39">
        <f>D100</f>
        <v>46.475</v>
      </c>
      <c r="E99" s="11"/>
      <c r="F99" s="12">
        <f t="shared" si="8"/>
        <v>0</v>
      </c>
    </row>
    <row r="100" spans="1:6" s="9" customFormat="1" ht="15.75" customHeight="1">
      <c r="A100" s="239">
        <v>1403</v>
      </c>
      <c r="B100" s="60" t="s">
        <v>289</v>
      </c>
      <c r="C100" s="18">
        <v>46.475</v>
      </c>
      <c r="D100" s="18">
        <v>46.475</v>
      </c>
      <c r="E100" s="12"/>
      <c r="F100" s="12"/>
    </row>
    <row r="101" spans="1:6" s="9" customFormat="1" ht="15.75" customHeight="1" hidden="1">
      <c r="A101" s="64">
        <v>1104</v>
      </c>
      <c r="B101" s="60" t="s">
        <v>44</v>
      </c>
      <c r="C101" s="18"/>
      <c r="D101" s="18"/>
      <c r="E101" s="12" t="e">
        <f t="shared" si="7"/>
        <v>#DIV/0!</v>
      </c>
      <c r="F101" s="12">
        <f t="shared" si="8"/>
        <v>0</v>
      </c>
    </row>
    <row r="102" spans="1:6" s="9" customFormat="1" ht="15.75" customHeight="1" hidden="1">
      <c r="A102" s="64">
        <v>1102</v>
      </c>
      <c r="B102" s="60" t="s">
        <v>138</v>
      </c>
      <c r="C102" s="18"/>
      <c r="D102" s="18"/>
      <c r="E102" s="12" t="e">
        <f t="shared" si="7"/>
        <v>#DIV/0!</v>
      </c>
      <c r="F102" s="12">
        <f t="shared" si="8"/>
        <v>0</v>
      </c>
    </row>
    <row r="103" spans="1:6" s="9" customFormat="1" ht="15.75" customHeight="1">
      <c r="A103" s="64"/>
      <c r="B103" s="65" t="s">
        <v>139</v>
      </c>
      <c r="C103" s="39">
        <f>C52+C56+C58+C62+C66+C77+C85+C89+C99</f>
        <v>4495.122</v>
      </c>
      <c r="D103" s="39">
        <f>D52+D56+D58+D62+D66+D77+D85+D89+D99</f>
        <v>4342.187210000001</v>
      </c>
      <c r="E103" s="12">
        <f t="shared" si="7"/>
        <v>96.59776108412632</v>
      </c>
      <c r="F103" s="12">
        <f t="shared" si="5"/>
        <v>-152.93478999999934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9">
      <selection activeCell="C40" sqref="C40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0.421875" style="2" customWidth="1"/>
    <col min="6" max="6" width="9.57421875" style="2" customWidth="1"/>
    <col min="7" max="16384" width="9.140625" style="2" customWidth="1"/>
  </cols>
  <sheetData>
    <row r="1" spans="1:7" ht="18" customHeight="1">
      <c r="A1" s="303" t="s">
        <v>327</v>
      </c>
      <c r="B1" s="303"/>
      <c r="C1" s="303"/>
      <c r="D1" s="303"/>
      <c r="E1" s="303"/>
      <c r="F1" s="303"/>
      <c r="G1" s="1"/>
    </row>
    <row r="2" spans="1:7" ht="18" customHeight="1">
      <c r="A2" s="303"/>
      <c r="B2" s="303"/>
      <c r="C2" s="303"/>
      <c r="D2" s="303"/>
      <c r="E2" s="303"/>
      <c r="F2" s="303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311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870.4000000000001</v>
      </c>
      <c r="D5" s="11">
        <f>SUM(D6,D8,D10,D13,D15)</f>
        <v>734.4195300000001</v>
      </c>
      <c r="E5" s="12">
        <f aca="true" t="shared" si="0" ref="E5:E35">D5/C5*100</f>
        <v>84.37724379595589</v>
      </c>
      <c r="F5" s="12">
        <f aca="true" t="shared" si="1" ref="F5:F36">D5-C5</f>
        <v>-135.98046999999997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418.1</v>
      </c>
      <c r="D6" s="11">
        <f>SUM(D7)</f>
        <v>331.00675</v>
      </c>
      <c r="E6" s="12">
        <f t="shared" si="0"/>
        <v>79.16927768476441</v>
      </c>
      <c r="F6" s="12">
        <f t="shared" si="1"/>
        <v>-87.09325000000001</v>
      </c>
      <c r="G6" s="1"/>
    </row>
    <row r="7" spans="1:7" s="9" customFormat="1" ht="15.75">
      <c r="A7" s="13">
        <v>1010200001</v>
      </c>
      <c r="B7" s="14" t="s">
        <v>7</v>
      </c>
      <c r="C7" s="15">
        <v>418.1</v>
      </c>
      <c r="D7" s="15">
        <v>331.00675</v>
      </c>
      <c r="E7" s="12">
        <f t="shared" si="0"/>
        <v>79.16927768476441</v>
      </c>
      <c r="F7" s="12">
        <f t="shared" si="1"/>
        <v>-87.09325000000001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15</v>
      </c>
      <c r="D8" s="11">
        <f>SUM(D9)</f>
        <v>11.72043</v>
      </c>
      <c r="E8" s="12">
        <f t="shared" si="0"/>
        <v>78.1362</v>
      </c>
      <c r="F8" s="12">
        <f t="shared" si="1"/>
        <v>-3.2795699999999997</v>
      </c>
      <c r="G8" s="1"/>
    </row>
    <row r="9" spans="1:7" s="9" customFormat="1" ht="15.75">
      <c r="A9" s="13">
        <v>1050300001</v>
      </c>
      <c r="B9" s="13" t="s">
        <v>9</v>
      </c>
      <c r="C9" s="12">
        <v>15</v>
      </c>
      <c r="D9" s="12">
        <v>11.72043</v>
      </c>
      <c r="E9" s="12">
        <f t="shared" si="0"/>
        <v>78.1362</v>
      </c>
      <c r="F9" s="12">
        <f t="shared" si="1"/>
        <v>-3.2795699999999997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431.59999999999997</v>
      </c>
      <c r="D10" s="11">
        <f>SUM(D11:D12)</f>
        <v>377.55647</v>
      </c>
      <c r="E10" s="12">
        <f t="shared" si="0"/>
        <v>87.47832947173309</v>
      </c>
      <c r="F10" s="12">
        <f t="shared" si="1"/>
        <v>-54.043529999999976</v>
      </c>
      <c r="G10" s="1"/>
    </row>
    <row r="11" spans="1:7" s="9" customFormat="1" ht="15.75">
      <c r="A11" s="13">
        <v>1060600000</v>
      </c>
      <c r="B11" s="13" t="s">
        <v>11</v>
      </c>
      <c r="C11" s="12">
        <v>427.2</v>
      </c>
      <c r="D11" s="12">
        <v>369.37043</v>
      </c>
      <c r="E11" s="12">
        <f t="shared" si="0"/>
        <v>86.46311563670412</v>
      </c>
      <c r="F11" s="12">
        <f t="shared" si="1"/>
        <v>-57.82956999999999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4.4</v>
      </c>
      <c r="D12" s="18">
        <v>8.18604</v>
      </c>
      <c r="E12" s="12">
        <f t="shared" si="0"/>
        <v>186.04636363636362</v>
      </c>
      <c r="F12" s="12">
        <f t="shared" si="1"/>
        <v>3.78604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5.7</v>
      </c>
      <c r="D15" s="11">
        <f>SUM(D16:D19)</f>
        <v>14.13588</v>
      </c>
      <c r="E15" s="12">
        <f t="shared" si="0"/>
        <v>247.9978947368421</v>
      </c>
      <c r="F15" s="12">
        <f t="shared" si="1"/>
        <v>8.435880000000001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0.75" customHeight="1">
      <c r="A17" s="13">
        <v>1080400001</v>
      </c>
      <c r="B17" s="14" t="s">
        <v>17</v>
      </c>
      <c r="C17" s="12">
        <v>5.7</v>
      </c>
      <c r="D17" s="12">
        <v>14</v>
      </c>
      <c r="E17" s="12">
        <f t="shared" si="0"/>
        <v>245.61403508771932</v>
      </c>
      <c r="F17" s="12">
        <f t="shared" si="1"/>
        <v>8.3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6.5" customHeight="1">
      <c r="A19" s="13">
        <v>1090000000</v>
      </c>
      <c r="B19" s="14" t="s">
        <v>19</v>
      </c>
      <c r="C19" s="12"/>
      <c r="D19" s="12">
        <v>0.13588</v>
      </c>
      <c r="E19" s="12"/>
      <c r="F19" s="12">
        <f t="shared" si="1"/>
        <v>0.13588</v>
      </c>
      <c r="G19" s="1"/>
    </row>
    <row r="20" spans="1:7" s="9" customFormat="1" ht="15.75">
      <c r="A20" s="10"/>
      <c r="B20" s="10" t="s">
        <v>20</v>
      </c>
      <c r="C20" s="11">
        <f>SUM(C21:C37)</f>
        <v>163</v>
      </c>
      <c r="D20" s="11">
        <f>SUM(D21:D36)</f>
        <v>51.6213</v>
      </c>
      <c r="E20" s="12">
        <f t="shared" si="0"/>
        <v>31.669509202453987</v>
      </c>
      <c r="F20" s="12">
        <f t="shared" si="1"/>
        <v>-111.37870000000001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45</v>
      </c>
      <c r="D21" s="12">
        <v>38.35521</v>
      </c>
      <c r="E21" s="12">
        <f t="shared" si="0"/>
        <v>85.2338</v>
      </c>
      <c r="F21" s="12">
        <f t="shared" si="1"/>
        <v>-6.64479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7</v>
      </c>
      <c r="D22" s="12">
        <v>9.40734</v>
      </c>
      <c r="E22" s="12">
        <f t="shared" si="0"/>
        <v>134.39057142857143</v>
      </c>
      <c r="F22" s="12">
        <f t="shared" si="1"/>
        <v>2.4073399999999996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110</v>
      </c>
      <c r="D25" s="12">
        <v>3.85875</v>
      </c>
      <c r="E25" s="12">
        <f t="shared" si="0"/>
        <v>3.5079545454545453</v>
      </c>
      <c r="F25" s="12">
        <f t="shared" si="1"/>
        <v>-106.14125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>
        <v>0</v>
      </c>
      <c r="E34" s="12">
        <f t="shared" si="0"/>
        <v>0</v>
      </c>
      <c r="F34" s="12">
        <f t="shared" si="1"/>
        <v>-1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.75" customHeight="1" hidden="1">
      <c r="A36" s="13">
        <v>1170505005</v>
      </c>
      <c r="B36" s="13" t="s">
        <v>36</v>
      </c>
      <c r="C36" s="12">
        <v>0</v>
      </c>
      <c r="D36" s="12">
        <v>0</v>
      </c>
      <c r="E36" s="12"/>
      <c r="F36" s="12">
        <f t="shared" si="1"/>
        <v>0</v>
      </c>
      <c r="G36" s="1"/>
    </row>
    <row r="37" spans="1:7" s="9" customFormat="1" ht="15.7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1033.4</v>
      </c>
      <c r="D38" s="11">
        <f>SUM(D20,D5)</f>
        <v>786.0408300000001</v>
      </c>
      <c r="E38" s="12">
        <f aca="true" t="shared" si="2" ref="E38:E47">D38/C38*100</f>
        <v>76.06356009289725</v>
      </c>
      <c r="F38" s="12">
        <f aca="true" t="shared" si="3" ref="F38:F47">D38-C38</f>
        <v>-247.35916999999995</v>
      </c>
      <c r="G38" s="1"/>
    </row>
    <row r="39" spans="1:7" s="9" customFormat="1" ht="15.75">
      <c r="A39" s="10"/>
      <c r="B39" s="10" t="s">
        <v>39</v>
      </c>
      <c r="C39" s="11">
        <f>SUM(C40:C44)</f>
        <v>3746.4629999999997</v>
      </c>
      <c r="D39" s="11">
        <f>SUM(D40:D44)</f>
        <v>3746.4629999999997</v>
      </c>
      <c r="E39" s="12">
        <f t="shared" si="2"/>
        <v>100</v>
      </c>
      <c r="F39" s="12">
        <f t="shared" si="3"/>
        <v>0</v>
      </c>
      <c r="G39" s="1"/>
    </row>
    <row r="40" spans="1:8" s="9" customFormat="1" ht="15.75">
      <c r="A40" s="13">
        <v>2020100000</v>
      </c>
      <c r="B40" s="13" t="s">
        <v>40</v>
      </c>
      <c r="C40" s="12">
        <v>2448.7</v>
      </c>
      <c r="D40" s="12">
        <v>2448.7</v>
      </c>
      <c r="E40" s="12">
        <f t="shared" si="2"/>
        <v>100</v>
      </c>
      <c r="F40" s="12">
        <f t="shared" si="3"/>
        <v>0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1184.06</v>
      </c>
      <c r="D42" s="12">
        <v>1184.06</v>
      </c>
      <c r="E42" s="12">
        <f t="shared" si="2"/>
        <v>100</v>
      </c>
      <c r="F42" s="12">
        <f t="shared" si="3"/>
        <v>0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113.703</v>
      </c>
      <c r="D43" s="12">
        <v>113.703</v>
      </c>
      <c r="E43" s="12">
        <f t="shared" si="2"/>
        <v>100</v>
      </c>
      <c r="F43" s="12">
        <f t="shared" si="3"/>
        <v>0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4779.862999999999</v>
      </c>
      <c r="D46" s="11">
        <f>SUM(D39,D38)</f>
        <v>4532.50383</v>
      </c>
      <c r="E46" s="12">
        <f t="shared" si="2"/>
        <v>94.82497364464211</v>
      </c>
      <c r="F46" s="12">
        <f t="shared" si="3"/>
        <v>-247.35916999999972</v>
      </c>
      <c r="G46" s="1"/>
    </row>
    <row r="47" spans="1:7" s="9" customFormat="1" ht="15.75">
      <c r="A47" s="10"/>
      <c r="B47" s="22" t="s">
        <v>47</v>
      </c>
      <c r="C47" s="11">
        <f>C103-C46</f>
        <v>368.14000000000124</v>
      </c>
      <c r="D47" s="11">
        <f>D103-D46</f>
        <v>62.15070000000105</v>
      </c>
      <c r="E47" s="12">
        <f t="shared" si="2"/>
        <v>16.882354539034292</v>
      </c>
      <c r="F47" s="12">
        <f t="shared" si="3"/>
        <v>-305.9893000000002</v>
      </c>
      <c r="G47" s="23"/>
    </row>
    <row r="48" spans="1:7" s="9" customFormat="1" ht="15" customHeight="1">
      <c r="A48" s="24"/>
      <c r="B48" s="25"/>
      <c r="C48" s="26"/>
      <c r="D48" s="243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311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797.53175</v>
      </c>
      <c r="D52" s="39">
        <f>SUM(D53:D55)</f>
        <v>750.37656</v>
      </c>
      <c r="E52" s="12">
        <f>D52/C52*100</f>
        <v>94.08735890452012</v>
      </c>
      <c r="F52" s="12">
        <f>D52-C52</f>
        <v>-47.15518999999995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778.933</v>
      </c>
      <c r="D53" s="18">
        <v>750.37656</v>
      </c>
      <c r="E53" s="12">
        <f>D53/C53*100</f>
        <v>96.3339029159119</v>
      </c>
      <c r="F53" s="12">
        <f>D53-C53</f>
        <v>-28.556439999999952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159</v>
      </c>
      <c r="B55" s="17" t="s">
        <v>55</v>
      </c>
      <c r="C55" s="18">
        <v>18.59875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113.57</v>
      </c>
      <c r="D56" s="39">
        <f>D57</f>
        <v>113.57</v>
      </c>
      <c r="E56" s="12">
        <f>D56/C56*100</f>
        <v>100</v>
      </c>
      <c r="F56" s="12">
        <f aca="true" t="shared" si="4" ref="F56:F103">D56-C56</f>
        <v>0</v>
      </c>
      <c r="G56" s="31"/>
    </row>
    <row r="57" spans="1:6" s="9" customFormat="1" ht="15.75">
      <c r="A57" s="41" t="s">
        <v>58</v>
      </c>
      <c r="B57" s="17" t="s">
        <v>59</v>
      </c>
      <c r="C57" s="18">
        <v>113.57</v>
      </c>
      <c r="D57" s="18">
        <v>113.57</v>
      </c>
      <c r="E57" s="12">
        <f>D57/C57*100</f>
        <v>100</v>
      </c>
      <c r="F57" s="12">
        <f t="shared" si="4"/>
        <v>0</v>
      </c>
    </row>
    <row r="58" spans="1:7" s="46" customFormat="1" ht="15" customHeight="1">
      <c r="A58" s="42" t="s">
        <v>60</v>
      </c>
      <c r="B58" s="43" t="s">
        <v>61</v>
      </c>
      <c r="C58" s="44">
        <f>C60+C61</f>
        <v>37.30125</v>
      </c>
      <c r="D58" s="44">
        <f>D60+D61</f>
        <v>1.40125</v>
      </c>
      <c r="E58" s="12">
        <f>D58/C58*100</f>
        <v>3.7565765222345093</v>
      </c>
      <c r="F58" s="12">
        <f t="shared" si="4"/>
        <v>-35.900000000000006</v>
      </c>
      <c r="G58" s="45"/>
    </row>
    <row r="59" spans="1:7" s="46" customFormat="1" ht="15.75" hidden="1">
      <c r="A59" s="47" t="s">
        <v>62</v>
      </c>
      <c r="B59" s="48" t="s">
        <v>63</v>
      </c>
      <c r="C59" s="49">
        <v>0</v>
      </c>
      <c r="D59" s="49">
        <v>0</v>
      </c>
      <c r="E59" s="12" t="e">
        <f aca="true" t="shared" si="5" ref="E59:E65">D59/C59*100</f>
        <v>#DIV/0!</v>
      </c>
      <c r="F59" s="12">
        <f t="shared" si="4"/>
        <v>0</v>
      </c>
      <c r="G59" s="45"/>
    </row>
    <row r="60" spans="1:7" s="46" customFormat="1" ht="16.5" customHeight="1">
      <c r="A60" s="47" t="s">
        <v>160</v>
      </c>
      <c r="B60" s="48" t="s">
        <v>270</v>
      </c>
      <c r="C60" s="49">
        <v>37.30125</v>
      </c>
      <c r="D60" s="49">
        <v>1.40125</v>
      </c>
      <c r="E60" s="12">
        <f t="shared" si="5"/>
        <v>3.7565765222345093</v>
      </c>
      <c r="F60" s="12">
        <f t="shared" si="4"/>
        <v>-35.900000000000006</v>
      </c>
      <c r="G60" s="45"/>
    </row>
    <row r="61" spans="1:7" s="46" customFormat="1" ht="17.25" customHeight="1" hidden="1">
      <c r="A61" s="47" t="s">
        <v>64</v>
      </c>
      <c r="B61" s="48" t="s">
        <v>65</v>
      </c>
      <c r="C61" s="49">
        <v>0</v>
      </c>
      <c r="D61" s="49">
        <v>0</v>
      </c>
      <c r="E61" s="12" t="e">
        <f t="shared" si="5"/>
        <v>#DIV/0!</v>
      </c>
      <c r="F61" s="12">
        <f t="shared" si="4"/>
        <v>0</v>
      </c>
      <c r="G61" s="45"/>
    </row>
    <row r="62" spans="1:7" s="9" customFormat="1" ht="17.25" customHeight="1">
      <c r="A62" s="37" t="s">
        <v>66</v>
      </c>
      <c r="B62" s="38" t="s">
        <v>67</v>
      </c>
      <c r="C62" s="39">
        <f>C63+C64+C65</f>
        <v>57.64</v>
      </c>
      <c r="D62" s="39">
        <f>D63+D64+D65</f>
        <v>7.6375</v>
      </c>
      <c r="E62" s="12">
        <f t="shared" si="5"/>
        <v>13.25034698126301</v>
      </c>
      <c r="F62" s="39">
        <f>F63+F64+F65</f>
        <v>-50.0025</v>
      </c>
      <c r="G62" s="31"/>
    </row>
    <row r="63" spans="1:7" s="9" customFormat="1" ht="17.25" customHeight="1" hidden="1">
      <c r="A63" s="40" t="s">
        <v>68</v>
      </c>
      <c r="B63" s="17" t="s">
        <v>69</v>
      </c>
      <c r="C63" s="18">
        <v>0</v>
      </c>
      <c r="D63" s="18">
        <v>0</v>
      </c>
      <c r="E63" s="12" t="e">
        <f t="shared" si="5"/>
        <v>#DIV/0!</v>
      </c>
      <c r="F63" s="12">
        <f t="shared" si="4"/>
        <v>0</v>
      </c>
      <c r="G63" s="31"/>
    </row>
    <row r="64" spans="1:7" s="9" customFormat="1" ht="17.25" customHeight="1" hidden="1">
      <c r="A64" s="40" t="s">
        <v>70</v>
      </c>
      <c r="B64" s="50" t="s">
        <v>71</v>
      </c>
      <c r="C64" s="18">
        <v>0</v>
      </c>
      <c r="D64" s="18">
        <v>0</v>
      </c>
      <c r="E64" s="12" t="e">
        <f t="shared" si="5"/>
        <v>#DIV/0!</v>
      </c>
      <c r="F64" s="12">
        <f t="shared" si="4"/>
        <v>0</v>
      </c>
      <c r="G64" s="31"/>
    </row>
    <row r="65" spans="1:7" s="9" customFormat="1" ht="17.25" customHeight="1">
      <c r="A65" s="47" t="s">
        <v>72</v>
      </c>
      <c r="B65" s="48" t="s">
        <v>73</v>
      </c>
      <c r="C65" s="18">
        <v>57.64</v>
      </c>
      <c r="D65" s="198">
        <v>7.6375</v>
      </c>
      <c r="E65" s="12">
        <f t="shared" si="5"/>
        <v>13.25034698126301</v>
      </c>
      <c r="F65" s="12">
        <f t="shared" si="4"/>
        <v>-50.0025</v>
      </c>
      <c r="G65" s="31"/>
    </row>
    <row r="66" spans="1:7" s="9" customFormat="1" ht="17.25" customHeight="1">
      <c r="A66" s="37" t="s">
        <v>74</v>
      </c>
      <c r="B66" s="38" t="s">
        <v>75</v>
      </c>
      <c r="C66" s="39">
        <f>C68+C69</f>
        <v>1150</v>
      </c>
      <c r="D66" s="39">
        <f>D68+D69</f>
        <v>884.02423</v>
      </c>
      <c r="E66" s="12">
        <f>D66/C66*100</f>
        <v>76.87167217391304</v>
      </c>
      <c r="F66" s="12">
        <f t="shared" si="4"/>
        <v>-265.97577</v>
      </c>
      <c r="G66" s="31"/>
    </row>
    <row r="67" spans="1:7" s="9" customFormat="1" ht="17.25" customHeight="1" hidden="1">
      <c r="A67" s="40" t="s">
        <v>76</v>
      </c>
      <c r="B67" s="17" t="s">
        <v>77</v>
      </c>
      <c r="C67" s="18">
        <v>0</v>
      </c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78</v>
      </c>
      <c r="B68" s="51" t="s">
        <v>79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1150</v>
      </c>
      <c r="D69" s="18">
        <v>884.02423</v>
      </c>
      <c r="E69" s="12">
        <f>D69/C69*100</f>
        <v>76.87167217391304</v>
      </c>
      <c r="F69" s="12">
        <f t="shared" si="4"/>
        <v>-265.97577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6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6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6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6"/>
        <v>#DIV/0!</v>
      </c>
      <c r="F76" s="12">
        <f t="shared" si="4"/>
        <v>0</v>
      </c>
      <c r="G76" s="31"/>
    </row>
    <row r="77" spans="1:7" s="9" customFormat="1" ht="17.25" customHeight="1">
      <c r="A77" s="37" t="s">
        <v>96</v>
      </c>
      <c r="B77" s="38" t="s">
        <v>97</v>
      </c>
      <c r="C77" s="39">
        <f>SUM(C78:C78)</f>
        <v>1848.6</v>
      </c>
      <c r="D77" s="39">
        <f>SUM(D78:D78)</f>
        <v>1694.28499</v>
      </c>
      <c r="E77" s="11">
        <f t="shared" si="6"/>
        <v>91.65233095315375</v>
      </c>
      <c r="F77" s="11">
        <f t="shared" si="4"/>
        <v>-154.3150099999998</v>
      </c>
      <c r="G77" s="31"/>
    </row>
    <row r="78" spans="1:7" s="9" customFormat="1" ht="17.25" customHeight="1">
      <c r="A78" s="40" t="s">
        <v>98</v>
      </c>
      <c r="B78" s="17" t="s">
        <v>99</v>
      </c>
      <c r="C78" s="18">
        <v>1848.6</v>
      </c>
      <c r="D78" s="18">
        <v>1694.28499</v>
      </c>
      <c r="E78" s="12">
        <f t="shared" si="6"/>
        <v>91.65233095315375</v>
      </c>
      <c r="F78" s="12">
        <f t="shared" si="4"/>
        <v>-154.3150099999998</v>
      </c>
      <c r="G78" s="31"/>
    </row>
    <row r="79" spans="1:7" s="9" customFormat="1" ht="17.25" customHeight="1" hidden="1">
      <c r="A79" s="37" t="s">
        <v>100</v>
      </c>
      <c r="B79" s="38" t="s">
        <v>101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6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6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6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6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6"/>
        <v>#DIV/0!</v>
      </c>
      <c r="F84" s="12">
        <f t="shared" si="4"/>
        <v>0</v>
      </c>
      <c r="G84" s="31"/>
    </row>
    <row r="85" spans="1:7" s="9" customFormat="1" ht="15" customHeight="1">
      <c r="A85" s="57">
        <v>1000</v>
      </c>
      <c r="B85" s="58" t="s">
        <v>112</v>
      </c>
      <c r="C85" s="39">
        <f>SUM(C86:C88)</f>
        <v>917.76</v>
      </c>
      <c r="D85" s="39">
        <f>SUM(D86:D88)</f>
        <v>917.76</v>
      </c>
      <c r="E85" s="11">
        <f t="shared" si="6"/>
        <v>100</v>
      </c>
      <c r="F85" s="12">
        <f t="shared" si="4"/>
        <v>0</v>
      </c>
      <c r="G85" s="31"/>
    </row>
    <row r="86" spans="1:7" s="9" customFormat="1" ht="15" customHeight="1">
      <c r="A86" s="59">
        <v>1003</v>
      </c>
      <c r="B86" s="60" t="s">
        <v>113</v>
      </c>
      <c r="C86" s="18">
        <v>917.76</v>
      </c>
      <c r="D86" s="18">
        <v>917.76</v>
      </c>
      <c r="E86" s="12">
        <f t="shared" si="6"/>
        <v>100</v>
      </c>
      <c r="F86" s="12">
        <f t="shared" si="4"/>
        <v>0</v>
      </c>
      <c r="G86" s="31"/>
    </row>
    <row r="87" spans="1:7" s="9" customFormat="1" ht="15" customHeight="1" hidden="1">
      <c r="A87" s="59">
        <v>1004</v>
      </c>
      <c r="B87" s="60" t="s">
        <v>114</v>
      </c>
      <c r="C87" s="18"/>
      <c r="D87" s="18"/>
      <c r="E87" s="12"/>
      <c r="F87" s="12">
        <f t="shared" si="4"/>
        <v>0</v>
      </c>
      <c r="G87" s="31"/>
    </row>
    <row r="88" spans="1:7" s="9" customFormat="1" ht="2.2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15</v>
      </c>
      <c r="D89" s="39">
        <f>D90+D91+D92+D93+D94</f>
        <v>15</v>
      </c>
      <c r="E89" s="11">
        <f>D89/C89*100</f>
        <v>100</v>
      </c>
      <c r="F89" s="12">
        <f t="shared" si="4"/>
        <v>0</v>
      </c>
      <c r="G89" s="31"/>
    </row>
    <row r="90" spans="1:7" s="9" customFormat="1" ht="14.25" customHeight="1">
      <c r="A90" s="41" t="s">
        <v>119</v>
      </c>
      <c r="B90" s="62" t="s">
        <v>120</v>
      </c>
      <c r="C90" s="18">
        <v>15</v>
      </c>
      <c r="D90" s="18">
        <v>15</v>
      </c>
      <c r="E90" s="12">
        <f aca="true" t="shared" si="7" ref="E90:E102">D90/C90*100</f>
        <v>100</v>
      </c>
      <c r="F90" s="12">
        <f>D90-C90</f>
        <v>0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2" t="e">
        <f t="shared" si="7"/>
        <v>#DIV/0!</v>
      </c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2" t="e">
        <f t="shared" si="7"/>
        <v>#DIV/0!</v>
      </c>
      <c r="F92" s="12">
        <f t="shared" si="8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2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2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2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2" t="e">
        <f t="shared" si="7"/>
        <v>#DIV/0!</v>
      </c>
      <c r="F96" s="12">
        <f t="shared" si="8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2" t="e">
        <f t="shared" si="7"/>
        <v>#DIV/0!</v>
      </c>
      <c r="F97" s="12">
        <f t="shared" si="8"/>
        <v>0</v>
      </c>
      <c r="G97" s="31"/>
    </row>
    <row r="98" spans="1:7" s="9" customFormat="1" ht="1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2" t="e">
        <f t="shared" si="7"/>
        <v>#DIV/0!</v>
      </c>
      <c r="F98" s="12">
        <f t="shared" si="8"/>
        <v>0</v>
      </c>
      <c r="G98" s="31"/>
    </row>
    <row r="99" spans="1:6" s="9" customFormat="1" ht="15.75" customHeight="1">
      <c r="A99" s="63">
        <v>1400</v>
      </c>
      <c r="B99" s="58" t="s">
        <v>137</v>
      </c>
      <c r="C99" s="39">
        <f>C100</f>
        <v>210.6</v>
      </c>
      <c r="D99" s="39">
        <f>D100</f>
        <v>210.6</v>
      </c>
      <c r="E99" s="11">
        <f t="shared" si="7"/>
        <v>100</v>
      </c>
      <c r="F99" s="11">
        <f t="shared" si="8"/>
        <v>0</v>
      </c>
    </row>
    <row r="100" spans="1:6" s="9" customFormat="1" ht="15.75" customHeight="1">
      <c r="A100" s="59">
        <v>1403</v>
      </c>
      <c r="B100" s="60" t="s">
        <v>289</v>
      </c>
      <c r="C100" s="18">
        <v>210.6</v>
      </c>
      <c r="D100" s="18">
        <v>210.6</v>
      </c>
      <c r="E100" s="12">
        <f t="shared" si="7"/>
        <v>100</v>
      </c>
      <c r="F100" s="12">
        <f t="shared" si="8"/>
        <v>0</v>
      </c>
    </row>
    <row r="101" spans="1:6" s="9" customFormat="1" ht="15.75" customHeight="1" hidden="1">
      <c r="A101" s="64">
        <v>1104</v>
      </c>
      <c r="B101" s="60" t="s">
        <v>44</v>
      </c>
      <c r="C101" s="18"/>
      <c r="D101" s="18"/>
      <c r="E101" s="12" t="e">
        <f t="shared" si="7"/>
        <v>#DIV/0!</v>
      </c>
      <c r="F101" s="12">
        <f t="shared" si="8"/>
        <v>0</v>
      </c>
    </row>
    <row r="102" spans="1:6" s="9" customFormat="1" ht="15.75" customHeight="1" hidden="1">
      <c r="A102" s="64">
        <v>1102</v>
      </c>
      <c r="B102" s="60" t="s">
        <v>138</v>
      </c>
      <c r="C102" s="18"/>
      <c r="D102" s="18"/>
      <c r="E102" s="12" t="e">
        <f t="shared" si="7"/>
        <v>#DIV/0!</v>
      </c>
      <c r="F102" s="12">
        <f t="shared" si="8"/>
        <v>0</v>
      </c>
    </row>
    <row r="103" spans="1:6" s="9" customFormat="1" ht="15.75" customHeight="1">
      <c r="A103" s="64"/>
      <c r="B103" s="65" t="s">
        <v>139</v>
      </c>
      <c r="C103" s="39">
        <f>C52+C56+C58+C62+C66+C77+C85+C89+C99</f>
        <v>5148.003000000001</v>
      </c>
      <c r="D103" s="39">
        <f>SUM(D52,D56,D58,D62,D66,D70,D72,D77,D79,D85,D89,D99)</f>
        <v>4594.654530000001</v>
      </c>
      <c r="E103" s="11">
        <f t="shared" si="6"/>
        <v>89.25120148531383</v>
      </c>
      <c r="F103" s="11">
        <f t="shared" si="4"/>
        <v>-553.3484699999999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15">
      <selection activeCell="C34" sqref="C34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303" t="s">
        <v>319</v>
      </c>
      <c r="B1" s="303"/>
      <c r="C1" s="303"/>
      <c r="D1" s="303"/>
      <c r="E1" s="303"/>
      <c r="F1" s="303"/>
      <c r="G1" s="1"/>
    </row>
    <row r="2" spans="1:7" ht="18" customHeight="1">
      <c r="A2" s="303"/>
      <c r="B2" s="303"/>
      <c r="C2" s="303"/>
      <c r="D2" s="303"/>
      <c r="E2" s="303"/>
      <c r="F2" s="303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311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606.3</v>
      </c>
      <c r="D5" s="11">
        <f>SUM(D6,D8,D10,D13,D15)</f>
        <v>534.7901700000001</v>
      </c>
      <c r="E5" s="12">
        <f aca="true" t="shared" si="0" ref="E5:E35">D5/C5*100</f>
        <v>88.20553686293916</v>
      </c>
      <c r="F5" s="12">
        <f aca="true" t="shared" si="1" ref="F5:F36">D5-C5</f>
        <v>-71.50982999999985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238.8</v>
      </c>
      <c r="D6" s="11">
        <f>SUM(D7)</f>
        <v>271.45627</v>
      </c>
      <c r="E6" s="12">
        <f t="shared" si="0"/>
        <v>113.67515494137355</v>
      </c>
      <c r="F6" s="12">
        <f t="shared" si="1"/>
        <v>32.656270000000006</v>
      </c>
      <c r="G6" s="1"/>
    </row>
    <row r="7" spans="1:7" s="9" customFormat="1" ht="15.75">
      <c r="A7" s="13">
        <v>1010200001</v>
      </c>
      <c r="B7" s="14" t="s">
        <v>7</v>
      </c>
      <c r="C7" s="15">
        <v>238.8</v>
      </c>
      <c r="D7" s="15">
        <v>271.45627</v>
      </c>
      <c r="E7" s="12">
        <f t="shared" si="0"/>
        <v>113.67515494137355</v>
      </c>
      <c r="F7" s="12">
        <f t="shared" si="1"/>
        <v>32.656270000000006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5</v>
      </c>
      <c r="D8" s="11">
        <f>SUM(D9)</f>
        <v>1.85822</v>
      </c>
      <c r="E8" s="12">
        <f t="shared" si="0"/>
        <v>37.1644</v>
      </c>
      <c r="F8" s="12">
        <f t="shared" si="1"/>
        <v>-3.14178</v>
      </c>
      <c r="G8" s="1"/>
    </row>
    <row r="9" spans="1:7" s="9" customFormat="1" ht="15.75">
      <c r="A9" s="13">
        <v>1050300001</v>
      </c>
      <c r="B9" s="13" t="s">
        <v>9</v>
      </c>
      <c r="C9" s="12">
        <v>5</v>
      </c>
      <c r="D9" s="12">
        <v>1.85822</v>
      </c>
      <c r="E9" s="12">
        <f t="shared" si="0"/>
        <v>37.1644</v>
      </c>
      <c r="F9" s="12">
        <f t="shared" si="1"/>
        <v>-3.14178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353.29999999999995</v>
      </c>
      <c r="D10" s="11">
        <f>SUM(D11:D12)</f>
        <v>250.60730999999998</v>
      </c>
      <c r="E10" s="12">
        <f t="shared" si="0"/>
        <v>70.93328898952733</v>
      </c>
      <c r="F10" s="12">
        <f t="shared" si="1"/>
        <v>-102.69268999999997</v>
      </c>
      <c r="G10" s="1"/>
    </row>
    <row r="11" spans="1:7" s="9" customFormat="1" ht="15.75">
      <c r="A11" s="13">
        <v>1060600000</v>
      </c>
      <c r="B11" s="13" t="s">
        <v>11</v>
      </c>
      <c r="C11" s="12">
        <v>342.9</v>
      </c>
      <c r="D11" s="12">
        <v>241.92236</v>
      </c>
      <c r="E11" s="12">
        <f t="shared" si="0"/>
        <v>70.55186934966463</v>
      </c>
      <c r="F11" s="12">
        <f t="shared" si="1"/>
        <v>-100.97763999999998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10.4</v>
      </c>
      <c r="D12" s="18">
        <v>8.68495</v>
      </c>
      <c r="E12" s="12">
        <f t="shared" si="0"/>
        <v>83.50913461538461</v>
      </c>
      <c r="F12" s="12">
        <f t="shared" si="1"/>
        <v>-1.7150499999999997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9.2</v>
      </c>
      <c r="D15" s="11">
        <f>SUM(D16:D19)</f>
        <v>10.86837</v>
      </c>
      <c r="E15" s="12">
        <f t="shared" si="0"/>
        <v>118.13445652173915</v>
      </c>
      <c r="F15" s="12">
        <f t="shared" si="1"/>
        <v>1.6683700000000012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0.75" customHeight="1">
      <c r="A17" s="13">
        <v>1080400001</v>
      </c>
      <c r="B17" s="14" t="s">
        <v>17</v>
      </c>
      <c r="C17" s="12">
        <v>9.2</v>
      </c>
      <c r="D17" s="12">
        <v>10.57</v>
      </c>
      <c r="E17" s="12">
        <f t="shared" si="0"/>
        <v>114.89130434782611</v>
      </c>
      <c r="F17" s="12">
        <f t="shared" si="1"/>
        <v>1.370000000000001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6.5" customHeight="1">
      <c r="A19" s="13">
        <v>1090000000</v>
      </c>
      <c r="B19" s="14" t="s">
        <v>19</v>
      </c>
      <c r="C19" s="12"/>
      <c r="D19" s="12">
        <v>0.29837</v>
      </c>
      <c r="E19" s="12"/>
      <c r="F19" s="12">
        <f t="shared" si="1"/>
        <v>0.29837</v>
      </c>
      <c r="G19" s="1"/>
    </row>
    <row r="20" spans="1:7" s="9" customFormat="1" ht="15.75">
      <c r="A20" s="10"/>
      <c r="B20" s="10" t="s">
        <v>20</v>
      </c>
      <c r="C20" s="11">
        <f>SUM(C21:C37)</f>
        <v>146</v>
      </c>
      <c r="D20" s="11">
        <f>SUM(D21:D36)</f>
        <v>95.06383</v>
      </c>
      <c r="E20" s="12">
        <f t="shared" si="0"/>
        <v>65.11221232876711</v>
      </c>
      <c r="F20" s="12">
        <f t="shared" si="1"/>
        <v>-50.936170000000004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112</v>
      </c>
      <c r="D21" s="12">
        <v>75.93118</v>
      </c>
      <c r="E21" s="12">
        <f t="shared" si="0"/>
        <v>67.79569642857143</v>
      </c>
      <c r="F21" s="12">
        <f t="shared" si="1"/>
        <v>-36.06882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8</v>
      </c>
      <c r="D22" s="12">
        <v>9.13265</v>
      </c>
      <c r="E22" s="12">
        <f t="shared" si="0"/>
        <v>114.158125</v>
      </c>
      <c r="F22" s="12">
        <f t="shared" si="1"/>
        <v>1.13265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5" customHeight="1">
      <c r="A25" s="13">
        <v>1140601410</v>
      </c>
      <c r="B25" s="14" t="s">
        <v>25</v>
      </c>
      <c r="C25" s="12">
        <v>25</v>
      </c>
      <c r="D25" s="12">
        <v>0</v>
      </c>
      <c r="E25" s="12">
        <f t="shared" si="0"/>
        <v>0</v>
      </c>
      <c r="F25" s="12">
        <f t="shared" si="1"/>
        <v>-25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5.7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5.7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1.5" customHeight="1">
      <c r="A34" s="13">
        <v>1130305010</v>
      </c>
      <c r="B34" s="14" t="s">
        <v>34</v>
      </c>
      <c r="C34" s="12">
        <v>1</v>
      </c>
      <c r="D34" s="12">
        <v>0</v>
      </c>
      <c r="E34" s="12">
        <f t="shared" si="0"/>
        <v>0</v>
      </c>
      <c r="F34" s="12">
        <f t="shared" si="1"/>
        <v>-1</v>
      </c>
      <c r="G34" s="1"/>
    </row>
    <row r="35" spans="1:7" s="9" customFormat="1" ht="29.25" customHeight="1">
      <c r="A35" s="13">
        <v>1169000000</v>
      </c>
      <c r="B35" s="14" t="s">
        <v>35</v>
      </c>
      <c r="C35" s="12"/>
      <c r="D35" s="12">
        <v>10</v>
      </c>
      <c r="E35" s="12" t="e">
        <f t="shared" si="0"/>
        <v>#DIV/0!</v>
      </c>
      <c r="F35" s="12">
        <f t="shared" si="1"/>
        <v>10</v>
      </c>
      <c r="G35" s="1"/>
    </row>
    <row r="36" spans="1:7" s="9" customFormat="1" ht="14.25" customHeight="1" hidden="1">
      <c r="A36" s="13">
        <v>1170505005</v>
      </c>
      <c r="B36" s="13" t="s">
        <v>36</v>
      </c>
      <c r="C36" s="12">
        <v>0</v>
      </c>
      <c r="D36" s="12">
        <v>0</v>
      </c>
      <c r="E36" s="12"/>
      <c r="F36" s="12">
        <f t="shared" si="1"/>
        <v>0</v>
      </c>
      <c r="G36" s="1"/>
    </row>
    <row r="37" spans="1:7" s="9" customFormat="1" ht="15.7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752.3</v>
      </c>
      <c r="D38" s="11">
        <f>SUM(D20,D5)</f>
        <v>629.854</v>
      </c>
      <c r="E38" s="12">
        <f aca="true" t="shared" si="2" ref="E38:E47">D38/C38*100</f>
        <v>83.72378040675264</v>
      </c>
      <c r="F38" s="12">
        <f aca="true" t="shared" si="3" ref="F38:F47">D38-C38</f>
        <v>-122.44599999999991</v>
      </c>
      <c r="G38" s="1"/>
    </row>
    <row r="39" spans="1:7" s="9" customFormat="1" ht="15.75">
      <c r="A39" s="10"/>
      <c r="B39" s="10" t="s">
        <v>39</v>
      </c>
      <c r="C39" s="11">
        <f>SUM(C40:C44)</f>
        <v>4958.2519999999995</v>
      </c>
      <c r="D39" s="11">
        <f>SUM(D40:D44)</f>
        <v>4958.2519999999995</v>
      </c>
      <c r="E39" s="12">
        <f t="shared" si="2"/>
        <v>100</v>
      </c>
      <c r="F39" s="12">
        <f t="shared" si="3"/>
        <v>0</v>
      </c>
      <c r="G39" s="1"/>
    </row>
    <row r="40" spans="1:8" s="9" customFormat="1" ht="15.75">
      <c r="A40" s="13">
        <v>2020100000</v>
      </c>
      <c r="B40" s="13" t="s">
        <v>40</v>
      </c>
      <c r="C40" s="12">
        <v>2244.7</v>
      </c>
      <c r="D40" s="12">
        <v>2244.7</v>
      </c>
      <c r="E40" s="12">
        <f t="shared" si="2"/>
        <v>100</v>
      </c>
      <c r="F40" s="12">
        <f t="shared" si="3"/>
        <v>0</v>
      </c>
      <c r="G40" s="1"/>
      <c r="H40" s="21"/>
    </row>
    <row r="41" spans="1:7" s="9" customFormat="1" ht="15.75">
      <c r="A41" s="13">
        <v>2020107010</v>
      </c>
      <c r="B41" s="13" t="s">
        <v>41</v>
      </c>
      <c r="C41" s="12">
        <v>658.3</v>
      </c>
      <c r="D41" s="12">
        <v>658.3</v>
      </c>
      <c r="E41" s="12">
        <f t="shared" si="2"/>
        <v>100</v>
      </c>
      <c r="F41" s="12">
        <f t="shared" si="3"/>
        <v>0</v>
      </c>
      <c r="G41" s="1"/>
    </row>
    <row r="42" spans="1:7" s="9" customFormat="1" ht="15.75">
      <c r="A42" s="13">
        <v>2020200000</v>
      </c>
      <c r="B42" s="13" t="s">
        <v>42</v>
      </c>
      <c r="C42" s="12">
        <v>1864.83</v>
      </c>
      <c r="D42" s="12">
        <v>1864.83</v>
      </c>
      <c r="E42" s="12">
        <f t="shared" si="2"/>
        <v>100</v>
      </c>
      <c r="F42" s="12">
        <f t="shared" si="3"/>
        <v>0</v>
      </c>
      <c r="G42" s="1"/>
    </row>
    <row r="43" spans="1:7" s="9" customFormat="1" ht="14.25" customHeight="1">
      <c r="A43" s="13">
        <v>2020300000</v>
      </c>
      <c r="B43" s="13" t="s">
        <v>43</v>
      </c>
      <c r="C43" s="12">
        <v>113.682</v>
      </c>
      <c r="D43" s="12">
        <v>113.682</v>
      </c>
      <c r="E43" s="12">
        <f t="shared" si="2"/>
        <v>100</v>
      </c>
      <c r="F43" s="12">
        <f t="shared" si="3"/>
        <v>0</v>
      </c>
      <c r="G43" s="1"/>
    </row>
    <row r="44" spans="1:7" s="9" customFormat="1" ht="15.75" customHeight="1">
      <c r="A44" s="13">
        <v>2020400000</v>
      </c>
      <c r="B44" s="13" t="s">
        <v>44</v>
      </c>
      <c r="C44" s="12">
        <v>76.74</v>
      </c>
      <c r="D44" s="12">
        <v>76.74</v>
      </c>
      <c r="E44" s="12">
        <f t="shared" si="2"/>
        <v>100</v>
      </c>
      <c r="F44" s="12">
        <f t="shared" si="3"/>
        <v>0</v>
      </c>
      <c r="G44" s="1"/>
    </row>
    <row r="45" spans="1:7" s="9" customFormat="1" ht="13.5" customHeight="1" hidden="1">
      <c r="A45" s="10">
        <v>3000000000</v>
      </c>
      <c r="B45" s="19" t="s">
        <v>45</v>
      </c>
      <c r="C45" s="11">
        <v>7</v>
      </c>
      <c r="D45" s="11">
        <v>0</v>
      </c>
      <c r="E45" s="12">
        <f t="shared" si="2"/>
        <v>0</v>
      </c>
      <c r="F45" s="12">
        <f t="shared" si="3"/>
        <v>-7</v>
      </c>
      <c r="G45" s="1"/>
    </row>
    <row r="46" spans="1:7" s="9" customFormat="1" ht="15.75">
      <c r="A46" s="10"/>
      <c r="B46" s="10" t="s">
        <v>46</v>
      </c>
      <c r="C46" s="11">
        <f>SUM(C39,C38)</f>
        <v>5710.552</v>
      </c>
      <c r="D46" s="11">
        <f>SUM(D39,D38)</f>
        <v>5588.106</v>
      </c>
      <c r="E46" s="12">
        <f t="shared" si="2"/>
        <v>97.85579397578378</v>
      </c>
      <c r="F46" s="12">
        <f t="shared" si="3"/>
        <v>-122.44599999999991</v>
      </c>
      <c r="G46" s="1"/>
    </row>
    <row r="47" spans="1:7" s="9" customFormat="1" ht="15.75">
      <c r="A47" s="10"/>
      <c r="B47" s="22" t="s">
        <v>47</v>
      </c>
      <c r="C47" s="11">
        <f>C103-C46</f>
        <v>208</v>
      </c>
      <c r="D47" s="11">
        <f>D103-D46</f>
        <v>64.55967000000055</v>
      </c>
      <c r="E47" s="12">
        <f t="shared" si="2"/>
        <v>31.03830288461565</v>
      </c>
      <c r="F47" s="12">
        <f t="shared" si="3"/>
        <v>-143.44032999999945</v>
      </c>
      <c r="G47" s="23"/>
    </row>
    <row r="48" spans="1:7" s="9" customFormat="1" ht="15" customHeight="1">
      <c r="A48" s="24"/>
      <c r="B48" s="25"/>
      <c r="C48" s="26"/>
      <c r="D48" s="243"/>
      <c r="E48" s="27"/>
      <c r="F48" s="27"/>
      <c r="G48" s="23"/>
    </row>
    <row r="49" spans="1:7" s="9" customFormat="1" ht="15.75">
      <c r="A49" s="28"/>
      <c r="B49" s="29"/>
      <c r="C49" s="30"/>
      <c r="D49" s="245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311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689.56075</v>
      </c>
      <c r="D52" s="39">
        <f>SUM(D53:D55)</f>
        <v>629.04887</v>
      </c>
      <c r="E52" s="12">
        <f>D52/C52*100</f>
        <v>91.22457593475266</v>
      </c>
      <c r="F52" s="12">
        <f>D52-C52</f>
        <v>-60.51188000000002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685.962</v>
      </c>
      <c r="D53" s="18">
        <v>629.04887</v>
      </c>
      <c r="E53" s="12">
        <f>D53/C53*100</f>
        <v>91.70316577303116</v>
      </c>
      <c r="F53" s="12">
        <f>D53-C53</f>
        <v>-56.913130000000024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159</v>
      </c>
      <c r="B55" s="17" t="s">
        <v>55</v>
      </c>
      <c r="C55" s="18">
        <v>3.59875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113.57</v>
      </c>
      <c r="D56" s="39">
        <f>D57</f>
        <v>113.57</v>
      </c>
      <c r="E56" s="12">
        <f aca="true" t="shared" si="4" ref="E56:E61">D56/C56*100</f>
        <v>100</v>
      </c>
      <c r="F56" s="12">
        <f aca="true" t="shared" si="5" ref="F56:F103">D56-C56</f>
        <v>0</v>
      </c>
      <c r="G56" s="31"/>
    </row>
    <row r="57" spans="1:6" s="9" customFormat="1" ht="15.75">
      <c r="A57" s="41" t="s">
        <v>58</v>
      </c>
      <c r="B57" s="17" t="s">
        <v>59</v>
      </c>
      <c r="C57" s="18">
        <v>113.57</v>
      </c>
      <c r="D57" s="18">
        <v>113.57</v>
      </c>
      <c r="E57" s="12">
        <f t="shared" si="4"/>
        <v>100</v>
      </c>
      <c r="F57" s="12">
        <f t="shared" si="5"/>
        <v>0</v>
      </c>
    </row>
    <row r="58" spans="1:7" s="46" customFormat="1" ht="13.5" customHeight="1">
      <c r="A58" s="42" t="s">
        <v>60</v>
      </c>
      <c r="B58" s="43" t="s">
        <v>61</v>
      </c>
      <c r="C58" s="44">
        <f>C60</f>
        <v>34.40125</v>
      </c>
      <c r="D58" s="44">
        <f>SUM(D59:D61)</f>
        <v>34.40125</v>
      </c>
      <c r="E58" s="12">
        <f t="shared" si="4"/>
        <v>100</v>
      </c>
      <c r="F58" s="12">
        <f t="shared" si="5"/>
        <v>0</v>
      </c>
      <c r="G58" s="45"/>
    </row>
    <row r="59" spans="1:7" s="46" customFormat="1" ht="15" customHeight="1" hidden="1">
      <c r="A59" s="47" t="s">
        <v>62</v>
      </c>
      <c r="B59" s="48" t="s">
        <v>63</v>
      </c>
      <c r="C59" s="49">
        <v>0</v>
      </c>
      <c r="D59" s="49">
        <v>0</v>
      </c>
      <c r="E59" s="12" t="e">
        <f t="shared" si="4"/>
        <v>#DIV/0!</v>
      </c>
      <c r="F59" s="12">
        <f t="shared" si="5"/>
        <v>0</v>
      </c>
      <c r="G59" s="45"/>
    </row>
    <row r="60" spans="1:7" s="46" customFormat="1" ht="14.25" customHeight="1">
      <c r="A60" s="47" t="s">
        <v>160</v>
      </c>
      <c r="B60" s="48" t="s">
        <v>270</v>
      </c>
      <c r="C60" s="49">
        <v>34.40125</v>
      </c>
      <c r="D60" s="49">
        <v>34.40125</v>
      </c>
      <c r="E60" s="12">
        <f t="shared" si="4"/>
        <v>100</v>
      </c>
      <c r="F60" s="12">
        <f t="shared" si="5"/>
        <v>0</v>
      </c>
      <c r="G60" s="45"/>
    </row>
    <row r="61" spans="1:7" s="46" customFormat="1" ht="17.25" customHeight="1" hidden="1">
      <c r="A61" s="47" t="s">
        <v>64</v>
      </c>
      <c r="B61" s="48" t="s">
        <v>65</v>
      </c>
      <c r="D61" s="49">
        <v>0</v>
      </c>
      <c r="E61" s="12" t="e">
        <f t="shared" si="4"/>
        <v>#DIV/0!</v>
      </c>
      <c r="F61" s="12">
        <f t="shared" si="5"/>
        <v>0</v>
      </c>
      <c r="G61" s="45"/>
    </row>
    <row r="62" spans="1:7" s="9" customFormat="1" ht="16.5" customHeight="1">
      <c r="A62" s="37" t="s">
        <v>66</v>
      </c>
      <c r="B62" s="38" t="s">
        <v>67</v>
      </c>
      <c r="C62" s="39">
        <f>C63+C64+C65</f>
        <v>30</v>
      </c>
      <c r="D62" s="39">
        <f>D63+D64+D65</f>
        <v>24.975</v>
      </c>
      <c r="E62" s="12"/>
      <c r="F62" s="12">
        <f t="shared" si="5"/>
        <v>-5.024999999999999</v>
      </c>
      <c r="G62" s="31"/>
    </row>
    <row r="63" spans="1:7" s="9" customFormat="1" ht="18" customHeight="1" hidden="1">
      <c r="A63" s="40" t="s">
        <v>68</v>
      </c>
      <c r="B63" s="17" t="s">
        <v>69</v>
      </c>
      <c r="C63" s="18"/>
      <c r="D63" s="18"/>
      <c r="E63" s="12"/>
      <c r="F63" s="12">
        <f t="shared" si="5"/>
        <v>0</v>
      </c>
      <c r="G63" s="31"/>
    </row>
    <row r="64" spans="1:7" s="9" customFormat="1" ht="15" customHeight="1" hidden="1">
      <c r="A64" s="40" t="s">
        <v>70</v>
      </c>
      <c r="B64" s="50" t="s">
        <v>71</v>
      </c>
      <c r="C64" s="18"/>
      <c r="D64" s="18"/>
      <c r="E64" s="12"/>
      <c r="F64" s="12">
        <f t="shared" si="5"/>
        <v>0</v>
      </c>
      <c r="G64" s="31"/>
    </row>
    <row r="65" spans="1:7" s="9" customFormat="1" ht="16.5" customHeight="1">
      <c r="A65" s="47" t="s">
        <v>72</v>
      </c>
      <c r="B65" s="48" t="s">
        <v>73</v>
      </c>
      <c r="C65" s="18">
        <v>30</v>
      </c>
      <c r="D65" s="18">
        <v>24.975</v>
      </c>
      <c r="E65" s="12"/>
      <c r="F65" s="12">
        <f t="shared" si="5"/>
        <v>-5.024999999999999</v>
      </c>
      <c r="G65" s="31"/>
    </row>
    <row r="66" spans="1:7" s="9" customFormat="1" ht="17.25" customHeight="1">
      <c r="A66" s="37" t="s">
        <v>74</v>
      </c>
      <c r="B66" s="38" t="s">
        <v>75</v>
      </c>
      <c r="C66" s="39">
        <f>C68+C69</f>
        <v>712.6</v>
      </c>
      <c r="D66" s="39">
        <f>D68+D69</f>
        <v>670.45804</v>
      </c>
      <c r="E66" s="12">
        <f>D66/C66*100</f>
        <v>94.08616895874262</v>
      </c>
      <c r="F66" s="12">
        <f t="shared" si="5"/>
        <v>-42.14196000000004</v>
      </c>
      <c r="G66" s="31"/>
    </row>
    <row r="67" spans="1:7" s="9" customFormat="1" ht="17.25" customHeight="1" hidden="1">
      <c r="A67" s="40" t="s">
        <v>76</v>
      </c>
      <c r="B67" s="17" t="s">
        <v>77</v>
      </c>
      <c r="C67" s="18"/>
      <c r="D67" s="18"/>
      <c r="E67" s="12"/>
      <c r="F67" s="12">
        <f t="shared" si="5"/>
        <v>0</v>
      </c>
      <c r="G67" s="31"/>
    </row>
    <row r="68" spans="1:7" s="52" customFormat="1" ht="17.25" customHeight="1" hidden="1">
      <c r="A68" s="40" t="s">
        <v>78</v>
      </c>
      <c r="B68" s="51" t="s">
        <v>79</v>
      </c>
      <c r="C68" s="18">
        <v>0</v>
      </c>
      <c r="D68" s="18">
        <v>0</v>
      </c>
      <c r="E68" s="12"/>
      <c r="F68" s="12">
        <f t="shared" si="5"/>
        <v>0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712.6</v>
      </c>
      <c r="D69" s="18">
        <v>670.45804</v>
      </c>
      <c r="E69" s="12">
        <f>D69/C69*100</f>
        <v>94.08616895874262</v>
      </c>
      <c r="F69" s="12">
        <f t="shared" si="5"/>
        <v>-42.14196000000004</v>
      </c>
      <c r="G69" s="53"/>
    </row>
    <row r="70" spans="1:7" s="52" customFormat="1" ht="12.7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5"/>
        <v>0</v>
      </c>
      <c r="G70" s="31"/>
    </row>
    <row r="71" spans="1:7" s="9" customFormat="1" ht="12.7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5"/>
        <v>0</v>
      </c>
      <c r="G71" s="53"/>
    </row>
    <row r="72" spans="1:7" s="9" customFormat="1" ht="12.7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5"/>
        <v>0</v>
      </c>
      <c r="G72" s="31"/>
    </row>
    <row r="73" spans="1:7" s="9" customFormat="1" ht="12.75" customHeight="1" hidden="1">
      <c r="A73" s="40" t="s">
        <v>88</v>
      </c>
      <c r="B73" s="50" t="s">
        <v>89</v>
      </c>
      <c r="C73" s="18"/>
      <c r="D73" s="18"/>
      <c r="E73" s="12" t="e">
        <f aca="true" t="shared" si="6" ref="E73:E103">D73/C73*100</f>
        <v>#DIV/0!</v>
      </c>
      <c r="F73" s="12">
        <f t="shared" si="5"/>
        <v>0</v>
      </c>
      <c r="G73" s="31"/>
    </row>
    <row r="74" spans="1:7" s="9" customFormat="1" ht="12.75" customHeight="1" hidden="1">
      <c r="A74" s="40" t="s">
        <v>90</v>
      </c>
      <c r="B74" s="50" t="s">
        <v>91</v>
      </c>
      <c r="C74" s="18"/>
      <c r="D74" s="18"/>
      <c r="E74" s="12" t="e">
        <f t="shared" si="6"/>
        <v>#DIV/0!</v>
      </c>
      <c r="F74" s="12">
        <f t="shared" si="5"/>
        <v>0</v>
      </c>
      <c r="G74" s="31"/>
    </row>
    <row r="75" spans="1:7" s="9" customFormat="1" ht="12.75" customHeight="1" hidden="1">
      <c r="A75" s="40" t="s">
        <v>92</v>
      </c>
      <c r="B75" s="50" t="s">
        <v>93</v>
      </c>
      <c r="C75" s="18"/>
      <c r="D75" s="18"/>
      <c r="E75" s="12" t="e">
        <f t="shared" si="6"/>
        <v>#DIV/0!</v>
      </c>
      <c r="F75" s="12">
        <f t="shared" si="5"/>
        <v>0</v>
      </c>
      <c r="G75" s="31"/>
    </row>
    <row r="76" spans="1:7" s="9" customFormat="1" ht="12.75" customHeight="1" hidden="1">
      <c r="A76" s="40" t="s">
        <v>94</v>
      </c>
      <c r="B76" s="50" t="s">
        <v>95</v>
      </c>
      <c r="C76" s="18"/>
      <c r="D76" s="18"/>
      <c r="E76" s="12" t="e">
        <f t="shared" si="6"/>
        <v>#DIV/0!</v>
      </c>
      <c r="F76" s="12">
        <f t="shared" si="5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3443.99</v>
      </c>
      <c r="D77" s="39">
        <f>SUM(D78:D78)</f>
        <v>3285.78251</v>
      </c>
      <c r="E77" s="12">
        <f t="shared" si="6"/>
        <v>95.40627324701873</v>
      </c>
      <c r="F77" s="12">
        <f t="shared" si="5"/>
        <v>-158.20748999999978</v>
      </c>
      <c r="G77" s="31"/>
    </row>
    <row r="78" spans="1:7" s="9" customFormat="1" ht="14.25" customHeight="1">
      <c r="A78" s="40" t="s">
        <v>98</v>
      </c>
      <c r="B78" s="17" t="s">
        <v>99</v>
      </c>
      <c r="C78" s="18">
        <v>3443.99</v>
      </c>
      <c r="D78" s="18">
        <v>3285.78251</v>
      </c>
      <c r="E78" s="12">
        <f t="shared" si="6"/>
        <v>95.40627324701873</v>
      </c>
      <c r="F78" s="12">
        <f t="shared" si="5"/>
        <v>-158.20748999999978</v>
      </c>
      <c r="G78" s="31"/>
    </row>
    <row r="79" spans="1:7" s="9" customFormat="1" ht="0.75" customHeight="1" hidden="1">
      <c r="A79" s="37" t="s">
        <v>100</v>
      </c>
      <c r="B79" s="38" t="s">
        <v>263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5"/>
        <v>0</v>
      </c>
      <c r="G79" s="31"/>
    </row>
    <row r="80" spans="1:7" s="9" customFormat="1" ht="15" customHeight="1" hidden="1">
      <c r="A80" s="40" t="s">
        <v>102</v>
      </c>
      <c r="B80" s="17" t="s">
        <v>103</v>
      </c>
      <c r="C80" s="18"/>
      <c r="D80" s="18"/>
      <c r="E80" s="12" t="e">
        <f t="shared" si="6"/>
        <v>#DIV/0!</v>
      </c>
      <c r="F80" s="12">
        <f t="shared" si="5"/>
        <v>0</v>
      </c>
      <c r="G80" s="31"/>
    </row>
    <row r="81" spans="1:7" s="9" customFormat="1" ht="6.75" customHeight="1" hidden="1">
      <c r="A81" s="40" t="s">
        <v>104</v>
      </c>
      <c r="B81" s="17" t="s">
        <v>105</v>
      </c>
      <c r="C81" s="18"/>
      <c r="D81" s="18"/>
      <c r="E81" s="12" t="e">
        <f t="shared" si="6"/>
        <v>#DIV/0!</v>
      </c>
      <c r="F81" s="12">
        <f t="shared" si="5"/>
        <v>0</v>
      </c>
      <c r="G81" s="31"/>
    </row>
    <row r="82" spans="1:7" s="9" customFormat="1" ht="15" customHeight="1" hidden="1">
      <c r="A82" s="41" t="s">
        <v>106</v>
      </c>
      <c r="B82" s="17" t="s">
        <v>107</v>
      </c>
      <c r="C82" s="18"/>
      <c r="D82" s="18"/>
      <c r="E82" s="12" t="e">
        <f t="shared" si="6"/>
        <v>#DIV/0!</v>
      </c>
      <c r="F82" s="12">
        <f t="shared" si="5"/>
        <v>0</v>
      </c>
      <c r="G82" s="31"/>
    </row>
    <row r="83" spans="1:7" s="52" customFormat="1" ht="15" customHeight="1" hidden="1">
      <c r="A83" s="55" t="s">
        <v>108</v>
      </c>
      <c r="B83" s="56" t="s">
        <v>109</v>
      </c>
      <c r="C83" s="18"/>
      <c r="D83" s="18"/>
      <c r="E83" s="12" t="e">
        <f t="shared" si="6"/>
        <v>#DIV/0!</v>
      </c>
      <c r="F83" s="12">
        <f t="shared" si="5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6"/>
        <v>#DIV/0!</v>
      </c>
      <c r="F84" s="12">
        <f t="shared" si="5"/>
        <v>0</v>
      </c>
      <c r="G84" s="31"/>
    </row>
    <row r="85" spans="1:7" s="9" customFormat="1" ht="16.5" customHeight="1">
      <c r="A85" s="57">
        <v>1000</v>
      </c>
      <c r="B85" s="58" t="s">
        <v>112</v>
      </c>
      <c r="C85" s="39">
        <f>SUM(C86:C88)</f>
        <v>892.43</v>
      </c>
      <c r="D85" s="39">
        <f>SUM(D86:D88)</f>
        <v>892.43</v>
      </c>
      <c r="E85" s="11"/>
      <c r="F85" s="12">
        <f t="shared" si="5"/>
        <v>0</v>
      </c>
      <c r="G85" s="31"/>
    </row>
    <row r="86" spans="1:7" s="9" customFormat="1" ht="15.75" customHeight="1">
      <c r="A86" s="59">
        <v>1003</v>
      </c>
      <c r="B86" s="60" t="s">
        <v>113</v>
      </c>
      <c r="C86" s="18">
        <v>892.43</v>
      </c>
      <c r="D86" s="18">
        <v>892.43</v>
      </c>
      <c r="E86" s="12"/>
      <c r="F86" s="12">
        <f t="shared" si="5"/>
        <v>0</v>
      </c>
      <c r="G86" s="31"/>
    </row>
    <row r="87" spans="1:7" s="9" customFormat="1" ht="14.25" customHeight="1" hidden="1">
      <c r="A87" s="59">
        <v>1004</v>
      </c>
      <c r="B87" s="60" t="s">
        <v>114</v>
      </c>
      <c r="C87" s="18"/>
      <c r="D87" s="18"/>
      <c r="E87" s="12"/>
      <c r="F87" s="12">
        <f t="shared" si="5"/>
        <v>0</v>
      </c>
      <c r="G87" s="31"/>
    </row>
    <row r="88" spans="1:7" s="9" customFormat="1" ht="15.7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5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2</v>
      </c>
      <c r="D89" s="39">
        <f>D90+D91+D92+D93+D94</f>
        <v>2</v>
      </c>
      <c r="E89" s="11">
        <f>D89/C89*100</f>
        <v>100</v>
      </c>
      <c r="F89" s="12">
        <f t="shared" si="5"/>
        <v>0</v>
      </c>
      <c r="G89" s="31"/>
    </row>
    <row r="90" spans="1:7" s="9" customFormat="1" ht="15.75" customHeight="1">
      <c r="A90" s="41" t="s">
        <v>119</v>
      </c>
      <c r="B90" s="62" t="s">
        <v>120</v>
      </c>
      <c r="C90" s="18">
        <v>2</v>
      </c>
      <c r="D90" s="18">
        <v>2</v>
      </c>
      <c r="E90" s="11">
        <f aca="true" t="shared" si="7" ref="E90:E96">D90/C90*100</f>
        <v>100</v>
      </c>
      <c r="F90" s="12">
        <f>D90-C90</f>
        <v>0</v>
      </c>
      <c r="G90" s="31"/>
    </row>
    <row r="91" spans="1:7" s="9" customFormat="1" ht="0.75" customHeight="1" hidden="1">
      <c r="A91" s="41" t="s">
        <v>121</v>
      </c>
      <c r="B91" s="17" t="s">
        <v>122</v>
      </c>
      <c r="C91" s="18"/>
      <c r="D91" s="18"/>
      <c r="E91" s="12"/>
      <c r="F91" s="12">
        <f aca="true" t="shared" si="8" ref="F91:F102">D91-C91</f>
        <v>0</v>
      </c>
      <c r="G91" s="31"/>
    </row>
    <row r="92" spans="1:7" s="9" customFormat="1" ht="12.75" customHeight="1" hidden="1">
      <c r="A92" s="41" t="s">
        <v>123</v>
      </c>
      <c r="B92" s="17" t="s">
        <v>124</v>
      </c>
      <c r="C92" s="18"/>
      <c r="D92" s="18"/>
      <c r="E92" s="12"/>
      <c r="F92" s="12">
        <f t="shared" si="8"/>
        <v>0</v>
      </c>
      <c r="G92" s="31"/>
    </row>
    <row r="93" spans="1:7" s="9" customFormat="1" ht="12.75" customHeight="1" hidden="1">
      <c r="A93" s="41" t="s">
        <v>125</v>
      </c>
      <c r="B93" s="17" t="s">
        <v>126</v>
      </c>
      <c r="C93" s="18"/>
      <c r="D93" s="18"/>
      <c r="E93" s="12"/>
      <c r="F93" s="12">
        <f t="shared" si="8"/>
        <v>0</v>
      </c>
      <c r="G93" s="31"/>
    </row>
    <row r="94" spans="1:7" s="9" customFormat="1" ht="12.75" customHeight="1" hidden="1">
      <c r="A94" s="41" t="s">
        <v>127</v>
      </c>
      <c r="B94" s="17" t="s">
        <v>128</v>
      </c>
      <c r="C94" s="18"/>
      <c r="D94" s="18"/>
      <c r="E94" s="12"/>
      <c r="F94" s="12">
        <f t="shared" si="8"/>
        <v>0</v>
      </c>
      <c r="G94" s="31"/>
    </row>
    <row r="95" spans="1:7" s="9" customFormat="1" ht="12.75" customHeight="1" hidden="1">
      <c r="A95" s="37" t="s">
        <v>129</v>
      </c>
      <c r="B95" s="38" t="s">
        <v>130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2.75" customHeight="1" hidden="1">
      <c r="A96" s="40" t="s">
        <v>131</v>
      </c>
      <c r="B96" s="17" t="s">
        <v>132</v>
      </c>
      <c r="C96" s="18"/>
      <c r="D96" s="18"/>
      <c r="E96" s="12" t="e">
        <f t="shared" si="7"/>
        <v>#DIV/0!</v>
      </c>
      <c r="F96" s="12">
        <f t="shared" si="8"/>
        <v>0</v>
      </c>
      <c r="G96" s="31"/>
    </row>
    <row r="97" spans="1:7" s="9" customFormat="1" ht="12.7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/>
      <c r="F97" s="12">
        <f t="shared" si="8"/>
        <v>0</v>
      </c>
      <c r="G97" s="31"/>
    </row>
    <row r="98" spans="1:7" s="9" customFormat="1" ht="12.7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2"/>
      <c r="F98" s="12">
        <f t="shared" si="8"/>
        <v>0</v>
      </c>
      <c r="G98" s="31"/>
    </row>
    <row r="99" spans="1:6" s="9" customFormat="1" ht="12.75" customHeight="1" hidden="1">
      <c r="A99" s="63">
        <v>1400</v>
      </c>
      <c r="B99" s="58" t="s">
        <v>137</v>
      </c>
      <c r="C99" s="39">
        <f>SUM(C101:C102)</f>
        <v>0</v>
      </c>
      <c r="D99" s="39">
        <f>SUM(D101:D102)</f>
        <v>0</v>
      </c>
      <c r="E99" s="11"/>
      <c r="F99" s="12">
        <f t="shared" si="8"/>
        <v>0</v>
      </c>
    </row>
    <row r="100" spans="1:6" s="9" customFormat="1" ht="12.75" customHeight="1" hidden="1">
      <c r="A100" s="59">
        <v>1403</v>
      </c>
      <c r="B100" s="60" t="s">
        <v>289</v>
      </c>
      <c r="C100" s="39"/>
      <c r="D100" s="39"/>
      <c r="E100" s="11"/>
      <c r="F100" s="12"/>
    </row>
    <row r="101" spans="1:6" s="9" customFormat="1" ht="12.75" customHeight="1" hidden="1">
      <c r="A101" s="64"/>
      <c r="B101" s="60" t="s">
        <v>44</v>
      </c>
      <c r="C101" s="18"/>
      <c r="D101" s="18"/>
      <c r="E101" s="12" t="e">
        <f t="shared" si="6"/>
        <v>#DIV/0!</v>
      </c>
      <c r="F101" s="12">
        <f t="shared" si="8"/>
        <v>0</v>
      </c>
    </row>
    <row r="102" spans="1:6" s="9" customFormat="1" ht="12.75" customHeight="1">
      <c r="A102" s="64"/>
      <c r="B102" s="60" t="s">
        <v>138</v>
      </c>
      <c r="C102" s="18"/>
      <c r="D102" s="18"/>
      <c r="E102" s="12" t="e">
        <f t="shared" si="6"/>
        <v>#DIV/0!</v>
      </c>
      <c r="F102" s="12">
        <f t="shared" si="8"/>
        <v>0</v>
      </c>
    </row>
    <row r="103" spans="1:6" s="9" customFormat="1" ht="16.5" customHeight="1">
      <c r="A103" s="64"/>
      <c r="B103" s="65" t="s">
        <v>139</v>
      </c>
      <c r="C103" s="39">
        <f>C52+C56+C58+C62+C66+C77+C85+C89</f>
        <v>5918.552</v>
      </c>
      <c r="D103" s="39">
        <f>D52+D56+D58+D62+D66+D77+D85+D89</f>
        <v>5652.66567</v>
      </c>
      <c r="E103" s="12">
        <f t="shared" si="6"/>
        <v>95.50757803597908</v>
      </c>
      <c r="F103" s="12">
        <f t="shared" si="5"/>
        <v>-265.88632999999936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A10">
      <selection activeCell="D39" sqref="D39"/>
    </sheetView>
  </sheetViews>
  <sheetFormatPr defaultColWidth="9.140625" defaultRowHeight="12.75"/>
  <cols>
    <col min="1" max="1" width="16.00390625" style="68" customWidth="1"/>
    <col min="2" max="2" width="49.7109375" style="69" customWidth="1"/>
    <col min="3" max="3" width="12.140625" style="2" customWidth="1"/>
    <col min="4" max="4" width="14.7109375" style="2" customWidth="1"/>
    <col min="5" max="5" width="11.00390625" style="2" customWidth="1"/>
    <col min="6" max="6" width="9.57421875" style="2" customWidth="1"/>
    <col min="7" max="16384" width="9.140625" style="2" customWidth="1"/>
  </cols>
  <sheetData>
    <row r="1" spans="1:7" ht="18" customHeight="1">
      <c r="A1" s="303" t="s">
        <v>318</v>
      </c>
      <c r="B1" s="303"/>
      <c r="C1" s="303"/>
      <c r="D1" s="303"/>
      <c r="E1" s="303"/>
      <c r="F1" s="303"/>
      <c r="G1" s="1"/>
    </row>
    <row r="2" spans="1:7" ht="18" customHeight="1">
      <c r="A2" s="303"/>
      <c r="B2" s="303"/>
      <c r="C2" s="303"/>
      <c r="D2" s="303"/>
      <c r="E2" s="303"/>
      <c r="F2" s="303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311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292.70000000000005</v>
      </c>
      <c r="D5" s="11">
        <f>SUM(D6,D8,D10,D13,D15)</f>
        <v>328.11181</v>
      </c>
      <c r="E5" s="12">
        <f aca="true" t="shared" si="0" ref="E5:E35">D5/C5*100</f>
        <v>112.09832934745472</v>
      </c>
      <c r="F5" s="12">
        <f aca="true" t="shared" si="1" ref="F5:F36">D5-C5</f>
        <v>35.411809999999946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58.6</v>
      </c>
      <c r="D6" s="11">
        <f>SUM(D7)</f>
        <v>163.47906</v>
      </c>
      <c r="E6" s="12">
        <f t="shared" si="0"/>
        <v>278.9745051194539</v>
      </c>
      <c r="F6" s="12">
        <f t="shared" si="1"/>
        <v>104.87906000000001</v>
      </c>
      <c r="G6" s="1"/>
    </row>
    <row r="7" spans="1:7" s="9" customFormat="1" ht="15.75">
      <c r="A7" s="13">
        <v>1010200001</v>
      </c>
      <c r="B7" s="14" t="s">
        <v>7</v>
      </c>
      <c r="C7" s="15">
        <v>58.6</v>
      </c>
      <c r="D7" s="15">
        <v>163.47906</v>
      </c>
      <c r="E7" s="12">
        <f t="shared" si="0"/>
        <v>278.9745051194539</v>
      </c>
      <c r="F7" s="12">
        <f t="shared" si="1"/>
        <v>104.87906000000001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</v>
      </c>
      <c r="D8" s="11">
        <f>SUM(D9)</f>
        <v>16.12875</v>
      </c>
      <c r="E8" s="12">
        <f t="shared" si="0"/>
        <v>1612.875</v>
      </c>
      <c r="F8" s="12">
        <f t="shared" si="1"/>
        <v>15.12875</v>
      </c>
      <c r="G8" s="1"/>
    </row>
    <row r="9" spans="1:7" s="9" customFormat="1" ht="15.75">
      <c r="A9" s="13">
        <v>1050300001</v>
      </c>
      <c r="B9" s="13" t="s">
        <v>9</v>
      </c>
      <c r="C9" s="12">
        <v>1</v>
      </c>
      <c r="D9" s="12">
        <v>16.12875</v>
      </c>
      <c r="E9" s="12">
        <f t="shared" si="0"/>
        <v>1612.875</v>
      </c>
      <c r="F9" s="12">
        <f t="shared" si="1"/>
        <v>15.12875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223.8</v>
      </c>
      <c r="D10" s="11">
        <f>SUM(D11:D12)</f>
        <v>134.604</v>
      </c>
      <c r="E10" s="12">
        <f t="shared" si="0"/>
        <v>60.14477211796246</v>
      </c>
      <c r="F10" s="12">
        <f t="shared" si="1"/>
        <v>-89.196</v>
      </c>
      <c r="G10" s="1"/>
    </row>
    <row r="11" spans="1:7" s="9" customFormat="1" ht="15.75">
      <c r="A11" s="13">
        <v>1060600000</v>
      </c>
      <c r="B11" s="13" t="s">
        <v>11</v>
      </c>
      <c r="C11" s="12">
        <v>217.5</v>
      </c>
      <c r="D11" s="12">
        <v>128.67803</v>
      </c>
      <c r="E11" s="12">
        <f t="shared" si="0"/>
        <v>59.16231264367816</v>
      </c>
      <c r="F11" s="12">
        <f t="shared" si="1"/>
        <v>-88.82197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6.3</v>
      </c>
      <c r="D12" s="18">
        <v>5.92597</v>
      </c>
      <c r="E12" s="12">
        <f t="shared" si="0"/>
        <v>94.06301587301589</v>
      </c>
      <c r="F12" s="12">
        <f t="shared" si="1"/>
        <v>-0.3740299999999994</v>
      </c>
      <c r="G12" s="1"/>
    </row>
    <row r="13" spans="1:7" s="9" customFormat="1" ht="47.2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9.3</v>
      </c>
      <c r="D15" s="11">
        <f>SUM(D16:D19)</f>
        <v>13.9</v>
      </c>
      <c r="E15" s="12">
        <f t="shared" si="0"/>
        <v>149.46236559139786</v>
      </c>
      <c r="F15" s="12">
        <f t="shared" si="1"/>
        <v>4.6</v>
      </c>
      <c r="G15" s="1"/>
    </row>
    <row r="16" spans="1:7" s="9" customFormat="1" ht="31.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9.3</v>
      </c>
      <c r="D17" s="12">
        <v>13.9</v>
      </c>
      <c r="E17" s="12">
        <f t="shared" si="0"/>
        <v>149.46236559139786</v>
      </c>
      <c r="F17" s="12">
        <f t="shared" si="1"/>
        <v>4.6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31.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6.5" customHeight="1">
      <c r="A20" s="10"/>
      <c r="B20" s="10" t="s">
        <v>20</v>
      </c>
      <c r="C20" s="11">
        <f>SUM(C21:C37)</f>
        <v>91</v>
      </c>
      <c r="D20" s="11">
        <f>SUM(D21:D36)</f>
        <v>57.1154</v>
      </c>
      <c r="E20" s="12">
        <f t="shared" si="0"/>
        <v>62.76417582417583</v>
      </c>
      <c r="F20" s="12">
        <f t="shared" si="1"/>
        <v>-33.8846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28</v>
      </c>
      <c r="D21" s="12">
        <v>14.8393</v>
      </c>
      <c r="E21" s="12">
        <f t="shared" si="0"/>
        <v>52.997499999999995</v>
      </c>
      <c r="F21" s="12">
        <f t="shared" si="1"/>
        <v>-13.1607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12</v>
      </c>
      <c r="D22" s="12">
        <v>42.2761</v>
      </c>
      <c r="E22" s="12">
        <f t="shared" si="0"/>
        <v>352.30083333333334</v>
      </c>
      <c r="F22" s="12">
        <f t="shared" si="1"/>
        <v>30.2761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50</v>
      </c>
      <c r="D25" s="12">
        <v>0</v>
      </c>
      <c r="E25" s="12">
        <f t="shared" si="0"/>
        <v>0</v>
      </c>
      <c r="F25" s="12">
        <f t="shared" si="1"/>
        <v>-50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/>
      <c r="E34" s="12">
        <f t="shared" si="0"/>
        <v>0</v>
      </c>
      <c r="F34" s="12">
        <f t="shared" si="1"/>
        <v>-1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383.70000000000005</v>
      </c>
      <c r="D38" s="11">
        <f>SUM(D20,D5)</f>
        <v>385.22721</v>
      </c>
      <c r="E38" s="12">
        <f aca="true" t="shared" si="2" ref="E38:E47">D38/C38*100</f>
        <v>100.3980218921032</v>
      </c>
      <c r="F38" s="12">
        <f aca="true" t="shared" si="3" ref="F38:F47">D38-C38</f>
        <v>1.5272099999999682</v>
      </c>
      <c r="G38" s="1"/>
    </row>
    <row r="39" spans="1:7" s="9" customFormat="1" ht="15.75">
      <c r="A39" s="10"/>
      <c r="B39" s="10" t="s">
        <v>39</v>
      </c>
      <c r="C39" s="11">
        <f>C40+C41+C42+C43</f>
        <v>4078.7570000000005</v>
      </c>
      <c r="D39" s="11">
        <f>SUM(D40:D44)</f>
        <v>4081.08</v>
      </c>
      <c r="E39" s="12">
        <f t="shared" si="2"/>
        <v>100.05695362582276</v>
      </c>
      <c r="F39" s="12">
        <f t="shared" si="3"/>
        <v>2.3229999999994106</v>
      </c>
      <c r="G39" s="1"/>
    </row>
    <row r="40" spans="1:8" s="9" customFormat="1" ht="15.75">
      <c r="A40" s="13">
        <v>2020100000</v>
      </c>
      <c r="B40" s="13" t="s">
        <v>40</v>
      </c>
      <c r="C40" s="12">
        <v>1370.3</v>
      </c>
      <c r="D40" s="12">
        <v>1370.3</v>
      </c>
      <c r="E40" s="12">
        <f t="shared" si="2"/>
        <v>100</v>
      </c>
      <c r="F40" s="12">
        <f t="shared" si="3"/>
        <v>0</v>
      </c>
      <c r="G40" s="1"/>
      <c r="H40" s="21"/>
    </row>
    <row r="41" spans="1:7" s="9" customFormat="1" ht="15.75">
      <c r="A41" s="13">
        <v>2020107010</v>
      </c>
      <c r="B41" s="13" t="s">
        <v>41</v>
      </c>
      <c r="C41" s="12">
        <v>128</v>
      </c>
      <c r="D41" s="12">
        <v>128</v>
      </c>
      <c r="E41" s="12">
        <f t="shared" si="2"/>
        <v>100</v>
      </c>
      <c r="F41" s="12">
        <f t="shared" si="3"/>
        <v>0</v>
      </c>
      <c r="G41" s="1"/>
    </row>
    <row r="42" spans="1:7" s="9" customFormat="1" ht="15.75">
      <c r="A42" s="13">
        <v>2020200000</v>
      </c>
      <c r="B42" s="13" t="s">
        <v>42</v>
      </c>
      <c r="C42" s="12">
        <v>2525.8</v>
      </c>
      <c r="D42" s="12">
        <v>2525.81</v>
      </c>
      <c r="E42" s="12">
        <f t="shared" si="2"/>
        <v>100.00039591416581</v>
      </c>
      <c r="F42" s="12">
        <f t="shared" si="3"/>
        <v>0.009999999999763531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54.657</v>
      </c>
      <c r="D43" s="12">
        <v>54.657</v>
      </c>
      <c r="E43" s="12">
        <f t="shared" si="2"/>
        <v>100</v>
      </c>
      <c r="F43" s="12">
        <f t="shared" si="3"/>
        <v>0</v>
      </c>
      <c r="G43" s="1"/>
    </row>
    <row r="44" spans="1:7" s="9" customFormat="1" ht="15.75" customHeight="1">
      <c r="A44" s="13">
        <v>2020400000</v>
      </c>
      <c r="B44" s="13" t="s">
        <v>44</v>
      </c>
      <c r="C44" s="12">
        <v>2.313</v>
      </c>
      <c r="D44" s="12">
        <v>2.313</v>
      </c>
      <c r="E44" s="12">
        <f t="shared" si="2"/>
        <v>100</v>
      </c>
      <c r="F44" s="12">
        <f t="shared" si="3"/>
        <v>0</v>
      </c>
      <c r="G44" s="1"/>
    </row>
    <row r="45" spans="1:7" s="9" customFormat="1" ht="15.75" customHeight="1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4462.457</v>
      </c>
      <c r="D46" s="11">
        <f>SUM(D39,D38)</f>
        <v>4466.30721</v>
      </c>
      <c r="E46" s="12">
        <f t="shared" si="2"/>
        <v>100.08628004706823</v>
      </c>
      <c r="F46" s="12">
        <f t="shared" si="3"/>
        <v>3.8502099999996062</v>
      </c>
      <c r="G46" s="1"/>
    </row>
    <row r="47" spans="1:7" s="9" customFormat="1" ht="15.75">
      <c r="A47" s="10"/>
      <c r="B47" s="22" t="s">
        <v>47</v>
      </c>
      <c r="C47" s="11">
        <f>C103-C46</f>
        <v>218.92299999999977</v>
      </c>
      <c r="D47" s="11">
        <f>D103-D46</f>
        <v>19.339939999999842</v>
      </c>
      <c r="E47" s="12">
        <f t="shared" si="2"/>
        <v>8.834128894634123</v>
      </c>
      <c r="F47" s="12">
        <f t="shared" si="3"/>
        <v>-199.58305999999993</v>
      </c>
      <c r="G47" s="23"/>
    </row>
    <row r="48" spans="1:7" s="9" customFormat="1" ht="15" customHeight="1">
      <c r="A48" s="24"/>
      <c r="B48" s="25"/>
      <c r="C48" s="26"/>
      <c r="D48" s="243"/>
      <c r="E48" s="27"/>
      <c r="F48" s="27"/>
      <c r="G48" s="23"/>
    </row>
    <row r="49" spans="1:7" s="9" customFormat="1" ht="15.75">
      <c r="A49" s="28"/>
      <c r="B49" s="29"/>
      <c r="C49" s="223"/>
      <c r="D49" s="244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311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726.17075</v>
      </c>
      <c r="D52" s="39">
        <f>SUM(D53:D55)</f>
        <v>675.89755</v>
      </c>
      <c r="E52" s="12">
        <f>D52/C52*100</f>
        <v>93.07694505734361</v>
      </c>
      <c r="F52" s="12">
        <f>D52-C52</f>
        <v>-50.273199999999974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722.572</v>
      </c>
      <c r="D53" s="18">
        <v>675.89755</v>
      </c>
      <c r="E53" s="12">
        <f>D53/C53*100</f>
        <v>93.54051222577128</v>
      </c>
      <c r="F53" s="12">
        <f>D53-C53</f>
        <v>-46.67444999999998</v>
      </c>
      <c r="G53" s="31"/>
    </row>
    <row r="54" spans="1:7" s="9" customFormat="1" ht="16.5" customHeight="1" hidden="1">
      <c r="A54" s="40" t="s">
        <v>53</v>
      </c>
      <c r="B54" s="17" t="s">
        <v>54</v>
      </c>
      <c r="C54" s="18">
        <v>0</v>
      </c>
      <c r="D54" s="18"/>
      <c r="E54" s="12"/>
      <c r="F54" s="12"/>
      <c r="G54" s="31"/>
    </row>
    <row r="55" spans="1:7" s="9" customFormat="1" ht="15.75">
      <c r="A55" s="40" t="s">
        <v>159</v>
      </c>
      <c r="B55" s="17" t="s">
        <v>55</v>
      </c>
      <c r="C55" s="18">
        <v>3.59875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54.59</v>
      </c>
      <c r="D56" s="39">
        <f>D57</f>
        <v>54.59</v>
      </c>
      <c r="E56" s="12">
        <f>D56/C56*100</f>
        <v>100</v>
      </c>
      <c r="F56" s="12">
        <f aca="true" t="shared" si="4" ref="F56:F89">D56-C56</f>
        <v>0</v>
      </c>
      <c r="G56" s="31"/>
    </row>
    <row r="57" spans="1:6" s="9" customFormat="1" ht="15.75">
      <c r="A57" s="41" t="s">
        <v>58</v>
      </c>
      <c r="B57" s="17" t="s">
        <v>59</v>
      </c>
      <c r="C57" s="18">
        <v>54.59</v>
      </c>
      <c r="D57" s="18">
        <v>54.59</v>
      </c>
      <c r="E57" s="12">
        <f>D57/C57*100</f>
        <v>100</v>
      </c>
      <c r="F57" s="12">
        <f t="shared" si="4"/>
        <v>0</v>
      </c>
    </row>
    <row r="58" spans="1:7" s="46" customFormat="1" ht="14.25" customHeight="1">
      <c r="A58" s="42" t="s">
        <v>60</v>
      </c>
      <c r="B58" s="43" t="s">
        <v>61</v>
      </c>
      <c r="C58" s="44">
        <f>C59+C60+C61</f>
        <v>8.10125</v>
      </c>
      <c r="D58" s="44">
        <f>D59+D60+D61</f>
        <v>1.40125</v>
      </c>
      <c r="E58" s="12">
        <f>D58/C58*100</f>
        <v>17.296713470143494</v>
      </c>
      <c r="F58" s="12">
        <f t="shared" si="4"/>
        <v>-6.7</v>
      </c>
      <c r="G58" s="45"/>
    </row>
    <row r="59" spans="1:7" s="46" customFormat="1" ht="15.75" hidden="1">
      <c r="A59" s="47" t="s">
        <v>62</v>
      </c>
      <c r="B59" s="48" t="s">
        <v>63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47.25">
      <c r="A60" s="47" t="s">
        <v>160</v>
      </c>
      <c r="B60" s="48" t="s">
        <v>270</v>
      </c>
      <c r="C60" s="49">
        <v>8.10125</v>
      </c>
      <c r="D60" s="49">
        <v>1.40125</v>
      </c>
      <c r="E60" s="12"/>
      <c r="F60" s="12">
        <f t="shared" si="4"/>
        <v>-6.7</v>
      </c>
      <c r="G60" s="45"/>
    </row>
    <row r="61" spans="1:7" s="46" customFormat="1" ht="17.25" customHeight="1" hidden="1">
      <c r="A61" s="47" t="s">
        <v>64</v>
      </c>
      <c r="B61" s="48" t="s">
        <v>65</v>
      </c>
      <c r="C61" s="49"/>
      <c r="D61" s="49">
        <v>0</v>
      </c>
      <c r="E61" s="12"/>
      <c r="F61" s="12">
        <f t="shared" si="4"/>
        <v>0</v>
      </c>
      <c r="G61" s="45"/>
    </row>
    <row r="62" spans="1:7" s="9" customFormat="1" ht="17.25" customHeight="1">
      <c r="A62" s="37" t="s">
        <v>66</v>
      </c>
      <c r="B62" s="38" t="s">
        <v>67</v>
      </c>
      <c r="C62" s="39">
        <f>C63+C64+C65</f>
        <v>1971.25</v>
      </c>
      <c r="D62" s="39">
        <f>D63+D64+D65</f>
        <v>1956.31213</v>
      </c>
      <c r="E62" s="12">
        <f>D62/C62*100</f>
        <v>99.24221331642359</v>
      </c>
      <c r="F62" s="12">
        <f t="shared" si="4"/>
        <v>-14.937869999999975</v>
      </c>
      <c r="G62" s="31"/>
    </row>
    <row r="63" spans="1:7" s="9" customFormat="1" ht="17.25" customHeight="1" hidden="1">
      <c r="A63" s="40" t="s">
        <v>68</v>
      </c>
      <c r="B63" s="17" t="s">
        <v>69</v>
      </c>
      <c r="C63" s="18"/>
      <c r="D63" s="18"/>
      <c r="E63" s="12" t="e">
        <f>D63/C63*100</f>
        <v>#DIV/0!</v>
      </c>
      <c r="F63" s="12">
        <f t="shared" si="4"/>
        <v>0</v>
      </c>
      <c r="G63" s="31"/>
    </row>
    <row r="64" spans="1:7" s="9" customFormat="1" ht="15.75" customHeight="1">
      <c r="A64" s="40" t="s">
        <v>70</v>
      </c>
      <c r="B64" s="50" t="s">
        <v>71</v>
      </c>
      <c r="C64" s="168">
        <v>1882.95</v>
      </c>
      <c r="D64" s="18">
        <v>1882.95</v>
      </c>
      <c r="E64" s="12">
        <f>D64/C64*100</f>
        <v>100</v>
      </c>
      <c r="F64" s="12">
        <f t="shared" si="4"/>
        <v>0</v>
      </c>
      <c r="G64" s="31"/>
    </row>
    <row r="65" spans="1:7" s="9" customFormat="1" ht="34.5" customHeight="1">
      <c r="A65" s="47" t="s">
        <v>72</v>
      </c>
      <c r="B65" s="48" t="s">
        <v>73</v>
      </c>
      <c r="C65" s="18">
        <v>88.3</v>
      </c>
      <c r="D65" s="18">
        <v>73.36213</v>
      </c>
      <c r="E65" s="12">
        <f>D65/C65*100</f>
        <v>83.08281993204983</v>
      </c>
      <c r="F65" s="12">
        <f t="shared" si="4"/>
        <v>-14.937870000000004</v>
      </c>
      <c r="G65" s="31"/>
    </row>
    <row r="66" spans="1:7" s="9" customFormat="1" ht="17.25" customHeight="1">
      <c r="A66" s="37" t="s">
        <v>74</v>
      </c>
      <c r="B66" s="38" t="s">
        <v>75</v>
      </c>
      <c r="C66" s="39">
        <f>C68+C69</f>
        <v>553.548</v>
      </c>
      <c r="D66" s="39">
        <f>D68+D69</f>
        <v>511.19505</v>
      </c>
      <c r="E66" s="12">
        <f>D66/C66*100</f>
        <v>92.348820698476</v>
      </c>
      <c r="F66" s="12">
        <f t="shared" si="4"/>
        <v>-42.35295000000002</v>
      </c>
      <c r="G66" s="31"/>
    </row>
    <row r="67" spans="1:7" s="9" customFormat="1" ht="17.25" customHeight="1" hidden="1">
      <c r="A67" s="40" t="s">
        <v>76</v>
      </c>
      <c r="B67" s="17" t="s">
        <v>77</v>
      </c>
      <c r="C67" s="18"/>
      <c r="D67" s="18"/>
      <c r="E67" s="12"/>
      <c r="F67" s="12">
        <f t="shared" si="4"/>
        <v>0</v>
      </c>
      <c r="G67" s="31"/>
    </row>
    <row r="68" spans="1:7" s="52" customFormat="1" ht="16.5" customHeight="1">
      <c r="A68" s="40" t="s">
        <v>78</v>
      </c>
      <c r="B68" s="51" t="s">
        <v>79</v>
      </c>
      <c r="C68" s="18">
        <v>2.1</v>
      </c>
      <c r="D68" s="18">
        <v>0</v>
      </c>
      <c r="E68" s="12"/>
      <c r="F68" s="12">
        <f t="shared" si="4"/>
        <v>-2.1</v>
      </c>
      <c r="G68" s="31"/>
    </row>
    <row r="69" spans="1:7" s="9" customFormat="1" ht="16.5" customHeight="1">
      <c r="A69" s="41" t="s">
        <v>80</v>
      </c>
      <c r="B69" s="17" t="s">
        <v>81</v>
      </c>
      <c r="C69" s="18">
        <v>551.448</v>
      </c>
      <c r="D69" s="18">
        <v>511.19505</v>
      </c>
      <c r="E69" s="12">
        <f>D69/C69*100</f>
        <v>92.70049941245594</v>
      </c>
      <c r="F69" s="12">
        <f t="shared" si="4"/>
        <v>-40.25295</v>
      </c>
      <c r="G69" s="53"/>
    </row>
    <row r="70" spans="1:7" s="52" customFormat="1" ht="0.7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5" ref="E73:E86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15.75" customHeight="1">
      <c r="A77" s="37" t="s">
        <v>96</v>
      </c>
      <c r="B77" s="38" t="s">
        <v>97</v>
      </c>
      <c r="C77" s="39">
        <f>SUM(C78:C78)</f>
        <v>850.66</v>
      </c>
      <c r="D77" s="39">
        <f>SUM(D78:D78)</f>
        <v>772.29117</v>
      </c>
      <c r="E77" s="12">
        <f t="shared" si="5"/>
        <v>90.78729104460066</v>
      </c>
      <c r="F77" s="12">
        <f t="shared" si="4"/>
        <v>-78.36883</v>
      </c>
      <c r="G77" s="31"/>
    </row>
    <row r="78" spans="1:7" s="9" customFormat="1" ht="14.25" customHeight="1">
      <c r="A78" s="40" t="s">
        <v>98</v>
      </c>
      <c r="B78" s="17" t="s">
        <v>99</v>
      </c>
      <c r="C78" s="18">
        <v>850.66</v>
      </c>
      <c r="D78" s="18">
        <v>772.29117</v>
      </c>
      <c r="E78" s="12">
        <f t="shared" si="5"/>
        <v>90.78729104460066</v>
      </c>
      <c r="F78" s="12">
        <f t="shared" si="4"/>
        <v>-78.36883</v>
      </c>
      <c r="G78" s="31"/>
    </row>
    <row r="79" spans="1:7" s="9" customFormat="1" ht="13.5" customHeight="1" hidden="1">
      <c r="A79" s="37" t="s">
        <v>100</v>
      </c>
      <c r="B79" s="38" t="s">
        <v>264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3.5" customHeight="1" hidden="1">
      <c r="A80" s="40" t="s">
        <v>102</v>
      </c>
      <c r="B80" s="17" t="s">
        <v>103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13.5" customHeight="1" hidden="1">
      <c r="A81" s="40" t="s">
        <v>104</v>
      </c>
      <c r="B81" s="17" t="s">
        <v>105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3.5" customHeight="1" hidden="1">
      <c r="A82" s="41" t="s">
        <v>106</v>
      </c>
      <c r="B82" s="17" t="s">
        <v>107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3.5" customHeight="1" hidden="1">
      <c r="A83" s="55" t="s">
        <v>108</v>
      </c>
      <c r="B83" s="56" t="s">
        <v>109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3.5" customHeight="1" hidden="1">
      <c r="A84" s="41" t="s">
        <v>110</v>
      </c>
      <c r="B84" s="17" t="s">
        <v>111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5.75" customHeight="1">
      <c r="A85" s="57">
        <v>1000</v>
      </c>
      <c r="B85" s="58" t="s">
        <v>112</v>
      </c>
      <c r="C85" s="39">
        <f>SUM(C86:C88)</f>
        <v>509.96</v>
      </c>
      <c r="D85" s="39">
        <f>SUM(D86:D88)</f>
        <v>509.96</v>
      </c>
      <c r="E85" s="12">
        <f t="shared" si="5"/>
        <v>100</v>
      </c>
      <c r="F85" s="12">
        <f t="shared" si="4"/>
        <v>0</v>
      </c>
      <c r="G85" s="31"/>
    </row>
    <row r="86" spans="1:7" s="9" customFormat="1" ht="17.25" customHeight="1">
      <c r="A86" s="59">
        <v>1003</v>
      </c>
      <c r="B86" s="60" t="s">
        <v>113</v>
      </c>
      <c r="C86" s="18">
        <v>509.96</v>
      </c>
      <c r="D86" s="18">
        <v>509.96</v>
      </c>
      <c r="E86" s="12">
        <f t="shared" si="5"/>
        <v>100</v>
      </c>
      <c r="F86" s="12">
        <f t="shared" si="4"/>
        <v>0</v>
      </c>
      <c r="G86" s="31"/>
    </row>
    <row r="87" spans="1:7" s="9" customFormat="1" ht="17.25" customHeight="1" hidden="1">
      <c r="A87" s="59">
        <v>1004</v>
      </c>
      <c r="B87" s="60" t="s">
        <v>114</v>
      </c>
      <c r="C87" s="18"/>
      <c r="D87" s="18"/>
      <c r="E87" s="12"/>
      <c r="F87" s="12">
        <f t="shared" si="4"/>
        <v>0</v>
      </c>
      <c r="G87" s="31"/>
    </row>
    <row r="88" spans="1:7" s="9" customFormat="1" ht="16.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4"/>
        <v>0</v>
      </c>
      <c r="G88" s="31"/>
    </row>
    <row r="89" spans="1:7" s="9" customFormat="1" ht="13.5" customHeight="1">
      <c r="A89" s="61" t="s">
        <v>117</v>
      </c>
      <c r="B89" s="38" t="s">
        <v>118</v>
      </c>
      <c r="C89" s="39">
        <f>C90+C91+C92+C93+C94</f>
        <v>7.1</v>
      </c>
      <c r="D89" s="39">
        <f>D90+D91+D92+D93+D94</f>
        <v>4</v>
      </c>
      <c r="E89" s="11">
        <f>D89/C89*100</f>
        <v>56.33802816901409</v>
      </c>
      <c r="F89" s="12">
        <f t="shared" si="4"/>
        <v>-3.0999999999999996</v>
      </c>
      <c r="G89" s="31"/>
    </row>
    <row r="90" spans="1:7" s="9" customFormat="1" ht="15.75" customHeight="1">
      <c r="A90" s="41" t="s">
        <v>119</v>
      </c>
      <c r="B90" s="62" t="s">
        <v>120</v>
      </c>
      <c r="C90" s="18">
        <v>7.1</v>
      </c>
      <c r="D90" s="18">
        <v>4</v>
      </c>
      <c r="E90" s="11">
        <f aca="true" t="shared" si="6" ref="E90:E98">D90/C90*100</f>
        <v>56.33802816901409</v>
      </c>
      <c r="F90" s="12">
        <f>D90-C90</f>
        <v>-3.0999999999999996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2" t="e">
        <f t="shared" si="6"/>
        <v>#DIV/0!</v>
      </c>
      <c r="F91" s="12">
        <f aca="true" t="shared" si="7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2" t="e">
        <f t="shared" si="6"/>
        <v>#DIV/0!</v>
      </c>
      <c r="F92" s="12">
        <f t="shared" si="7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2" t="e">
        <f t="shared" si="6"/>
        <v>#DIV/0!</v>
      </c>
      <c r="F93" s="12">
        <f t="shared" si="7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2" t="e">
        <f t="shared" si="6"/>
        <v>#DIV/0!</v>
      </c>
      <c r="F94" s="12">
        <f t="shared" si="7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1" t="e">
        <f t="shared" si="6"/>
        <v>#DIV/0!</v>
      </c>
      <c r="F95" s="12">
        <f t="shared" si="7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2" t="e">
        <f t="shared" si="6"/>
        <v>#DIV/0!</v>
      </c>
      <c r="F96" s="12">
        <f t="shared" si="7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 t="e">
        <f t="shared" si="6"/>
        <v>#DIV/0!</v>
      </c>
      <c r="F97" s="12">
        <f t="shared" si="7"/>
        <v>0</v>
      </c>
      <c r="G97" s="31"/>
    </row>
    <row r="98" spans="1:7" s="9" customFormat="1" ht="31.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2" t="e">
        <f t="shared" si="6"/>
        <v>#DIV/0!</v>
      </c>
      <c r="F98" s="12">
        <f t="shared" si="7"/>
        <v>0</v>
      </c>
      <c r="G98" s="31"/>
    </row>
    <row r="99" spans="1:6" s="9" customFormat="1" ht="13.5" customHeight="1" hidden="1">
      <c r="A99" s="63">
        <v>1400</v>
      </c>
      <c r="B99" s="58" t="s">
        <v>137</v>
      </c>
      <c r="C99" s="39">
        <f>SUM(C101:C102)</f>
        <v>0</v>
      </c>
      <c r="D99" s="39">
        <f>SUM(D101:D102)</f>
        <v>0</v>
      </c>
      <c r="E99" s="11"/>
      <c r="F99" s="12">
        <f t="shared" si="7"/>
        <v>0</v>
      </c>
    </row>
    <row r="100" spans="1:6" s="9" customFormat="1" ht="16.5" customHeight="1" hidden="1">
      <c r="A100" s="59">
        <v>1403</v>
      </c>
      <c r="B100" s="60" t="s">
        <v>289</v>
      </c>
      <c r="C100" s="39"/>
      <c r="D100" s="39"/>
      <c r="E100" s="11"/>
      <c r="F100" s="12"/>
    </row>
    <row r="101" spans="1:6" s="9" customFormat="1" ht="16.5" customHeight="1" hidden="1">
      <c r="A101" s="64"/>
      <c r="B101" s="60" t="s">
        <v>44</v>
      </c>
      <c r="C101" s="18"/>
      <c r="D101" s="18"/>
      <c r="E101" s="12" t="e">
        <f>D101/C101*100</f>
        <v>#DIV/0!</v>
      </c>
      <c r="F101" s="12">
        <f t="shared" si="7"/>
        <v>0</v>
      </c>
    </row>
    <row r="102" spans="1:6" s="9" customFormat="1" ht="15" customHeight="1" hidden="1">
      <c r="A102" s="64"/>
      <c r="B102" s="60" t="s">
        <v>138</v>
      </c>
      <c r="C102" s="18"/>
      <c r="D102" s="18"/>
      <c r="E102" s="12" t="e">
        <f>D102/C102*100</f>
        <v>#DIV/0!</v>
      </c>
      <c r="F102" s="12">
        <f t="shared" si="7"/>
        <v>0</v>
      </c>
    </row>
    <row r="103" spans="1:6" s="9" customFormat="1" ht="15.75" customHeight="1">
      <c r="A103" s="64"/>
      <c r="B103" s="65" t="s">
        <v>139</v>
      </c>
      <c r="C103" s="39">
        <f>C52+C56+C58+C62+C66+C77++C85+C89</f>
        <v>4681.38</v>
      </c>
      <c r="D103" s="39">
        <f>D52+D56+D58+D62+D66+D77++D85+D89</f>
        <v>4485.64715</v>
      </c>
      <c r="E103" s="39">
        <f>E52+E56+E58+E62+E66+E77+E89</f>
        <v>549.0900117560014</v>
      </c>
      <c r="F103" s="39">
        <f>F52+F56+F58+F62+F66+F77+F89</f>
        <v>-195.73284999999996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25">
      <selection activeCell="C43" sqref="C43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303" t="s">
        <v>317</v>
      </c>
      <c r="B1" s="303"/>
      <c r="C1" s="303"/>
      <c r="D1" s="303"/>
      <c r="E1" s="303"/>
      <c r="F1" s="303"/>
      <c r="G1" s="1"/>
    </row>
    <row r="2" spans="1:7" ht="18" customHeight="1">
      <c r="A2" s="303"/>
      <c r="B2" s="303"/>
      <c r="C2" s="303"/>
      <c r="D2" s="303"/>
      <c r="E2" s="303"/>
      <c r="F2" s="303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311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305.8</v>
      </c>
      <c r="D5" s="11">
        <f>SUM(D6,D8,D10,D13,D15)</f>
        <v>558.1299</v>
      </c>
      <c r="E5" s="12">
        <f aca="true" t="shared" si="0" ref="E5:E35">D5/C5*100</f>
        <v>182.51468279921517</v>
      </c>
      <c r="F5" s="12">
        <f aca="true" t="shared" si="1" ref="F5:F36">D5-C5</f>
        <v>252.3299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181.2</v>
      </c>
      <c r="D6" s="11">
        <f>SUM(D7)</f>
        <v>231.84469</v>
      </c>
      <c r="E6" s="12">
        <f t="shared" si="0"/>
        <v>127.94960816777044</v>
      </c>
      <c r="F6" s="12">
        <f t="shared" si="1"/>
        <v>50.644690000000026</v>
      </c>
      <c r="G6" s="1"/>
    </row>
    <row r="7" spans="1:7" s="9" customFormat="1" ht="15.75">
      <c r="A7" s="13">
        <v>1010200001</v>
      </c>
      <c r="B7" s="14" t="s">
        <v>7</v>
      </c>
      <c r="C7" s="15">
        <v>181.2</v>
      </c>
      <c r="D7" s="15">
        <v>231.84469</v>
      </c>
      <c r="E7" s="12">
        <f t="shared" si="0"/>
        <v>127.94960816777044</v>
      </c>
      <c r="F7" s="12">
        <f t="shared" si="1"/>
        <v>50.644690000000026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19</v>
      </c>
      <c r="D8" s="11">
        <f>SUM(D9)</f>
        <v>41.50378</v>
      </c>
      <c r="E8" s="12">
        <f t="shared" si="0"/>
        <v>218.44094736842106</v>
      </c>
      <c r="F8" s="12">
        <f t="shared" si="1"/>
        <v>22.50378</v>
      </c>
      <c r="G8" s="1"/>
    </row>
    <row r="9" spans="1:7" s="9" customFormat="1" ht="15.75">
      <c r="A9" s="13">
        <v>1050300001</v>
      </c>
      <c r="B9" s="13" t="s">
        <v>9</v>
      </c>
      <c r="C9" s="12">
        <v>19</v>
      </c>
      <c r="D9" s="12">
        <v>41.50378</v>
      </c>
      <c r="E9" s="12">
        <f t="shared" si="0"/>
        <v>218.44094736842106</v>
      </c>
      <c r="F9" s="12">
        <f t="shared" si="1"/>
        <v>22.50378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96</v>
      </c>
      <c r="D10" s="11">
        <f>SUM(D11:D12)</f>
        <v>269.10296</v>
      </c>
      <c r="E10" s="12">
        <f t="shared" si="0"/>
        <v>280.31558333333334</v>
      </c>
      <c r="F10" s="12">
        <f t="shared" si="1"/>
        <v>173.10296</v>
      </c>
      <c r="G10" s="1"/>
    </row>
    <row r="11" spans="1:7" s="9" customFormat="1" ht="15.75">
      <c r="A11" s="13">
        <v>1060600000</v>
      </c>
      <c r="B11" s="13" t="s">
        <v>11</v>
      </c>
      <c r="C11" s="12">
        <v>89.5</v>
      </c>
      <c r="D11" s="12">
        <v>262.73998</v>
      </c>
      <c r="E11" s="12">
        <f t="shared" si="0"/>
        <v>293.56422346368714</v>
      </c>
      <c r="F11" s="12">
        <f t="shared" si="1"/>
        <v>173.23998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6.5</v>
      </c>
      <c r="D12" s="18">
        <v>6.36298</v>
      </c>
      <c r="E12" s="12">
        <f t="shared" si="0"/>
        <v>97.892</v>
      </c>
      <c r="F12" s="12">
        <f t="shared" si="1"/>
        <v>-0.1370199999999997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/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/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9.6</v>
      </c>
      <c r="D15" s="11">
        <f>SUM(D16:D19)</f>
        <v>15.678469999999999</v>
      </c>
      <c r="E15" s="12">
        <f t="shared" si="0"/>
        <v>163.31739583333334</v>
      </c>
      <c r="F15" s="12">
        <f t="shared" si="1"/>
        <v>6.078469999999999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2.25" customHeight="1">
      <c r="A17" s="13">
        <v>1080400001</v>
      </c>
      <c r="B17" s="14" t="s">
        <v>17</v>
      </c>
      <c r="C17" s="12">
        <v>9.6</v>
      </c>
      <c r="D17" s="12">
        <v>15.1</v>
      </c>
      <c r="E17" s="12">
        <f t="shared" si="0"/>
        <v>157.29166666666669</v>
      </c>
      <c r="F17" s="12">
        <f t="shared" si="1"/>
        <v>5.5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" customHeight="1">
      <c r="A19" s="13">
        <v>1090000000</v>
      </c>
      <c r="B19" s="14" t="s">
        <v>19</v>
      </c>
      <c r="C19" s="12"/>
      <c r="D19" s="12">
        <v>0.57847</v>
      </c>
      <c r="E19" s="12" t="e">
        <f t="shared" si="0"/>
        <v>#DIV/0!</v>
      </c>
      <c r="F19" s="12">
        <f t="shared" si="1"/>
        <v>0.57847</v>
      </c>
      <c r="G19" s="1"/>
    </row>
    <row r="20" spans="1:7" s="9" customFormat="1" ht="15.75">
      <c r="A20" s="10"/>
      <c r="B20" s="10" t="s">
        <v>20</v>
      </c>
      <c r="C20" s="11">
        <f>SUM(C21:C37)</f>
        <v>308</v>
      </c>
      <c r="D20" s="11">
        <f>SUM(D21:D36)</f>
        <v>323.81870000000004</v>
      </c>
      <c r="E20" s="12">
        <f t="shared" si="0"/>
        <v>105.13594155844157</v>
      </c>
      <c r="F20" s="12">
        <f t="shared" si="1"/>
        <v>15.818700000000035</v>
      </c>
      <c r="G20" s="1"/>
    </row>
    <row r="21" spans="1:7" s="9" customFormat="1" ht="14.25" customHeight="1">
      <c r="A21" s="13">
        <v>1110501101</v>
      </c>
      <c r="B21" s="13" t="s">
        <v>21</v>
      </c>
      <c r="C21" s="12">
        <v>67</v>
      </c>
      <c r="D21" s="12">
        <v>46.78786</v>
      </c>
      <c r="E21" s="12">
        <f t="shared" si="0"/>
        <v>69.83262686567164</v>
      </c>
      <c r="F21" s="12">
        <f t="shared" si="1"/>
        <v>-20.212139999999998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0</v>
      </c>
      <c r="D22" s="12">
        <v>2.0691</v>
      </c>
      <c r="E22" s="12"/>
      <c r="F22" s="12">
        <f t="shared" si="1"/>
        <v>2.0691</v>
      </c>
      <c r="G22" s="1"/>
    </row>
    <row r="23" spans="1:7" s="9" customFormat="1" ht="16.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90</v>
      </c>
      <c r="D25" s="12">
        <v>115.7205</v>
      </c>
      <c r="E25" s="12">
        <f t="shared" si="0"/>
        <v>128.57833333333332</v>
      </c>
      <c r="F25" s="12">
        <f t="shared" si="1"/>
        <v>25.7205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151</v>
      </c>
      <c r="D34" s="12">
        <v>159.24124</v>
      </c>
      <c r="E34" s="12">
        <f t="shared" si="0"/>
        <v>105.45777483443707</v>
      </c>
      <c r="F34" s="12">
        <f t="shared" si="1"/>
        <v>8.241240000000005</v>
      </c>
      <c r="G34" s="1"/>
    </row>
    <row r="35" spans="1:7" s="9" customFormat="1" ht="14.2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613.8</v>
      </c>
      <c r="D38" s="11">
        <f>SUM(D20,D5)</f>
        <v>881.9486</v>
      </c>
      <c r="E38" s="12">
        <f aca="true" t="shared" si="2" ref="E38:E47">D38/C38*100</f>
        <v>143.68664059954384</v>
      </c>
      <c r="F38" s="12">
        <f aca="true" t="shared" si="3" ref="F38:F47">D38-C38</f>
        <v>268.1486000000001</v>
      </c>
      <c r="G38" s="1"/>
    </row>
    <row r="39" spans="1:7" s="9" customFormat="1" ht="15.75">
      <c r="A39" s="10"/>
      <c r="B39" s="10" t="s">
        <v>39</v>
      </c>
      <c r="C39" s="11">
        <f>SUM(C40:C44)</f>
        <v>2252.309</v>
      </c>
      <c r="D39" s="11">
        <f>SUM(D40:D44)</f>
        <v>2252.309</v>
      </c>
      <c r="E39" s="12">
        <f t="shared" si="2"/>
        <v>100</v>
      </c>
      <c r="F39" s="12">
        <f t="shared" si="3"/>
        <v>0</v>
      </c>
      <c r="G39" s="1"/>
    </row>
    <row r="40" spans="1:8" s="9" customFormat="1" ht="16.5" customHeight="1">
      <c r="A40" s="13">
        <v>2020100000</v>
      </c>
      <c r="B40" s="13" t="s">
        <v>40</v>
      </c>
      <c r="C40" s="12">
        <v>1563.2</v>
      </c>
      <c r="D40" s="12">
        <v>1563.2</v>
      </c>
      <c r="E40" s="12">
        <f t="shared" si="2"/>
        <v>100</v>
      </c>
      <c r="F40" s="12">
        <f t="shared" si="3"/>
        <v>0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573.3</v>
      </c>
      <c r="D42" s="12">
        <v>573.3</v>
      </c>
      <c r="E42" s="12">
        <f t="shared" si="2"/>
        <v>100</v>
      </c>
      <c r="F42" s="12">
        <f t="shared" si="3"/>
        <v>0</v>
      </c>
      <c r="G42" s="1"/>
    </row>
    <row r="43" spans="1:7" s="9" customFormat="1" ht="27.75" customHeight="1">
      <c r="A43" s="13">
        <v>2020300000</v>
      </c>
      <c r="B43" s="13" t="s">
        <v>43</v>
      </c>
      <c r="C43" s="12">
        <v>113.643</v>
      </c>
      <c r="D43" s="12">
        <v>113.643</v>
      </c>
      <c r="E43" s="12">
        <f t="shared" si="2"/>
        <v>100</v>
      </c>
      <c r="F43" s="12">
        <f t="shared" si="3"/>
        <v>0</v>
      </c>
      <c r="G43" s="1"/>
    </row>
    <row r="44" spans="1:7" s="9" customFormat="1" ht="16.5" customHeight="1">
      <c r="A44" s="13">
        <v>2020400000</v>
      </c>
      <c r="B44" s="13" t="s">
        <v>44</v>
      </c>
      <c r="C44" s="12">
        <v>2.166</v>
      </c>
      <c r="D44" s="12">
        <v>2.166</v>
      </c>
      <c r="E44" s="12">
        <f t="shared" si="2"/>
        <v>100</v>
      </c>
      <c r="F44" s="12">
        <f t="shared" si="3"/>
        <v>0</v>
      </c>
      <c r="G44" s="1"/>
    </row>
    <row r="45" spans="1:7" s="9" customFormat="1" ht="15" customHeight="1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2866.1090000000004</v>
      </c>
      <c r="D46" s="11">
        <f>SUM(D39,D38)</f>
        <v>3134.2576000000004</v>
      </c>
      <c r="E46" s="12">
        <f t="shared" si="2"/>
        <v>109.3558409676673</v>
      </c>
      <c r="F46" s="12">
        <f t="shared" si="3"/>
        <v>268.1486</v>
      </c>
      <c r="G46" s="1"/>
    </row>
    <row r="47" spans="1:7" s="9" customFormat="1" ht="15.75">
      <c r="A47" s="10"/>
      <c r="B47" s="22" t="s">
        <v>47</v>
      </c>
      <c r="C47" s="11">
        <f>C103-C46</f>
        <v>460.59999999999945</v>
      </c>
      <c r="D47" s="11">
        <f>D103-D46</f>
        <v>-230.17398000000048</v>
      </c>
      <c r="E47" s="12">
        <f t="shared" si="2"/>
        <v>-49.972640034737466</v>
      </c>
      <c r="F47" s="12">
        <f t="shared" si="3"/>
        <v>-690.7739799999999</v>
      </c>
      <c r="G47" s="23"/>
    </row>
    <row r="48" spans="1:7" s="9" customFormat="1" ht="15" customHeight="1">
      <c r="A48" s="24"/>
      <c r="B48" s="25"/>
      <c r="C48" s="26"/>
      <c r="D48" s="243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311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658.4817499999999</v>
      </c>
      <c r="D52" s="39">
        <f>SUM(D53:D55)</f>
        <v>609.17608</v>
      </c>
      <c r="E52" s="12">
        <f aca="true" t="shared" si="4" ref="E52:E58">D52/C52*100</f>
        <v>92.5122192072901</v>
      </c>
      <c r="F52" s="12">
        <f>D52-C52</f>
        <v>-49.305669999999964</v>
      </c>
      <c r="G52" s="31"/>
    </row>
    <row r="53" spans="1:7" s="9" customFormat="1" ht="13.5" customHeight="1">
      <c r="A53" s="40" t="s">
        <v>51</v>
      </c>
      <c r="B53" s="17" t="s">
        <v>52</v>
      </c>
      <c r="C53" s="18">
        <v>646.083</v>
      </c>
      <c r="D53" s="18">
        <v>605.37608</v>
      </c>
      <c r="E53" s="12">
        <f t="shared" si="4"/>
        <v>93.69942871117178</v>
      </c>
      <c r="F53" s="12">
        <f>D53-C53</f>
        <v>-40.70691999999997</v>
      </c>
      <c r="G53" s="31"/>
    </row>
    <row r="54" spans="1:7" s="9" customFormat="1" ht="14.25" customHeight="1">
      <c r="A54" s="40" t="s">
        <v>53</v>
      </c>
      <c r="B54" s="17" t="s">
        <v>54</v>
      </c>
      <c r="C54" s="18">
        <v>3.8</v>
      </c>
      <c r="D54" s="18">
        <v>3.8</v>
      </c>
      <c r="E54" s="12">
        <f t="shared" si="4"/>
        <v>100</v>
      </c>
      <c r="F54" s="12">
        <f>D54-C54</f>
        <v>0</v>
      </c>
      <c r="G54" s="31"/>
    </row>
    <row r="55" spans="1:7" s="9" customFormat="1" ht="15.75">
      <c r="A55" s="40" t="s">
        <v>159</v>
      </c>
      <c r="B55" s="17" t="s">
        <v>55</v>
      </c>
      <c r="C55" s="18">
        <v>8.59875</v>
      </c>
      <c r="D55" s="18">
        <v>0</v>
      </c>
      <c r="E55" s="12">
        <f t="shared" si="4"/>
        <v>0</v>
      </c>
      <c r="F55" s="12">
        <f>D55-C55</f>
        <v>-8.59875</v>
      </c>
      <c r="G55" s="31"/>
    </row>
    <row r="56" spans="1:7" s="9" customFormat="1" ht="15.75">
      <c r="A56" s="37" t="s">
        <v>56</v>
      </c>
      <c r="B56" s="38" t="s">
        <v>57</v>
      </c>
      <c r="C56" s="39">
        <f>C57</f>
        <v>113.56</v>
      </c>
      <c r="D56" s="39">
        <f>D57</f>
        <v>113.56</v>
      </c>
      <c r="E56" s="12">
        <f t="shared" si="4"/>
        <v>100</v>
      </c>
      <c r="F56" s="12">
        <f aca="true" t="shared" si="5" ref="F56:F103">D56-C56</f>
        <v>0</v>
      </c>
      <c r="G56" s="31"/>
    </row>
    <row r="57" spans="1:6" s="9" customFormat="1" ht="15.75">
      <c r="A57" s="41" t="s">
        <v>58</v>
      </c>
      <c r="B57" s="17" t="s">
        <v>59</v>
      </c>
      <c r="C57" s="18">
        <v>113.56</v>
      </c>
      <c r="D57" s="18">
        <v>113.56</v>
      </c>
      <c r="E57" s="12">
        <f t="shared" si="4"/>
        <v>100</v>
      </c>
      <c r="F57" s="12">
        <f t="shared" si="5"/>
        <v>0</v>
      </c>
    </row>
    <row r="58" spans="1:7" s="46" customFormat="1" ht="15" customHeight="1">
      <c r="A58" s="42" t="s">
        <v>60</v>
      </c>
      <c r="B58" s="43" t="s">
        <v>61</v>
      </c>
      <c r="C58" s="44">
        <f>C60</f>
        <v>23.20125</v>
      </c>
      <c r="D58" s="44">
        <f>SUM(D59:D61)</f>
        <v>17.80125</v>
      </c>
      <c r="E58" s="12">
        <f t="shared" si="4"/>
        <v>76.7253919508647</v>
      </c>
      <c r="F58" s="12">
        <f t="shared" si="5"/>
        <v>-5.400000000000002</v>
      </c>
      <c r="G58" s="45"/>
    </row>
    <row r="59" spans="1:7" s="46" customFormat="1" ht="15.75" hidden="1">
      <c r="A59" s="47" t="s">
        <v>62</v>
      </c>
      <c r="B59" s="48" t="s">
        <v>63</v>
      </c>
      <c r="C59" s="49">
        <v>0</v>
      </c>
      <c r="D59" s="49"/>
      <c r="E59" s="12"/>
      <c r="F59" s="12">
        <f t="shared" si="5"/>
        <v>0</v>
      </c>
      <c r="G59" s="45"/>
    </row>
    <row r="60" spans="1:7" s="46" customFormat="1" ht="15.75" customHeight="1">
      <c r="A60" s="47" t="s">
        <v>160</v>
      </c>
      <c r="B60" s="48" t="s">
        <v>270</v>
      </c>
      <c r="C60" s="49">
        <v>23.20125</v>
      </c>
      <c r="D60" s="49">
        <v>17.80125</v>
      </c>
      <c r="E60" s="12"/>
      <c r="F60" s="12"/>
      <c r="G60" s="45"/>
    </row>
    <row r="61" spans="1:7" s="46" customFormat="1" ht="17.25" customHeight="1" hidden="1">
      <c r="A61" s="47" t="s">
        <v>64</v>
      </c>
      <c r="B61" s="48" t="s">
        <v>65</v>
      </c>
      <c r="D61" s="49">
        <v>0</v>
      </c>
      <c r="E61" s="12">
        <f>D61/C60*100</f>
        <v>0</v>
      </c>
      <c r="F61" s="12">
        <f>D61-C60</f>
        <v>-23.20125</v>
      </c>
      <c r="G61" s="45"/>
    </row>
    <row r="62" spans="1:7" s="9" customFormat="1" ht="15.75" customHeight="1">
      <c r="A62" s="37" t="s">
        <v>66</v>
      </c>
      <c r="B62" s="38" t="s">
        <v>67</v>
      </c>
      <c r="C62" s="39">
        <f>C63+C64+C65</f>
        <v>243.2</v>
      </c>
      <c r="D62" s="39">
        <f>D63+D64+D65</f>
        <v>42.16645</v>
      </c>
      <c r="E62" s="12">
        <f>D62/C62*100</f>
        <v>17.338178453947368</v>
      </c>
      <c r="F62" s="12">
        <f t="shared" si="5"/>
        <v>-201.03355</v>
      </c>
      <c r="G62" s="31"/>
    </row>
    <row r="63" spans="1:7" s="9" customFormat="1" ht="0.75" customHeight="1" hidden="1">
      <c r="A63" s="40" t="s">
        <v>68</v>
      </c>
      <c r="B63" s="17" t="s">
        <v>69</v>
      </c>
      <c r="C63" s="18"/>
      <c r="D63" s="18"/>
      <c r="E63" s="12"/>
      <c r="F63" s="12">
        <f t="shared" si="5"/>
        <v>0</v>
      </c>
      <c r="G63" s="31"/>
    </row>
    <row r="64" spans="1:7" s="9" customFormat="1" ht="17.25" customHeight="1">
      <c r="A64" s="40" t="s">
        <v>70</v>
      </c>
      <c r="B64" s="50" t="s">
        <v>71</v>
      </c>
      <c r="C64" s="18">
        <v>126.4</v>
      </c>
      <c r="D64" s="18">
        <v>42.16645</v>
      </c>
      <c r="E64" s="12">
        <f>D64/C64*100</f>
        <v>33.3595332278481</v>
      </c>
      <c r="F64" s="12">
        <f t="shared" si="5"/>
        <v>-84.23355000000001</v>
      </c>
      <c r="G64" s="31"/>
    </row>
    <row r="65" spans="1:7" s="9" customFormat="1" ht="17.25" customHeight="1">
      <c r="A65" s="47" t="s">
        <v>72</v>
      </c>
      <c r="B65" s="48" t="s">
        <v>73</v>
      </c>
      <c r="C65" s="18">
        <v>116.8</v>
      </c>
      <c r="D65" s="18">
        <v>0</v>
      </c>
      <c r="E65" s="12">
        <f>D65/C65*100</f>
        <v>0</v>
      </c>
      <c r="F65" s="12">
        <f t="shared" si="5"/>
        <v>-116.8</v>
      </c>
      <c r="G65" s="31"/>
    </row>
    <row r="66" spans="1:7" s="9" customFormat="1" ht="16.5" customHeight="1">
      <c r="A66" s="37" t="s">
        <v>74</v>
      </c>
      <c r="B66" s="38" t="s">
        <v>75</v>
      </c>
      <c r="C66" s="39">
        <f>C68+C69</f>
        <v>791.4</v>
      </c>
      <c r="D66" s="39">
        <f>D68+D69</f>
        <v>761.21482</v>
      </c>
      <c r="E66" s="12">
        <f>D66/C66*100</f>
        <v>96.1858503917109</v>
      </c>
      <c r="F66" s="12">
        <f t="shared" si="5"/>
        <v>-30.185179999999946</v>
      </c>
      <c r="G66" s="31"/>
    </row>
    <row r="67" spans="1:7" s="9" customFormat="1" ht="0.75" customHeight="1" hidden="1">
      <c r="A67" s="40" t="s">
        <v>76</v>
      </c>
      <c r="B67" s="17" t="s">
        <v>77</v>
      </c>
      <c r="C67" s="18"/>
      <c r="D67" s="18"/>
      <c r="E67" s="12"/>
      <c r="F67" s="12">
        <f t="shared" si="5"/>
        <v>0</v>
      </c>
      <c r="G67" s="31"/>
    </row>
    <row r="68" spans="1:7" s="52" customFormat="1" ht="17.25" customHeight="1" hidden="1">
      <c r="A68" s="40" t="s">
        <v>78</v>
      </c>
      <c r="B68" s="51" t="s">
        <v>79</v>
      </c>
      <c r="C68" s="18">
        <v>0</v>
      </c>
      <c r="D68" s="18">
        <v>0</v>
      </c>
      <c r="E68" s="12"/>
      <c r="F68" s="12">
        <f t="shared" si="5"/>
        <v>0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791.4</v>
      </c>
      <c r="D69" s="18">
        <v>761.21482</v>
      </c>
      <c r="E69" s="12">
        <f>D69/C69*100</f>
        <v>96.1858503917109</v>
      </c>
      <c r="F69" s="12">
        <f t="shared" si="5"/>
        <v>-30.185179999999946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5"/>
        <v>0</v>
      </c>
      <c r="G70" s="31"/>
    </row>
    <row r="71" spans="1:7" s="9" customFormat="1" ht="17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5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5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6" ref="E73:E103">D73/C73*100</f>
        <v>#DIV/0!</v>
      </c>
      <c r="F73" s="12">
        <f t="shared" si="5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6"/>
        <v>#DIV/0!</v>
      </c>
      <c r="F74" s="12">
        <f t="shared" si="5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6"/>
        <v>#DIV/0!</v>
      </c>
      <c r="F75" s="12">
        <f t="shared" si="5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6"/>
        <v>#DIV/0!</v>
      </c>
      <c r="F76" s="12">
        <f t="shared" si="5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949.466</v>
      </c>
      <c r="D77" s="39">
        <f>SUM(D78:D78)</f>
        <v>816.66502</v>
      </c>
      <c r="E77" s="12">
        <f t="shared" si="6"/>
        <v>86.01308735647196</v>
      </c>
      <c r="F77" s="12">
        <f t="shared" si="5"/>
        <v>-132.80097999999998</v>
      </c>
      <c r="G77" s="31"/>
    </row>
    <row r="78" spans="1:7" s="9" customFormat="1" ht="17.25" customHeight="1">
      <c r="A78" s="40" t="s">
        <v>98</v>
      </c>
      <c r="B78" s="17" t="s">
        <v>99</v>
      </c>
      <c r="C78" s="18">
        <v>949.466</v>
      </c>
      <c r="D78" s="18">
        <v>816.66502</v>
      </c>
      <c r="E78" s="12">
        <f t="shared" si="6"/>
        <v>86.01308735647196</v>
      </c>
      <c r="F78" s="12">
        <f t="shared" si="5"/>
        <v>-132.80097999999998</v>
      </c>
      <c r="G78" s="31"/>
    </row>
    <row r="79" spans="1:7" s="9" customFormat="1" ht="17.25" customHeight="1" hidden="1">
      <c r="A79" s="37" t="s">
        <v>100</v>
      </c>
      <c r="B79" s="38" t="s">
        <v>101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5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6"/>
        <v>#DIV/0!</v>
      </c>
      <c r="F80" s="12">
        <f t="shared" si="5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6"/>
        <v>#DIV/0!</v>
      </c>
      <c r="F81" s="12">
        <f t="shared" si="5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6"/>
        <v>#DIV/0!</v>
      </c>
      <c r="F82" s="12">
        <f t="shared" si="5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6"/>
        <v>#DIV/0!</v>
      </c>
      <c r="F83" s="12">
        <f t="shared" si="5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6"/>
        <v>#DIV/0!</v>
      </c>
      <c r="F84" s="12">
        <f t="shared" si="5"/>
        <v>0</v>
      </c>
      <c r="G84" s="31"/>
    </row>
    <row r="85" spans="1:7" s="9" customFormat="1" ht="15" customHeight="1">
      <c r="A85" s="57">
        <v>1000</v>
      </c>
      <c r="B85" s="58" t="s">
        <v>112</v>
      </c>
      <c r="C85" s="39">
        <f>SUM(C86:C88)</f>
        <v>407.1</v>
      </c>
      <c r="D85" s="39">
        <f>SUM(D86:D88)</f>
        <v>407.1</v>
      </c>
      <c r="E85" s="11">
        <f t="shared" si="6"/>
        <v>100</v>
      </c>
      <c r="F85" s="12">
        <f t="shared" si="5"/>
        <v>0</v>
      </c>
      <c r="G85" s="31"/>
    </row>
    <row r="86" spans="1:7" s="9" customFormat="1" ht="14.25" customHeight="1">
      <c r="A86" s="59">
        <v>1003</v>
      </c>
      <c r="B86" s="60" t="s">
        <v>113</v>
      </c>
      <c r="C86" s="18">
        <v>407.1</v>
      </c>
      <c r="D86" s="18">
        <v>407.1</v>
      </c>
      <c r="E86" s="12">
        <f t="shared" si="6"/>
        <v>100</v>
      </c>
      <c r="F86" s="12">
        <f t="shared" si="5"/>
        <v>0</v>
      </c>
      <c r="G86" s="31"/>
    </row>
    <row r="87" spans="1:7" s="9" customFormat="1" ht="5.25" customHeight="1" hidden="1">
      <c r="A87" s="59">
        <v>1004</v>
      </c>
      <c r="B87" s="60" t="s">
        <v>114</v>
      </c>
      <c r="C87" s="18"/>
      <c r="D87" s="18"/>
      <c r="E87" s="12"/>
      <c r="F87" s="12">
        <f t="shared" si="5"/>
        <v>0</v>
      </c>
      <c r="G87" s="31"/>
    </row>
    <row r="88" spans="1:7" s="9" customFormat="1" ht="15.7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5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8.9</v>
      </c>
      <c r="D89" s="39">
        <f>D90+D91+D92+D93+D94</f>
        <v>5</v>
      </c>
      <c r="E89" s="11">
        <f>D89/C89*100</f>
        <v>56.179775280898866</v>
      </c>
      <c r="F89" s="12">
        <f t="shared" si="5"/>
        <v>-3.9000000000000004</v>
      </c>
      <c r="G89" s="31"/>
    </row>
    <row r="90" spans="1:7" s="9" customFormat="1" ht="15.75" customHeight="1">
      <c r="A90" s="41" t="s">
        <v>119</v>
      </c>
      <c r="B90" s="62" t="s">
        <v>120</v>
      </c>
      <c r="C90" s="18">
        <v>8.9</v>
      </c>
      <c r="D90" s="18">
        <v>5</v>
      </c>
      <c r="E90" s="12">
        <f aca="true" t="shared" si="7" ref="E90:E100">D90/C90*100</f>
        <v>56.179775280898866</v>
      </c>
      <c r="F90" s="12">
        <f>D90-C90</f>
        <v>-3.9000000000000004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2" t="e">
        <f t="shared" si="7"/>
        <v>#DIV/0!</v>
      </c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2" t="e">
        <f t="shared" si="7"/>
        <v>#DIV/0!</v>
      </c>
      <c r="F92" s="12">
        <f t="shared" si="8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2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2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2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2" t="e">
        <f t="shared" si="7"/>
        <v>#DIV/0!</v>
      </c>
      <c r="F96" s="12">
        <f t="shared" si="8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2" t="e">
        <f t="shared" si="7"/>
        <v>#DIV/0!</v>
      </c>
      <c r="F97" s="12">
        <f t="shared" si="8"/>
        <v>0</v>
      </c>
      <c r="G97" s="31"/>
    </row>
    <row r="98" spans="1:7" s="9" customFormat="1" ht="31.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2" t="e">
        <f t="shared" si="7"/>
        <v>#DIV/0!</v>
      </c>
      <c r="F98" s="12">
        <f t="shared" si="8"/>
        <v>0</v>
      </c>
      <c r="G98" s="31"/>
    </row>
    <row r="99" spans="1:6" s="9" customFormat="1" ht="15.75" customHeight="1">
      <c r="A99" s="63">
        <v>1400</v>
      </c>
      <c r="B99" s="58" t="s">
        <v>137</v>
      </c>
      <c r="C99" s="39">
        <f>C100</f>
        <v>131.4</v>
      </c>
      <c r="D99" s="39">
        <f>D100</f>
        <v>131.4</v>
      </c>
      <c r="E99" s="12">
        <f t="shared" si="7"/>
        <v>100</v>
      </c>
      <c r="F99" s="12">
        <f t="shared" si="8"/>
        <v>0</v>
      </c>
    </row>
    <row r="100" spans="1:6" s="9" customFormat="1" ht="15.75" customHeight="1">
      <c r="A100" s="59">
        <v>1403</v>
      </c>
      <c r="B100" s="60" t="s">
        <v>289</v>
      </c>
      <c r="C100" s="18">
        <v>131.4</v>
      </c>
      <c r="D100" s="18">
        <v>131.4</v>
      </c>
      <c r="E100" s="12">
        <f t="shared" si="7"/>
        <v>100</v>
      </c>
      <c r="F100" s="12">
        <f t="shared" si="8"/>
        <v>0</v>
      </c>
    </row>
    <row r="101" spans="1:6" s="9" customFormat="1" ht="15.75" customHeight="1" hidden="1">
      <c r="A101" s="64"/>
      <c r="B101" s="60" t="s">
        <v>44</v>
      </c>
      <c r="C101" s="18"/>
      <c r="D101" s="18"/>
      <c r="E101" s="12" t="e">
        <f t="shared" si="6"/>
        <v>#DIV/0!</v>
      </c>
      <c r="F101" s="12">
        <f t="shared" si="8"/>
        <v>0</v>
      </c>
    </row>
    <row r="102" spans="1:6" s="9" customFormat="1" ht="15.75" customHeight="1" hidden="1">
      <c r="A102" s="64"/>
      <c r="B102" s="60" t="s">
        <v>138</v>
      </c>
      <c r="C102" s="18"/>
      <c r="D102" s="18"/>
      <c r="E102" s="12" t="e">
        <f t="shared" si="6"/>
        <v>#DIV/0!</v>
      </c>
      <c r="F102" s="12">
        <f t="shared" si="8"/>
        <v>0</v>
      </c>
    </row>
    <row r="103" spans="1:6" s="9" customFormat="1" ht="15.75" customHeight="1">
      <c r="A103" s="64"/>
      <c r="B103" s="65" t="s">
        <v>139</v>
      </c>
      <c r="C103" s="39">
        <f>C52+C56+C58+C62+C66+C77+C85+C89+C99</f>
        <v>3326.709</v>
      </c>
      <c r="D103" s="39">
        <f>D52+D56+D58+D62+D66+D77+D85+D89+D99</f>
        <v>2904.08362</v>
      </c>
      <c r="E103" s="12">
        <f t="shared" si="6"/>
        <v>87.29599192475206</v>
      </c>
      <c r="F103" s="12">
        <f t="shared" si="5"/>
        <v>-422.62537999999995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10">
      <selection activeCell="C35" sqref="C35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303" t="s">
        <v>316</v>
      </c>
      <c r="B1" s="303"/>
      <c r="C1" s="303"/>
      <c r="D1" s="303"/>
      <c r="E1" s="303"/>
      <c r="F1" s="303"/>
      <c r="G1" s="1"/>
    </row>
    <row r="2" spans="1:7" ht="21.75" customHeight="1">
      <c r="A2" s="303"/>
      <c r="B2" s="303"/>
      <c r="C2" s="303"/>
      <c r="D2" s="303"/>
      <c r="E2" s="303"/>
      <c r="F2" s="303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311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240.49999999999997</v>
      </c>
      <c r="D5" s="11">
        <f>SUM(D6,D8,D10,D13,D15)</f>
        <v>251.53143</v>
      </c>
      <c r="E5" s="12">
        <f aca="true" t="shared" si="0" ref="E5:E35">D5/C5*100</f>
        <v>104.58687318087318</v>
      </c>
      <c r="F5" s="12">
        <f aca="true" t="shared" si="1" ref="F5:F36">D5-C5</f>
        <v>11.031430000000029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58.7</v>
      </c>
      <c r="D6" s="11">
        <f>SUM(D7)</f>
        <v>70.62511</v>
      </c>
      <c r="E6" s="12">
        <f t="shared" si="0"/>
        <v>120.31534923339014</v>
      </c>
      <c r="F6" s="12">
        <f t="shared" si="1"/>
        <v>11.925110000000004</v>
      </c>
      <c r="G6" s="1"/>
    </row>
    <row r="7" spans="1:7" s="9" customFormat="1" ht="15.75">
      <c r="A7" s="13">
        <v>1010200001</v>
      </c>
      <c r="B7" s="14" t="s">
        <v>7</v>
      </c>
      <c r="C7" s="15">
        <v>58.7</v>
      </c>
      <c r="D7" s="15">
        <v>70.62511</v>
      </c>
      <c r="E7" s="12">
        <f t="shared" si="0"/>
        <v>120.31534923339014</v>
      </c>
      <c r="F7" s="12">
        <f t="shared" si="1"/>
        <v>11.925110000000004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6</v>
      </c>
      <c r="D8" s="11">
        <f>SUM(D9)</f>
        <v>8.37903</v>
      </c>
      <c r="E8" s="12">
        <f t="shared" si="0"/>
        <v>139.65050000000002</v>
      </c>
      <c r="F8" s="12">
        <f t="shared" si="1"/>
        <v>2.37903</v>
      </c>
      <c r="G8" s="1"/>
    </row>
    <row r="9" spans="1:7" s="9" customFormat="1" ht="15.75">
      <c r="A9" s="13">
        <v>1050300001</v>
      </c>
      <c r="B9" s="13" t="s">
        <v>9</v>
      </c>
      <c r="C9" s="12">
        <v>6</v>
      </c>
      <c r="D9" s="12">
        <v>8.37903</v>
      </c>
      <c r="E9" s="12">
        <f t="shared" si="0"/>
        <v>139.65050000000002</v>
      </c>
      <c r="F9" s="12">
        <f t="shared" si="1"/>
        <v>2.37903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172.7</v>
      </c>
      <c r="D10" s="11">
        <f>SUM(D11:D12)</f>
        <v>164.57729</v>
      </c>
      <c r="E10" s="12">
        <f t="shared" si="0"/>
        <v>95.29663578459757</v>
      </c>
      <c r="F10" s="12">
        <f t="shared" si="1"/>
        <v>-8.122709999999984</v>
      </c>
      <c r="G10" s="1"/>
    </row>
    <row r="11" spans="1:7" s="9" customFormat="1" ht="15.75">
      <c r="A11" s="13">
        <v>1060600000</v>
      </c>
      <c r="B11" s="13" t="s">
        <v>11</v>
      </c>
      <c r="C11" s="12">
        <v>164</v>
      </c>
      <c r="D11" s="12">
        <v>154.90678</v>
      </c>
      <c r="E11" s="12">
        <f t="shared" si="0"/>
        <v>94.4553536585366</v>
      </c>
      <c r="F11" s="12">
        <f t="shared" si="1"/>
        <v>-9.093220000000002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8.7</v>
      </c>
      <c r="D12" s="18">
        <v>9.67051</v>
      </c>
      <c r="E12" s="12">
        <f t="shared" si="0"/>
        <v>111.15528735632185</v>
      </c>
      <c r="F12" s="12">
        <f t="shared" si="1"/>
        <v>0.9705100000000009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3.1</v>
      </c>
      <c r="D15" s="11">
        <f>SUM(D16:D19)</f>
        <v>7.95</v>
      </c>
      <c r="E15" s="12">
        <f t="shared" si="0"/>
        <v>256.4516129032258</v>
      </c>
      <c r="F15" s="12">
        <f t="shared" si="1"/>
        <v>4.85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3.1</v>
      </c>
      <c r="D17" s="12">
        <v>7.95</v>
      </c>
      <c r="E17" s="12">
        <f t="shared" si="0"/>
        <v>256.4516129032258</v>
      </c>
      <c r="F17" s="12">
        <f t="shared" si="1"/>
        <v>4.85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6.5" customHeight="1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81</v>
      </c>
      <c r="D20" s="11">
        <f>SUM(D21:D36)</f>
        <v>64.87374</v>
      </c>
      <c r="E20" s="12">
        <f t="shared" si="0"/>
        <v>80.09103703703704</v>
      </c>
      <c r="F20" s="12">
        <f t="shared" si="1"/>
        <v>-16.126260000000002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17</v>
      </c>
      <c r="D21" s="12">
        <v>24.62584</v>
      </c>
      <c r="E21" s="12">
        <f t="shared" si="0"/>
        <v>144.85788235294117</v>
      </c>
      <c r="F21" s="12">
        <f t="shared" si="1"/>
        <v>7.62584</v>
      </c>
      <c r="G21" s="1"/>
    </row>
    <row r="22" spans="1:7" s="9" customFormat="1" ht="14.25" customHeight="1">
      <c r="A22" s="13">
        <v>1110503505</v>
      </c>
      <c r="B22" s="13" t="s">
        <v>22</v>
      </c>
      <c r="C22" s="12">
        <v>23</v>
      </c>
      <c r="D22" s="12">
        <v>30.2479</v>
      </c>
      <c r="E22" s="12">
        <f t="shared" si="0"/>
        <v>131.51260869565218</v>
      </c>
      <c r="F22" s="12">
        <f t="shared" si="1"/>
        <v>7.247900000000001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40</v>
      </c>
      <c r="D25" s="12">
        <v>0</v>
      </c>
      <c r="E25" s="12">
        <f t="shared" si="0"/>
        <v>0</v>
      </c>
      <c r="F25" s="12">
        <f t="shared" si="1"/>
        <v>-40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1.5" customHeight="1">
      <c r="A34" s="13">
        <v>1130305010</v>
      </c>
      <c r="B34" s="14" t="s">
        <v>34</v>
      </c>
      <c r="C34" s="12">
        <v>1</v>
      </c>
      <c r="D34" s="12">
        <v>0</v>
      </c>
      <c r="E34" s="12">
        <f t="shared" si="0"/>
        <v>0</v>
      </c>
      <c r="F34" s="12">
        <f t="shared" si="1"/>
        <v>-1</v>
      </c>
      <c r="G34" s="1"/>
    </row>
    <row r="35" spans="1:7" s="9" customFormat="1" ht="15.75" customHeight="1">
      <c r="A35" s="13">
        <v>1169000000</v>
      </c>
      <c r="B35" s="14" t="s">
        <v>35</v>
      </c>
      <c r="C35" s="12"/>
      <c r="D35" s="12">
        <v>10</v>
      </c>
      <c r="E35" s="12" t="e">
        <f t="shared" si="0"/>
        <v>#DIV/0!</v>
      </c>
      <c r="F35" s="12">
        <f t="shared" si="1"/>
        <v>10</v>
      </c>
      <c r="G35" s="1"/>
    </row>
    <row r="36" spans="1:7" s="9" customFormat="1" ht="16.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6.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321.5</v>
      </c>
      <c r="D38" s="11">
        <f>SUM(D20,D5)</f>
        <v>316.40517</v>
      </c>
      <c r="E38" s="12">
        <f aca="true" t="shared" si="2" ref="E38:E47">D38/C38*100</f>
        <v>98.41529393468119</v>
      </c>
      <c r="F38" s="12">
        <f aca="true" t="shared" si="3" ref="F38:F47">D38-C38</f>
        <v>-5.094830000000002</v>
      </c>
      <c r="G38" s="1"/>
    </row>
    <row r="39" spans="1:7" s="9" customFormat="1" ht="15.75">
      <c r="A39" s="10"/>
      <c r="B39" s="10" t="s">
        <v>39</v>
      </c>
      <c r="C39" s="11">
        <f>SUM(C40:C44)</f>
        <v>1585.954</v>
      </c>
      <c r="D39" s="11">
        <f>SUM(D40:D44)</f>
        <v>1585.954</v>
      </c>
      <c r="E39" s="12">
        <f t="shared" si="2"/>
        <v>100</v>
      </c>
      <c r="F39" s="12">
        <f t="shared" si="3"/>
        <v>0</v>
      </c>
      <c r="G39" s="1"/>
    </row>
    <row r="40" spans="1:8" s="9" customFormat="1" ht="15.75">
      <c r="A40" s="13">
        <v>2020100000</v>
      </c>
      <c r="B40" s="13" t="s">
        <v>40</v>
      </c>
      <c r="C40" s="12">
        <v>1353.2</v>
      </c>
      <c r="D40" s="12">
        <v>1353.2</v>
      </c>
      <c r="E40" s="12">
        <f t="shared" si="2"/>
        <v>100</v>
      </c>
      <c r="F40" s="12">
        <f t="shared" si="3"/>
        <v>0</v>
      </c>
      <c r="G40" s="1"/>
      <c r="H40" s="21"/>
    </row>
    <row r="41" spans="1:7" s="9" customFormat="1" ht="15.75">
      <c r="A41" s="13">
        <v>2020107010</v>
      </c>
      <c r="B41" s="13" t="s">
        <v>41</v>
      </c>
      <c r="C41" s="12">
        <v>50</v>
      </c>
      <c r="D41" s="12">
        <v>50</v>
      </c>
      <c r="E41" s="12">
        <f t="shared" si="2"/>
        <v>100</v>
      </c>
      <c r="F41" s="12">
        <f t="shared" si="3"/>
        <v>0</v>
      </c>
      <c r="G41" s="1"/>
    </row>
    <row r="42" spans="1:7" s="9" customFormat="1" ht="15.75">
      <c r="A42" s="13">
        <v>2020200000</v>
      </c>
      <c r="B42" s="13" t="s">
        <v>42</v>
      </c>
      <c r="C42" s="12">
        <v>128.1</v>
      </c>
      <c r="D42" s="12">
        <v>128.1</v>
      </c>
      <c r="E42" s="12">
        <f t="shared" si="2"/>
        <v>100</v>
      </c>
      <c r="F42" s="12">
        <f t="shared" si="3"/>
        <v>0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54.654</v>
      </c>
      <c r="D43" s="12">
        <v>54.654</v>
      </c>
      <c r="E43" s="12">
        <f t="shared" si="2"/>
        <v>100</v>
      </c>
      <c r="F43" s="12">
        <f t="shared" si="3"/>
        <v>0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>
        <v>0</v>
      </c>
      <c r="E44" s="12" t="e">
        <f t="shared" si="2"/>
        <v>#DIV/0!</v>
      </c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1907.454</v>
      </c>
      <c r="D46" s="11">
        <f>SUM(D39,D38)</f>
        <v>1902.35917</v>
      </c>
      <c r="E46" s="12">
        <f t="shared" si="2"/>
        <v>99.73289893229405</v>
      </c>
      <c r="F46" s="12">
        <f t="shared" si="3"/>
        <v>-5.094830000000002</v>
      </c>
      <c r="G46" s="1"/>
    </row>
    <row r="47" spans="1:7" s="9" customFormat="1" ht="15.75">
      <c r="A47" s="10"/>
      <c r="B47" s="22" t="s">
        <v>47</v>
      </c>
      <c r="C47" s="11">
        <f>C103-C46</f>
        <v>200.00000000000023</v>
      </c>
      <c r="D47" s="11">
        <f>D103-D46</f>
        <v>79.09624000000008</v>
      </c>
      <c r="E47" s="12">
        <f t="shared" si="2"/>
        <v>39.54812</v>
      </c>
      <c r="F47" s="12">
        <f t="shared" si="3"/>
        <v>-120.90376000000015</v>
      </c>
      <c r="G47" s="23"/>
    </row>
    <row r="48" spans="1:7" s="9" customFormat="1" ht="15" customHeight="1">
      <c r="A48" s="24"/>
      <c r="B48" s="25"/>
      <c r="C48" s="26"/>
      <c r="D48" s="243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311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670.94275</v>
      </c>
      <c r="D52" s="39">
        <f>SUM(D53:D55)</f>
        <v>642.67911</v>
      </c>
      <c r="E52" s="12">
        <f>D52/C52*100</f>
        <v>95.78747367044357</v>
      </c>
      <c r="F52" s="12">
        <f>D52-C52</f>
        <v>-28.26364000000001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662.344</v>
      </c>
      <c r="D53" s="18">
        <v>642.67911</v>
      </c>
      <c r="E53" s="12">
        <f>D53/C53*100</f>
        <v>97.03101560518401</v>
      </c>
      <c r="F53" s="12">
        <f>D53-C53</f>
        <v>-19.664890000000014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159</v>
      </c>
      <c r="B55" s="17" t="s">
        <v>55</v>
      </c>
      <c r="C55" s="18">
        <v>8.59875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54.59</v>
      </c>
      <c r="D56" s="39">
        <f>D57</f>
        <v>54.59</v>
      </c>
      <c r="E56" s="12">
        <f>D56/C56*100</f>
        <v>100</v>
      </c>
      <c r="F56" s="12">
        <f aca="true" t="shared" si="4" ref="F56:F103">D56-C56</f>
        <v>0</v>
      </c>
      <c r="G56" s="31"/>
    </row>
    <row r="57" spans="1:6" s="9" customFormat="1" ht="15.75">
      <c r="A57" s="41" t="s">
        <v>58</v>
      </c>
      <c r="B57" s="17" t="s">
        <v>59</v>
      </c>
      <c r="C57" s="18">
        <v>54.59</v>
      </c>
      <c r="D57" s="18">
        <v>54.59</v>
      </c>
      <c r="E57" s="12">
        <f>D57/C57*100</f>
        <v>100</v>
      </c>
      <c r="F57" s="12">
        <f t="shared" si="4"/>
        <v>0</v>
      </c>
    </row>
    <row r="58" spans="1:7" s="46" customFormat="1" ht="15" customHeight="1">
      <c r="A58" s="42" t="s">
        <v>60</v>
      </c>
      <c r="B58" s="43" t="s">
        <v>61</v>
      </c>
      <c r="C58" s="44">
        <f>C60+C61</f>
        <v>17.90125</v>
      </c>
      <c r="D58" s="44">
        <f>D60+D61</f>
        <v>13.012070000000001</v>
      </c>
      <c r="E58" s="12">
        <f>D58/C58*100</f>
        <v>72.68805251029956</v>
      </c>
      <c r="F58" s="12">
        <f t="shared" si="4"/>
        <v>-4.88918</v>
      </c>
      <c r="G58" s="45"/>
    </row>
    <row r="59" spans="1:7" s="46" customFormat="1" ht="15.75" hidden="1">
      <c r="A59" s="47" t="s">
        <v>62</v>
      </c>
      <c r="B59" s="48" t="s">
        <v>63</v>
      </c>
      <c r="C59" s="49">
        <v>0</v>
      </c>
      <c r="D59" s="49">
        <v>0</v>
      </c>
      <c r="E59" s="12"/>
      <c r="F59" s="12">
        <f t="shared" si="4"/>
        <v>0</v>
      </c>
      <c r="G59" s="45"/>
    </row>
    <row r="60" spans="1:7" s="46" customFormat="1" ht="15.75" customHeight="1">
      <c r="A60" s="47" t="s">
        <v>160</v>
      </c>
      <c r="B60" s="48" t="s">
        <v>270</v>
      </c>
      <c r="C60" s="49">
        <v>1.40125</v>
      </c>
      <c r="D60" s="49">
        <v>1.40125</v>
      </c>
      <c r="E60" s="12">
        <v>0</v>
      </c>
      <c r="F60" s="12">
        <f t="shared" si="4"/>
        <v>0</v>
      </c>
      <c r="G60" s="45"/>
    </row>
    <row r="61" spans="1:7" s="46" customFormat="1" ht="17.25" customHeight="1">
      <c r="A61" s="47" t="s">
        <v>64</v>
      </c>
      <c r="B61" s="48" t="s">
        <v>65</v>
      </c>
      <c r="C61" s="49">
        <v>16.5</v>
      </c>
      <c r="D61" s="49">
        <v>11.61082</v>
      </c>
      <c r="E61" s="12">
        <f aca="true" t="shared" si="5" ref="E61:E66">D61/C61*100</f>
        <v>70.36860606060607</v>
      </c>
      <c r="F61" s="12">
        <f t="shared" si="4"/>
        <v>-4.88918</v>
      </c>
      <c r="G61" s="45"/>
    </row>
    <row r="62" spans="1:7" s="9" customFormat="1" ht="17.25" customHeight="1">
      <c r="A62" s="37" t="s">
        <v>66</v>
      </c>
      <c r="B62" s="38" t="s">
        <v>67</v>
      </c>
      <c r="C62" s="39">
        <f>C63+C64+C65</f>
        <v>48</v>
      </c>
      <c r="D62" s="39">
        <f>D63+D64+D65</f>
        <v>47.9</v>
      </c>
      <c r="E62" s="12">
        <f t="shared" si="5"/>
        <v>99.79166666666667</v>
      </c>
      <c r="F62" s="12">
        <f t="shared" si="4"/>
        <v>-0.10000000000000142</v>
      </c>
      <c r="G62" s="31"/>
    </row>
    <row r="63" spans="1:7" s="9" customFormat="1" ht="17.25" customHeight="1" hidden="1">
      <c r="A63" s="40" t="s">
        <v>68</v>
      </c>
      <c r="B63" s="17" t="s">
        <v>69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 hidden="1">
      <c r="A64" s="40" t="s">
        <v>70</v>
      </c>
      <c r="B64" s="50" t="s">
        <v>71</v>
      </c>
      <c r="C64" s="18"/>
      <c r="D64" s="18"/>
      <c r="E64" s="12"/>
      <c r="F64" s="12">
        <f t="shared" si="4"/>
        <v>0</v>
      </c>
      <c r="G64" s="31"/>
    </row>
    <row r="65" spans="1:7" s="9" customFormat="1" ht="17.25" customHeight="1">
      <c r="A65" s="47" t="s">
        <v>72</v>
      </c>
      <c r="B65" s="48" t="s">
        <v>73</v>
      </c>
      <c r="C65" s="18">
        <v>48</v>
      </c>
      <c r="D65" s="18">
        <v>47.9</v>
      </c>
      <c r="E65" s="12">
        <f t="shared" si="5"/>
        <v>99.79166666666667</v>
      </c>
      <c r="F65" s="12">
        <f t="shared" si="4"/>
        <v>-0.10000000000000142</v>
      </c>
      <c r="G65" s="31"/>
    </row>
    <row r="66" spans="1:7" s="9" customFormat="1" ht="17.25" customHeight="1">
      <c r="A66" s="37" t="s">
        <v>74</v>
      </c>
      <c r="B66" s="38" t="s">
        <v>75</v>
      </c>
      <c r="C66" s="39">
        <f>C68+C69</f>
        <v>547.1</v>
      </c>
      <c r="D66" s="39">
        <f>D68+D69</f>
        <v>529.76331</v>
      </c>
      <c r="E66" s="12">
        <f t="shared" si="5"/>
        <v>96.8311661487845</v>
      </c>
      <c r="F66" s="12">
        <f t="shared" si="4"/>
        <v>-17.336689999999976</v>
      </c>
      <c r="G66" s="31"/>
    </row>
    <row r="67" spans="1:7" s="9" customFormat="1" ht="17.25" customHeight="1" hidden="1">
      <c r="A67" s="40" t="s">
        <v>76</v>
      </c>
      <c r="B67" s="17" t="s">
        <v>77</v>
      </c>
      <c r="C67" s="18"/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78</v>
      </c>
      <c r="B68" s="51" t="s">
        <v>79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547.1</v>
      </c>
      <c r="D69" s="18">
        <v>529.76331</v>
      </c>
      <c r="E69" s="12">
        <f>D69/C69*100</f>
        <v>96.8311661487845</v>
      </c>
      <c r="F69" s="12">
        <f t="shared" si="4"/>
        <v>-17.336689999999976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6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6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6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6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762.12</v>
      </c>
      <c r="D77" s="39">
        <f>SUM(D78:D78)</f>
        <v>686.71092</v>
      </c>
      <c r="E77" s="12">
        <f t="shared" si="6"/>
        <v>90.10535348763973</v>
      </c>
      <c r="F77" s="12">
        <f t="shared" si="4"/>
        <v>-75.40908000000002</v>
      </c>
      <c r="G77" s="31"/>
    </row>
    <row r="78" spans="1:7" s="9" customFormat="1" ht="17.25" customHeight="1">
      <c r="A78" s="40" t="s">
        <v>98</v>
      </c>
      <c r="B78" s="17" t="s">
        <v>99</v>
      </c>
      <c r="C78" s="18">
        <v>762.12</v>
      </c>
      <c r="D78" s="18">
        <v>686.71092</v>
      </c>
      <c r="E78" s="12">
        <f t="shared" si="6"/>
        <v>90.10535348763973</v>
      </c>
      <c r="F78" s="12">
        <f t="shared" si="4"/>
        <v>-75.40908000000002</v>
      </c>
      <c r="G78" s="31"/>
    </row>
    <row r="79" spans="1:7" s="9" customFormat="1" ht="17.25" customHeight="1" hidden="1">
      <c r="A79" s="37" t="s">
        <v>100</v>
      </c>
      <c r="B79" s="38" t="s">
        <v>101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6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6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6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6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6"/>
        <v>#DIV/0!</v>
      </c>
      <c r="F84" s="12">
        <f t="shared" si="4"/>
        <v>0</v>
      </c>
      <c r="G84" s="31"/>
    </row>
    <row r="85" spans="1:7" s="9" customFormat="1" ht="15" customHeight="1" hidden="1">
      <c r="A85" s="57">
        <v>1000</v>
      </c>
      <c r="B85" s="58" t="s">
        <v>112</v>
      </c>
      <c r="C85" s="39">
        <f>SUM(C86:C88)</f>
        <v>0</v>
      </c>
      <c r="D85" s="39">
        <f>SUM(D86:D88)</f>
        <v>0</v>
      </c>
      <c r="E85" s="11"/>
      <c r="F85" s="12">
        <f t="shared" si="4"/>
        <v>0</v>
      </c>
      <c r="G85" s="31"/>
    </row>
    <row r="86" spans="1:7" s="9" customFormat="1" ht="14.25" customHeight="1" hidden="1">
      <c r="A86" s="59">
        <v>1003</v>
      </c>
      <c r="B86" s="60" t="s">
        <v>113</v>
      </c>
      <c r="C86" s="18">
        <v>0</v>
      </c>
      <c r="D86" s="18">
        <v>0</v>
      </c>
      <c r="E86" s="12"/>
      <c r="F86" s="12">
        <f t="shared" si="4"/>
        <v>0</v>
      </c>
      <c r="G86" s="31"/>
    </row>
    <row r="87" spans="1:7" s="9" customFormat="1" ht="15" customHeight="1" hidden="1">
      <c r="A87" s="59">
        <v>1004</v>
      </c>
      <c r="B87" s="60" t="s">
        <v>114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6.8</v>
      </c>
      <c r="D89" s="39">
        <f>D90+D91+D92+D93+D94</f>
        <v>6.8</v>
      </c>
      <c r="E89" s="11">
        <f>D89/C89*100</f>
        <v>100</v>
      </c>
      <c r="F89" s="12">
        <f t="shared" si="4"/>
        <v>0</v>
      </c>
      <c r="G89" s="31"/>
    </row>
    <row r="90" spans="1:7" s="9" customFormat="1" ht="15.75" customHeight="1">
      <c r="A90" s="41" t="s">
        <v>119</v>
      </c>
      <c r="B90" s="62" t="s">
        <v>120</v>
      </c>
      <c r="C90" s="18">
        <v>6.8</v>
      </c>
      <c r="D90" s="18">
        <v>6.8</v>
      </c>
      <c r="E90" s="11">
        <f aca="true" t="shared" si="7" ref="E90:E98">D90/C90*100</f>
        <v>100</v>
      </c>
      <c r="F90" s="12">
        <f>D90-C90</f>
        <v>0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2" t="e">
        <f t="shared" si="7"/>
        <v>#DIV/0!</v>
      </c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2" t="e">
        <f t="shared" si="7"/>
        <v>#DIV/0!</v>
      </c>
      <c r="F92" s="12">
        <f t="shared" si="8"/>
        <v>0</v>
      </c>
      <c r="G92" s="31"/>
    </row>
    <row r="93" spans="1:7" s="9" customFormat="1" ht="15.75" customHeight="1" hidden="1">
      <c r="A93" s="41" t="s">
        <v>125</v>
      </c>
      <c r="B93" s="17" t="s">
        <v>126</v>
      </c>
      <c r="C93" s="18"/>
      <c r="D93" s="18"/>
      <c r="E93" s="12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2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2" t="e">
        <f t="shared" si="7"/>
        <v>#DIV/0!</v>
      </c>
      <c r="F96" s="12">
        <f t="shared" si="8"/>
        <v>0</v>
      </c>
      <c r="G96" s="31"/>
    </row>
    <row r="97" spans="1:7" s="9" customFormat="1" ht="15.7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15.7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2" t="e">
        <f t="shared" si="7"/>
        <v>#DIV/0!</v>
      </c>
      <c r="F98" s="12">
        <f t="shared" si="8"/>
        <v>0</v>
      </c>
      <c r="G98" s="31"/>
    </row>
    <row r="99" spans="1:6" s="9" customFormat="1" ht="15.75" customHeight="1" hidden="1">
      <c r="A99" s="63">
        <v>1400</v>
      </c>
      <c r="B99" s="58" t="s">
        <v>137</v>
      </c>
      <c r="C99" s="39">
        <f>SUM(C101:C102)</f>
        <v>0</v>
      </c>
      <c r="D99" s="39">
        <f>SUM(D101:D102)</f>
        <v>0</v>
      </c>
      <c r="E99" s="11"/>
      <c r="F99" s="12">
        <f t="shared" si="8"/>
        <v>0</v>
      </c>
    </row>
    <row r="100" spans="1:6" s="9" customFormat="1" ht="15.75" customHeight="1" hidden="1">
      <c r="A100" s="59">
        <v>1403</v>
      </c>
      <c r="B100" s="60" t="s">
        <v>289</v>
      </c>
      <c r="C100" s="39"/>
      <c r="D100" s="39"/>
      <c r="E100" s="11"/>
      <c r="F100" s="12"/>
    </row>
    <row r="101" spans="1:6" s="9" customFormat="1" ht="15.75" customHeight="1" hidden="1">
      <c r="A101" s="64"/>
      <c r="B101" s="60" t="s">
        <v>44</v>
      </c>
      <c r="C101" s="18"/>
      <c r="D101" s="18"/>
      <c r="E101" s="12" t="e">
        <f t="shared" si="6"/>
        <v>#DIV/0!</v>
      </c>
      <c r="F101" s="12">
        <f t="shared" si="8"/>
        <v>0</v>
      </c>
    </row>
    <row r="102" spans="1:6" s="9" customFormat="1" ht="15.75" customHeight="1" hidden="1">
      <c r="A102" s="64"/>
      <c r="B102" s="60" t="s">
        <v>138</v>
      </c>
      <c r="C102" s="18"/>
      <c r="D102" s="18"/>
      <c r="E102" s="12" t="e">
        <f t="shared" si="6"/>
        <v>#DIV/0!</v>
      </c>
      <c r="F102" s="12">
        <f t="shared" si="8"/>
        <v>0</v>
      </c>
    </row>
    <row r="103" spans="1:6" s="9" customFormat="1" ht="15.75" customHeight="1">
      <c r="A103" s="64"/>
      <c r="B103" s="65" t="s">
        <v>139</v>
      </c>
      <c r="C103" s="39">
        <f>C52+C56+C58+C62+C66+C77+C85+C89+C97+C99</f>
        <v>2107.454</v>
      </c>
      <c r="D103" s="39">
        <f>SUM(D52,D56,D58,D62,D66,D70,D72,D77,D79,D85,D89,D99)</f>
        <v>1981.45541</v>
      </c>
      <c r="E103" s="12">
        <f t="shared" si="6"/>
        <v>94.0212887208926</v>
      </c>
      <c r="F103" s="12">
        <f t="shared" si="4"/>
        <v>-125.99859000000015</v>
      </c>
    </row>
    <row r="104" spans="1:6" s="9" customFormat="1" ht="15.75">
      <c r="A104" s="28"/>
      <c r="B104" s="29"/>
      <c r="C104" s="31"/>
      <c r="D104" s="30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07"/>
  <sheetViews>
    <sheetView zoomScalePageLayoutView="0" workbookViewId="0" topLeftCell="A6">
      <selection activeCell="C39" sqref="C39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303" t="s">
        <v>315</v>
      </c>
      <c r="B1" s="303"/>
      <c r="C1" s="303"/>
      <c r="D1" s="303"/>
      <c r="E1" s="303"/>
      <c r="F1" s="303"/>
      <c r="G1" s="1"/>
    </row>
    <row r="2" spans="1:7" ht="18" customHeight="1">
      <c r="A2" s="303"/>
      <c r="B2" s="303"/>
      <c r="C2" s="303"/>
      <c r="D2" s="303"/>
      <c r="E2" s="303"/>
      <c r="F2" s="303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311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395.8</v>
      </c>
      <c r="D5" s="11">
        <f>SUM(D6,D8,D10,D13,D15)</f>
        <v>496.22387000000003</v>
      </c>
      <c r="E5" s="12">
        <f aca="true" t="shared" si="0" ref="E5:E36">D5/C5*100</f>
        <v>125.37237746336534</v>
      </c>
      <c r="F5" s="12">
        <f aca="true" t="shared" si="1" ref="F5:F37">D5-C5</f>
        <v>100.42387000000002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200.1</v>
      </c>
      <c r="D6" s="11">
        <f>SUM(D7)</f>
        <v>290.20698</v>
      </c>
      <c r="E6" s="12">
        <f t="shared" si="0"/>
        <v>145.03097451274363</v>
      </c>
      <c r="F6" s="12">
        <f t="shared" si="1"/>
        <v>90.10698</v>
      </c>
      <c r="G6" s="1"/>
    </row>
    <row r="7" spans="1:7" s="9" customFormat="1" ht="15.75">
      <c r="A7" s="13">
        <v>1010200001</v>
      </c>
      <c r="B7" s="14" t="s">
        <v>7</v>
      </c>
      <c r="C7" s="15">
        <v>200.1</v>
      </c>
      <c r="D7" s="15">
        <v>290.20698</v>
      </c>
      <c r="E7" s="12">
        <f t="shared" si="0"/>
        <v>145.03097451274363</v>
      </c>
      <c r="F7" s="12">
        <f t="shared" si="1"/>
        <v>90.10698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</v>
      </c>
      <c r="D8" s="11">
        <f>SUM(D9)</f>
        <v>0.14541</v>
      </c>
      <c r="E8" s="12">
        <f t="shared" si="0"/>
        <v>14.541</v>
      </c>
      <c r="F8" s="12">
        <f t="shared" si="1"/>
        <v>-0.85459</v>
      </c>
      <c r="G8" s="1"/>
    </row>
    <row r="9" spans="1:7" s="9" customFormat="1" ht="15.75">
      <c r="A9" s="13">
        <v>1050300001</v>
      </c>
      <c r="B9" s="13" t="s">
        <v>9</v>
      </c>
      <c r="C9" s="12">
        <v>1</v>
      </c>
      <c r="D9" s="12">
        <v>0.14541</v>
      </c>
      <c r="E9" s="12">
        <f t="shared" si="0"/>
        <v>14.541</v>
      </c>
      <c r="F9" s="12">
        <f t="shared" si="1"/>
        <v>-0.85459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184.5</v>
      </c>
      <c r="D10" s="11">
        <f>SUM(D11:D12)</f>
        <v>195.90148</v>
      </c>
      <c r="E10" s="12">
        <f t="shared" si="0"/>
        <v>106.17966395663956</v>
      </c>
      <c r="F10" s="12">
        <f t="shared" si="1"/>
        <v>11.401479999999992</v>
      </c>
      <c r="G10" s="1"/>
    </row>
    <row r="11" spans="1:7" s="9" customFormat="1" ht="15.75">
      <c r="A11" s="13">
        <v>1060600000</v>
      </c>
      <c r="B11" s="13" t="s">
        <v>11</v>
      </c>
      <c r="C11" s="12">
        <v>173</v>
      </c>
      <c r="D11" s="12">
        <v>184.23431</v>
      </c>
      <c r="E11" s="12">
        <f t="shared" si="0"/>
        <v>106.49382080924855</v>
      </c>
      <c r="F11" s="12">
        <f t="shared" si="1"/>
        <v>11.234309999999994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11.5</v>
      </c>
      <c r="D12" s="18">
        <v>11.66717</v>
      </c>
      <c r="E12" s="12">
        <f t="shared" si="0"/>
        <v>101.45365217391304</v>
      </c>
      <c r="F12" s="12">
        <f t="shared" si="1"/>
        <v>0.16717000000000048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10.2</v>
      </c>
      <c r="D15" s="11">
        <f>SUM(D16:D19)</f>
        <v>9.97</v>
      </c>
      <c r="E15" s="12">
        <f t="shared" si="0"/>
        <v>97.74509803921569</v>
      </c>
      <c r="F15" s="12">
        <f t="shared" si="1"/>
        <v>-0.22999999999999865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0" customHeight="1">
      <c r="A17" s="13">
        <v>1080400001</v>
      </c>
      <c r="B17" s="14" t="s">
        <v>17</v>
      </c>
      <c r="C17" s="12">
        <v>10.2</v>
      </c>
      <c r="D17" s="12">
        <v>9.97</v>
      </c>
      <c r="E17" s="12">
        <f t="shared" si="0"/>
        <v>97.74509803921569</v>
      </c>
      <c r="F17" s="12">
        <f t="shared" si="1"/>
        <v>-0.22999999999999865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0.75" customHeight="1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SUM(C21:C38)</f>
        <v>396</v>
      </c>
      <c r="D20" s="11">
        <f>SUM(D21:D37)</f>
        <v>683.99685</v>
      </c>
      <c r="E20" s="12">
        <f t="shared" si="0"/>
        <v>172.72647727272727</v>
      </c>
      <c r="F20" s="12">
        <f t="shared" si="1"/>
        <v>287.99685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180</v>
      </c>
      <c r="D21" s="12">
        <v>530.5568</v>
      </c>
      <c r="E21" s="12">
        <f t="shared" si="0"/>
        <v>294.7537777777777</v>
      </c>
      <c r="F21" s="12">
        <f t="shared" si="1"/>
        <v>350.55679999999995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25</v>
      </c>
      <c r="D22" s="12">
        <v>27.07573</v>
      </c>
      <c r="E22" s="12">
        <f t="shared" si="0"/>
        <v>108.30291999999999</v>
      </c>
      <c r="F22" s="12">
        <f t="shared" si="1"/>
        <v>2.07573</v>
      </c>
      <c r="G22" s="1"/>
    </row>
    <row r="23" spans="1:7" s="9" customFormat="1" ht="14.25" customHeight="1" hidden="1">
      <c r="A23" s="13">
        <v>1110700000</v>
      </c>
      <c r="B23" s="13" t="s">
        <v>23</v>
      </c>
      <c r="C23" s="12"/>
      <c r="D23" s="12"/>
      <c r="E23" s="12" t="e">
        <f t="shared" si="0"/>
        <v>#DIV/0!</v>
      </c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 t="e">
        <f t="shared" si="0"/>
        <v>#DIV/0!</v>
      </c>
      <c r="F24" s="12">
        <f t="shared" si="1"/>
        <v>0</v>
      </c>
      <c r="G24" s="1"/>
    </row>
    <row r="25" spans="1:7" s="9" customFormat="1" ht="13.5" customHeight="1">
      <c r="A25" s="13">
        <v>1140203310</v>
      </c>
      <c r="B25" s="14" t="s">
        <v>331</v>
      </c>
      <c r="C25" s="12">
        <v>100</v>
      </c>
      <c r="D25" s="12">
        <v>108.3495</v>
      </c>
      <c r="E25" s="12">
        <f t="shared" si="0"/>
        <v>108.3495</v>
      </c>
      <c r="F25" s="12">
        <f t="shared" si="1"/>
        <v>8.349500000000006</v>
      </c>
      <c r="G25" s="1"/>
    </row>
    <row r="26" spans="1:7" s="9" customFormat="1" ht="14.25" customHeight="1">
      <c r="A26" s="13">
        <v>1140601410</v>
      </c>
      <c r="B26" s="14" t="s">
        <v>25</v>
      </c>
      <c r="C26" s="12">
        <v>90</v>
      </c>
      <c r="D26" s="12">
        <v>17.51482</v>
      </c>
      <c r="E26" s="12">
        <f t="shared" si="0"/>
        <v>19.460911111111113</v>
      </c>
      <c r="F26" s="12">
        <f t="shared" si="1"/>
        <v>-72.48518</v>
      </c>
      <c r="G26" s="1"/>
    </row>
    <row r="27" spans="1:7" s="9" customFormat="1" ht="15" customHeight="1" hidden="1">
      <c r="A27" s="13">
        <v>1160000000</v>
      </c>
      <c r="B27" s="13" t="s">
        <v>26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5" customHeight="1" hidden="1">
      <c r="A28" s="13">
        <v>1160301001</v>
      </c>
      <c r="B28" s="14" t="s">
        <v>27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" customHeight="1" hidden="1">
      <c r="A29" s="13">
        <v>1160303001</v>
      </c>
      <c r="B29" s="14" t="s">
        <v>28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1160600000</v>
      </c>
      <c r="B30" s="14" t="s">
        <v>29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" customHeight="1" hidden="1">
      <c r="A31" s="13">
        <v>1160800001</v>
      </c>
      <c r="B31" s="14" t="s">
        <v>30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5" customHeight="1" hidden="1">
      <c r="A32" s="13">
        <v>1162504001</v>
      </c>
      <c r="B32" s="14" t="s">
        <v>31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5" customHeight="1" hidden="1">
      <c r="A33" s="13">
        <v>1162700001</v>
      </c>
      <c r="B33" s="14" t="s">
        <v>32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15" customHeight="1" hidden="1">
      <c r="A34" s="13">
        <v>1162800001</v>
      </c>
      <c r="B34" s="14" t="s">
        <v>33</v>
      </c>
      <c r="C34" s="12"/>
      <c r="D34" s="12"/>
      <c r="E34" s="12" t="e">
        <f t="shared" si="0"/>
        <v>#DIV/0!</v>
      </c>
      <c r="F34" s="12">
        <f t="shared" si="1"/>
        <v>0</v>
      </c>
      <c r="G34" s="1"/>
    </row>
    <row r="35" spans="1:7" s="9" customFormat="1" ht="15" customHeight="1">
      <c r="A35" s="13">
        <v>1130305010</v>
      </c>
      <c r="B35" s="14" t="s">
        <v>34</v>
      </c>
      <c r="C35" s="12">
        <v>1</v>
      </c>
      <c r="D35" s="12">
        <v>0</v>
      </c>
      <c r="E35" s="12">
        <f t="shared" si="0"/>
        <v>0</v>
      </c>
      <c r="F35" s="12">
        <f t="shared" si="1"/>
        <v>-1</v>
      </c>
      <c r="G35" s="1"/>
    </row>
    <row r="36" spans="1:7" s="9" customFormat="1" ht="13.5" customHeight="1">
      <c r="A36" s="13">
        <v>1169000000</v>
      </c>
      <c r="B36" s="14" t="s">
        <v>35</v>
      </c>
      <c r="C36" s="12">
        <v>0</v>
      </c>
      <c r="D36" s="12">
        <v>10</v>
      </c>
      <c r="E36" s="12" t="e">
        <f t="shared" si="0"/>
        <v>#DIV/0!</v>
      </c>
      <c r="F36" s="12">
        <f t="shared" si="1"/>
        <v>10</v>
      </c>
      <c r="G36" s="1"/>
    </row>
    <row r="37" spans="1:7" s="9" customFormat="1" ht="15" customHeight="1">
      <c r="A37" s="13">
        <v>1170505005</v>
      </c>
      <c r="B37" s="13" t="s">
        <v>36</v>
      </c>
      <c r="C37" s="12">
        <v>0</v>
      </c>
      <c r="D37" s="12">
        <v>-9.5</v>
      </c>
      <c r="E37" s="12"/>
      <c r="F37" s="12">
        <f t="shared" si="1"/>
        <v>-9.5</v>
      </c>
      <c r="G37" s="1"/>
    </row>
    <row r="38" spans="1:7" s="9" customFormat="1" ht="15" customHeight="1" hidden="1">
      <c r="A38" s="13">
        <v>1190500010</v>
      </c>
      <c r="B38" s="13" t="s">
        <v>37</v>
      </c>
      <c r="C38" s="12"/>
      <c r="D38" s="12"/>
      <c r="E38" s="12"/>
      <c r="F38" s="12"/>
      <c r="G38" s="1"/>
    </row>
    <row r="39" spans="1:7" s="9" customFormat="1" ht="15.75">
      <c r="A39" s="10"/>
      <c r="B39" s="10" t="s">
        <v>38</v>
      </c>
      <c r="C39" s="11">
        <f>SUM(C20,C5)</f>
        <v>791.8</v>
      </c>
      <c r="D39" s="11">
        <f>SUM(D20,D5)</f>
        <v>1180.22072</v>
      </c>
      <c r="E39" s="12">
        <f aca="true" t="shared" si="2" ref="E39:E47">D39/C39*100</f>
        <v>149.0554079312958</v>
      </c>
      <c r="F39" s="12">
        <f aca="true" t="shared" si="3" ref="F39:F48">D39-C39</f>
        <v>388.4207200000001</v>
      </c>
      <c r="G39" s="1"/>
    </row>
    <row r="40" spans="1:7" s="9" customFormat="1" ht="15.75">
      <c r="A40" s="10"/>
      <c r="B40" s="10" t="s">
        <v>39</v>
      </c>
      <c r="C40" s="11">
        <f>SUM(C41:C45)</f>
        <v>2694.9320000000002</v>
      </c>
      <c r="D40" s="11">
        <f>SUM(D41:D45)</f>
        <v>2684.4320000000002</v>
      </c>
      <c r="E40" s="12">
        <f t="shared" si="2"/>
        <v>99.61037977952691</v>
      </c>
      <c r="F40" s="12">
        <f t="shared" si="3"/>
        <v>-10.5</v>
      </c>
      <c r="G40" s="1"/>
    </row>
    <row r="41" spans="1:8" s="9" customFormat="1" ht="15.75">
      <c r="A41" s="13">
        <v>2020100000</v>
      </c>
      <c r="B41" s="13" t="s">
        <v>40</v>
      </c>
      <c r="C41" s="12">
        <v>1869.4</v>
      </c>
      <c r="D41" s="12">
        <v>1869.4</v>
      </c>
      <c r="E41" s="12">
        <f t="shared" si="2"/>
        <v>100</v>
      </c>
      <c r="F41" s="12">
        <f t="shared" si="3"/>
        <v>0</v>
      </c>
      <c r="G41" s="1"/>
      <c r="H41" s="21"/>
    </row>
    <row r="42" spans="1:7" s="9" customFormat="1" ht="15.75" hidden="1">
      <c r="A42" s="13">
        <v>2020107010</v>
      </c>
      <c r="B42" s="13" t="s">
        <v>41</v>
      </c>
      <c r="C42" s="12">
        <v>0</v>
      </c>
      <c r="D42" s="12">
        <v>0</v>
      </c>
      <c r="E42" s="12"/>
      <c r="F42" s="12"/>
      <c r="G42" s="1"/>
    </row>
    <row r="43" spans="1:7" s="9" customFormat="1" ht="15.75">
      <c r="A43" s="13">
        <v>2020200000</v>
      </c>
      <c r="B43" s="13" t="s">
        <v>42</v>
      </c>
      <c r="C43" s="12">
        <v>711.86</v>
      </c>
      <c r="D43" s="12">
        <v>701.36</v>
      </c>
      <c r="E43" s="12">
        <f t="shared" si="2"/>
        <v>98.5249908689911</v>
      </c>
      <c r="F43" s="12">
        <f t="shared" si="3"/>
        <v>-10.5</v>
      </c>
      <c r="G43" s="1"/>
    </row>
    <row r="44" spans="1:7" s="9" customFormat="1" ht="15" customHeight="1">
      <c r="A44" s="13">
        <v>2020300000</v>
      </c>
      <c r="B44" s="13" t="s">
        <v>43</v>
      </c>
      <c r="C44" s="12">
        <v>113.672</v>
      </c>
      <c r="D44" s="12">
        <v>113.672</v>
      </c>
      <c r="E44" s="12">
        <f t="shared" si="2"/>
        <v>100</v>
      </c>
      <c r="F44" s="12">
        <f t="shared" si="3"/>
        <v>0</v>
      </c>
      <c r="G44" s="1"/>
    </row>
    <row r="45" spans="1:7" s="9" customFormat="1" ht="15" customHeight="1" hidden="1">
      <c r="A45" s="13">
        <v>2020400000</v>
      </c>
      <c r="B45" s="13" t="s">
        <v>44</v>
      </c>
      <c r="C45" s="12">
        <v>0</v>
      </c>
      <c r="D45" s="12"/>
      <c r="E45" s="12"/>
      <c r="F45" s="12">
        <f t="shared" si="3"/>
        <v>0</v>
      </c>
      <c r="G45" s="1"/>
    </row>
    <row r="46" spans="1:7" s="9" customFormat="1" ht="31.5" hidden="1">
      <c r="A46" s="10">
        <v>3000000000</v>
      </c>
      <c r="B46" s="19" t="s">
        <v>45</v>
      </c>
      <c r="C46" s="11">
        <v>0</v>
      </c>
      <c r="D46" s="11">
        <v>0</v>
      </c>
      <c r="E46" s="12" t="e">
        <f t="shared" si="2"/>
        <v>#DIV/0!</v>
      </c>
      <c r="F46" s="12">
        <f t="shared" si="3"/>
        <v>0</v>
      </c>
      <c r="G46" s="1"/>
    </row>
    <row r="47" spans="1:7" s="9" customFormat="1" ht="15.75">
      <c r="A47" s="10"/>
      <c r="B47" s="10" t="s">
        <v>46</v>
      </c>
      <c r="C47" s="11">
        <f>SUM(C40,C39)</f>
        <v>3486.732</v>
      </c>
      <c r="D47" s="11">
        <f>SUM(D40,D39)</f>
        <v>3864.65272</v>
      </c>
      <c r="E47" s="12">
        <f t="shared" si="2"/>
        <v>110.83882328782366</v>
      </c>
      <c r="F47" s="12">
        <f t="shared" si="3"/>
        <v>377.9207200000001</v>
      </c>
      <c r="G47" s="1"/>
    </row>
    <row r="48" spans="1:7" s="9" customFormat="1" ht="15.75">
      <c r="A48" s="10"/>
      <c r="B48" s="22" t="s">
        <v>47</v>
      </c>
      <c r="C48" s="11">
        <f>C104-C47</f>
        <v>399</v>
      </c>
      <c r="D48" s="11">
        <f>D104-D47</f>
        <v>-515.0902500000002</v>
      </c>
      <c r="E48" s="12"/>
      <c r="F48" s="12">
        <f t="shared" si="3"/>
        <v>-914.0902500000002</v>
      </c>
      <c r="G48" s="23"/>
    </row>
    <row r="49" spans="1:7" s="9" customFormat="1" ht="15" customHeight="1">
      <c r="A49" s="24"/>
      <c r="B49" s="25"/>
      <c r="C49" s="26"/>
      <c r="D49" s="243"/>
      <c r="E49" s="27"/>
      <c r="F49" s="27"/>
      <c r="G49" s="23"/>
    </row>
    <row r="50" spans="1:7" s="9" customFormat="1" ht="15.75">
      <c r="A50" s="28"/>
      <c r="B50" s="29"/>
      <c r="C50" s="30"/>
      <c r="D50" s="246"/>
      <c r="E50" s="30"/>
      <c r="F50" s="30"/>
      <c r="G50" s="31"/>
    </row>
    <row r="51" spans="1:7" s="9" customFormat="1" ht="63">
      <c r="A51" s="32" t="s">
        <v>0</v>
      </c>
      <c r="B51" s="32" t="s">
        <v>48</v>
      </c>
      <c r="C51" s="33" t="s">
        <v>2</v>
      </c>
      <c r="D51" s="6" t="s">
        <v>311</v>
      </c>
      <c r="E51" s="33" t="s">
        <v>3</v>
      </c>
      <c r="F51" s="34" t="s">
        <v>4</v>
      </c>
      <c r="G51" s="31"/>
    </row>
    <row r="52" spans="1:7" s="9" customFormat="1" ht="15.75">
      <c r="A52" s="35">
        <v>1</v>
      </c>
      <c r="B52" s="36">
        <v>2</v>
      </c>
      <c r="C52" s="35">
        <v>3</v>
      </c>
      <c r="D52" s="36">
        <v>4</v>
      </c>
      <c r="E52" s="35">
        <v>5</v>
      </c>
      <c r="F52" s="36">
        <v>6</v>
      </c>
      <c r="G52" s="31"/>
    </row>
    <row r="53" spans="1:7" s="9" customFormat="1" ht="15.75">
      <c r="A53" s="37" t="s">
        <v>49</v>
      </c>
      <c r="B53" s="38" t="s">
        <v>50</v>
      </c>
      <c r="C53" s="39">
        <f>SUM(C54:C56)</f>
        <v>756.902</v>
      </c>
      <c r="D53" s="39">
        <f>SUM(D54:D56)</f>
        <v>691.01524</v>
      </c>
      <c r="E53" s="12">
        <f>D53/C53*100</f>
        <v>91.29520598439427</v>
      </c>
      <c r="F53" s="12">
        <f>D53-C53</f>
        <v>-65.8867600000001</v>
      </c>
      <c r="G53" s="31"/>
    </row>
    <row r="54" spans="1:7" s="9" customFormat="1" ht="14.25" customHeight="1">
      <c r="A54" s="40" t="s">
        <v>51</v>
      </c>
      <c r="B54" s="17" t="s">
        <v>52</v>
      </c>
      <c r="C54" s="18">
        <v>736.902</v>
      </c>
      <c r="D54" s="18">
        <v>691.01524</v>
      </c>
      <c r="E54" s="12">
        <f>D54/C54*100</f>
        <v>93.77301730759314</v>
      </c>
      <c r="F54" s="12">
        <f>D54-C54</f>
        <v>-45.886760000000095</v>
      </c>
      <c r="G54" s="31"/>
    </row>
    <row r="55" spans="1:7" s="9" customFormat="1" ht="15.75" hidden="1">
      <c r="A55" s="40" t="s">
        <v>53</v>
      </c>
      <c r="B55" s="17" t="s">
        <v>54</v>
      </c>
      <c r="C55" s="18">
        <v>0</v>
      </c>
      <c r="D55" s="18">
        <v>0</v>
      </c>
      <c r="E55" s="12"/>
      <c r="F55" s="12"/>
      <c r="G55" s="31"/>
    </row>
    <row r="56" spans="1:7" s="9" customFormat="1" ht="15.75">
      <c r="A56" s="40" t="s">
        <v>159</v>
      </c>
      <c r="B56" s="17" t="s">
        <v>55</v>
      </c>
      <c r="C56" s="18">
        <v>20</v>
      </c>
      <c r="D56" s="18">
        <v>0</v>
      </c>
      <c r="E56" s="12"/>
      <c r="F56" s="12"/>
      <c r="G56" s="31"/>
    </row>
    <row r="57" spans="1:7" s="9" customFormat="1" ht="15.75">
      <c r="A57" s="37" t="s">
        <v>56</v>
      </c>
      <c r="B57" s="38" t="s">
        <v>57</v>
      </c>
      <c r="C57" s="39">
        <f>C58</f>
        <v>113.57</v>
      </c>
      <c r="D57" s="39">
        <f>D58</f>
        <v>113.57</v>
      </c>
      <c r="E57" s="12">
        <f>D57/C57*100</f>
        <v>100</v>
      </c>
      <c r="F57" s="12">
        <f aca="true" t="shared" si="4" ref="F57:F104">D57-C57</f>
        <v>0</v>
      </c>
      <c r="G57" s="31"/>
    </row>
    <row r="58" spans="1:6" s="9" customFormat="1" ht="15.75">
      <c r="A58" s="41" t="s">
        <v>58</v>
      </c>
      <c r="B58" s="17" t="s">
        <v>59</v>
      </c>
      <c r="C58" s="18">
        <v>113.57</v>
      </c>
      <c r="D58" s="18">
        <v>113.57</v>
      </c>
      <c r="E58" s="12">
        <f>D58/C58*100</f>
        <v>100</v>
      </c>
      <c r="F58" s="12">
        <f t="shared" si="4"/>
        <v>0</v>
      </c>
    </row>
    <row r="59" spans="1:7" s="46" customFormat="1" ht="14.25" customHeight="1">
      <c r="A59" s="42" t="s">
        <v>60</v>
      </c>
      <c r="B59" s="43" t="s">
        <v>61</v>
      </c>
      <c r="C59" s="44">
        <f>C62</f>
        <v>20.616</v>
      </c>
      <c r="D59" s="44">
        <f>SUM(D60:D62)</f>
        <v>12.01</v>
      </c>
      <c r="E59" s="12">
        <f>D59/C59*100</f>
        <v>58.25572370974</v>
      </c>
      <c r="F59" s="12">
        <f t="shared" si="4"/>
        <v>-8.606</v>
      </c>
      <c r="G59" s="45"/>
    </row>
    <row r="60" spans="1:7" s="46" customFormat="1" ht="15.75" hidden="1">
      <c r="A60" s="47" t="s">
        <v>62</v>
      </c>
      <c r="B60" s="48" t="s">
        <v>63</v>
      </c>
      <c r="C60" s="49">
        <v>0</v>
      </c>
      <c r="D60" s="49"/>
      <c r="E60" s="12"/>
      <c r="F60" s="12">
        <f t="shared" si="4"/>
        <v>0</v>
      </c>
      <c r="G60" s="45"/>
    </row>
    <row r="61" spans="1:7" s="46" customFormat="1" ht="31.5" hidden="1">
      <c r="A61" s="47" t="s">
        <v>160</v>
      </c>
      <c r="B61" s="48" t="s">
        <v>270</v>
      </c>
      <c r="C61" s="49"/>
      <c r="D61" s="49"/>
      <c r="E61" s="12"/>
      <c r="F61" s="12"/>
      <c r="G61" s="45"/>
    </row>
    <row r="62" spans="1:7" s="46" customFormat="1" ht="17.25" customHeight="1">
      <c r="A62" s="47" t="s">
        <v>64</v>
      </c>
      <c r="B62" s="48" t="s">
        <v>65</v>
      </c>
      <c r="C62" s="49">
        <v>20.616</v>
      </c>
      <c r="D62" s="49">
        <v>12.01</v>
      </c>
      <c r="E62" s="12">
        <f aca="true" t="shared" si="5" ref="E62:E67">D62/C62*100</f>
        <v>58.25572370974</v>
      </c>
      <c r="F62" s="12">
        <f t="shared" si="4"/>
        <v>-8.606</v>
      </c>
      <c r="G62" s="45"/>
    </row>
    <row r="63" spans="1:7" s="9" customFormat="1" ht="17.25" customHeight="1">
      <c r="A63" s="37" t="s">
        <v>66</v>
      </c>
      <c r="B63" s="38" t="s">
        <v>67</v>
      </c>
      <c r="C63" s="39">
        <f>C64+C65+C66</f>
        <v>466.8</v>
      </c>
      <c r="D63" s="39">
        <f>D64+D65+D66</f>
        <v>347.23848</v>
      </c>
      <c r="E63" s="12">
        <f t="shared" si="5"/>
        <v>74.38699228791774</v>
      </c>
      <c r="F63" s="12">
        <f t="shared" si="4"/>
        <v>-119.56152000000003</v>
      </c>
      <c r="G63" s="31"/>
    </row>
    <row r="64" spans="1:7" s="9" customFormat="1" ht="17.25" customHeight="1" hidden="1">
      <c r="A64" s="40" t="s">
        <v>68</v>
      </c>
      <c r="B64" s="17" t="s">
        <v>69</v>
      </c>
      <c r="C64" s="18"/>
      <c r="D64" s="18"/>
      <c r="E64" s="12"/>
      <c r="F64" s="12">
        <f t="shared" si="4"/>
        <v>0</v>
      </c>
      <c r="G64" s="31"/>
    </row>
    <row r="65" spans="1:7" s="9" customFormat="1" ht="15.75" customHeight="1">
      <c r="A65" s="40" t="s">
        <v>70</v>
      </c>
      <c r="B65" s="50" t="s">
        <v>71</v>
      </c>
      <c r="C65" s="18">
        <v>354</v>
      </c>
      <c r="D65" s="18">
        <v>281.319</v>
      </c>
      <c r="E65" s="12">
        <f t="shared" si="5"/>
        <v>79.46864406779662</v>
      </c>
      <c r="F65" s="12">
        <f t="shared" si="4"/>
        <v>-72.68099999999998</v>
      </c>
      <c r="G65" s="31"/>
    </row>
    <row r="66" spans="1:7" s="9" customFormat="1" ht="15.75" customHeight="1">
      <c r="A66" s="47" t="s">
        <v>72</v>
      </c>
      <c r="B66" s="48" t="s">
        <v>73</v>
      </c>
      <c r="C66" s="18">
        <v>112.8</v>
      </c>
      <c r="D66" s="18">
        <v>65.91948</v>
      </c>
      <c r="E66" s="12"/>
      <c r="F66" s="12">
        <f t="shared" si="4"/>
        <v>-46.880520000000004</v>
      </c>
      <c r="G66" s="31"/>
    </row>
    <row r="67" spans="1:7" s="9" customFormat="1" ht="15.75" customHeight="1">
      <c r="A67" s="37" t="s">
        <v>74</v>
      </c>
      <c r="B67" s="38" t="s">
        <v>75</v>
      </c>
      <c r="C67" s="39">
        <f>C68+C70</f>
        <v>919.084</v>
      </c>
      <c r="D67" s="39">
        <f>D68+D70</f>
        <v>703.30469</v>
      </c>
      <c r="E67" s="12">
        <f t="shared" si="5"/>
        <v>76.52235160224747</v>
      </c>
      <c r="F67" s="12">
        <f t="shared" si="4"/>
        <v>-215.7793099999999</v>
      </c>
      <c r="G67" s="31"/>
    </row>
    <row r="68" spans="1:7" s="9" customFormat="1" ht="14.25" customHeight="1" hidden="1">
      <c r="A68" s="40" t="s">
        <v>76</v>
      </c>
      <c r="B68" s="17" t="s">
        <v>77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52" customFormat="1" ht="14.25" customHeight="1" hidden="1">
      <c r="A69" s="40" t="s">
        <v>78</v>
      </c>
      <c r="B69" s="51" t="s">
        <v>79</v>
      </c>
      <c r="C69" s="18">
        <v>0</v>
      </c>
      <c r="D69" s="18">
        <v>0</v>
      </c>
      <c r="E69" s="12"/>
      <c r="F69" s="12">
        <f t="shared" si="4"/>
        <v>0</v>
      </c>
      <c r="G69" s="31"/>
    </row>
    <row r="70" spans="1:7" s="9" customFormat="1" ht="17.25" customHeight="1">
      <c r="A70" s="41" t="s">
        <v>80</v>
      </c>
      <c r="B70" s="17" t="s">
        <v>81</v>
      </c>
      <c r="C70" s="18">
        <v>919.084</v>
      </c>
      <c r="D70" s="18">
        <v>703.30469</v>
      </c>
      <c r="E70" s="12">
        <f>D70/C70*100</f>
        <v>76.52235160224747</v>
      </c>
      <c r="F70" s="12">
        <f t="shared" si="4"/>
        <v>-215.7793099999999</v>
      </c>
      <c r="G70" s="53"/>
    </row>
    <row r="71" spans="1:7" s="52" customFormat="1" ht="17.25" customHeight="1" hidden="1">
      <c r="A71" s="37" t="s">
        <v>82</v>
      </c>
      <c r="B71" s="54" t="s">
        <v>83</v>
      </c>
      <c r="C71" s="39">
        <f>SUM(C72)</f>
        <v>0</v>
      </c>
      <c r="D71" s="39">
        <f>SUM(D72)</f>
        <v>0</v>
      </c>
      <c r="E71" s="12"/>
      <c r="F71" s="12">
        <f t="shared" si="4"/>
        <v>0</v>
      </c>
      <c r="G71" s="31"/>
    </row>
    <row r="72" spans="1:7" s="9" customFormat="1" ht="17.25" customHeight="1" hidden="1">
      <c r="A72" s="40" t="s">
        <v>84</v>
      </c>
      <c r="B72" s="50" t="s">
        <v>85</v>
      </c>
      <c r="C72" s="18"/>
      <c r="D72" s="18"/>
      <c r="E72" s="12"/>
      <c r="F72" s="12">
        <f t="shared" si="4"/>
        <v>0</v>
      </c>
      <c r="G72" s="53"/>
    </row>
    <row r="73" spans="1:7" s="9" customFormat="1" ht="17.25" customHeight="1" hidden="1">
      <c r="A73" s="37" t="s">
        <v>86</v>
      </c>
      <c r="B73" s="54" t="s">
        <v>87</v>
      </c>
      <c r="C73" s="39">
        <f>SUM(C74:C77)</f>
        <v>0</v>
      </c>
      <c r="D73" s="39">
        <f>SUM(D74:D77)</f>
        <v>0</v>
      </c>
      <c r="E73" s="12"/>
      <c r="F73" s="12">
        <f t="shared" si="4"/>
        <v>0</v>
      </c>
      <c r="G73" s="31"/>
    </row>
    <row r="74" spans="1:7" s="9" customFormat="1" ht="17.25" customHeight="1" hidden="1">
      <c r="A74" s="40" t="s">
        <v>88</v>
      </c>
      <c r="B74" s="50" t="s">
        <v>89</v>
      </c>
      <c r="C74" s="18"/>
      <c r="D74" s="18"/>
      <c r="E74" s="12" t="e">
        <f aca="true" t="shared" si="6" ref="E74:E104">D74/C74*100</f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90</v>
      </c>
      <c r="B75" s="50" t="s">
        <v>91</v>
      </c>
      <c r="C75" s="18"/>
      <c r="D75" s="18"/>
      <c r="E75" s="12" t="e">
        <f t="shared" si="6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92</v>
      </c>
      <c r="B76" s="50" t="s">
        <v>93</v>
      </c>
      <c r="C76" s="18"/>
      <c r="D76" s="18"/>
      <c r="E76" s="12" t="e">
        <f t="shared" si="6"/>
        <v>#DIV/0!</v>
      </c>
      <c r="F76" s="12">
        <f t="shared" si="4"/>
        <v>0</v>
      </c>
      <c r="G76" s="31"/>
    </row>
    <row r="77" spans="1:7" s="9" customFormat="1" ht="17.25" customHeight="1" hidden="1">
      <c r="A77" s="40" t="s">
        <v>94</v>
      </c>
      <c r="B77" s="50" t="s">
        <v>95</v>
      </c>
      <c r="C77" s="18"/>
      <c r="D77" s="18"/>
      <c r="E77" s="12" t="e">
        <f t="shared" si="6"/>
        <v>#DIV/0!</v>
      </c>
      <c r="F77" s="12">
        <f t="shared" si="4"/>
        <v>0</v>
      </c>
      <c r="G77" s="31"/>
    </row>
    <row r="78" spans="1:7" s="9" customFormat="1" ht="20.25" customHeight="1">
      <c r="A78" s="37" t="s">
        <v>96</v>
      </c>
      <c r="B78" s="38" t="s">
        <v>97</v>
      </c>
      <c r="C78" s="39">
        <f>SUM(C79:C79)</f>
        <v>928.3</v>
      </c>
      <c r="D78" s="39">
        <f>D79</f>
        <v>801.96406</v>
      </c>
      <c r="E78" s="12">
        <f t="shared" si="6"/>
        <v>86.3906129484003</v>
      </c>
      <c r="F78" s="12">
        <f t="shared" si="4"/>
        <v>-126.33593999999994</v>
      </c>
      <c r="G78" s="31"/>
    </row>
    <row r="79" spans="1:7" s="9" customFormat="1" ht="17.25" customHeight="1">
      <c r="A79" s="40" t="s">
        <v>98</v>
      </c>
      <c r="B79" s="17" t="s">
        <v>99</v>
      </c>
      <c r="C79" s="18">
        <v>928.3</v>
      </c>
      <c r="D79" s="18">
        <v>801.96406</v>
      </c>
      <c r="E79" s="12">
        <f t="shared" si="6"/>
        <v>86.3906129484003</v>
      </c>
      <c r="F79" s="12">
        <f t="shared" si="4"/>
        <v>-126.33593999999994</v>
      </c>
      <c r="G79" s="31"/>
    </row>
    <row r="80" spans="1:7" s="9" customFormat="1" ht="17.25" customHeight="1" hidden="1">
      <c r="A80" s="37" t="s">
        <v>100</v>
      </c>
      <c r="B80" s="38" t="s">
        <v>263</v>
      </c>
      <c r="C80" s="39">
        <f>SUM(C81:C85)</f>
        <v>0</v>
      </c>
      <c r="D80" s="39">
        <f>SUM(D81:D85)</f>
        <v>0</v>
      </c>
      <c r="E80" s="12" t="e">
        <f t="shared" si="6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102</v>
      </c>
      <c r="B81" s="17" t="s">
        <v>103</v>
      </c>
      <c r="C81" s="18"/>
      <c r="D81" s="18"/>
      <c r="E81" s="12" t="e">
        <f t="shared" si="6"/>
        <v>#DIV/0!</v>
      </c>
      <c r="F81" s="12">
        <f t="shared" si="4"/>
        <v>0</v>
      </c>
      <c r="G81" s="31"/>
    </row>
    <row r="82" spans="1:7" s="9" customFormat="1" ht="8.25" customHeight="1" hidden="1">
      <c r="A82" s="40" t="s">
        <v>104</v>
      </c>
      <c r="B82" s="17" t="s">
        <v>105</v>
      </c>
      <c r="C82" s="18"/>
      <c r="D82" s="18"/>
      <c r="E82" s="12" t="e">
        <f t="shared" si="6"/>
        <v>#DIV/0!</v>
      </c>
      <c r="F82" s="12">
        <f t="shared" si="4"/>
        <v>0</v>
      </c>
      <c r="G82" s="31"/>
    </row>
    <row r="83" spans="1:7" s="9" customFormat="1" ht="17.25" customHeight="1" hidden="1">
      <c r="A83" s="41" t="s">
        <v>106</v>
      </c>
      <c r="B83" s="17" t="s">
        <v>107</v>
      </c>
      <c r="C83" s="18"/>
      <c r="D83" s="18"/>
      <c r="E83" s="12" t="e">
        <f t="shared" si="6"/>
        <v>#DIV/0!</v>
      </c>
      <c r="F83" s="12">
        <f t="shared" si="4"/>
        <v>0</v>
      </c>
      <c r="G83" s="31"/>
    </row>
    <row r="84" spans="1:7" s="52" customFormat="1" ht="17.25" customHeight="1" hidden="1">
      <c r="A84" s="55" t="s">
        <v>108</v>
      </c>
      <c r="B84" s="56" t="s">
        <v>109</v>
      </c>
      <c r="C84" s="18"/>
      <c r="D84" s="18"/>
      <c r="E84" s="12" t="e">
        <f t="shared" si="6"/>
        <v>#DIV/0!</v>
      </c>
      <c r="F84" s="12">
        <f t="shared" si="4"/>
        <v>0</v>
      </c>
      <c r="G84" s="31"/>
    </row>
    <row r="85" spans="1:7" s="9" customFormat="1" ht="15" customHeight="1" hidden="1">
      <c r="A85" s="41" t="s">
        <v>110</v>
      </c>
      <c r="B85" s="17" t="s">
        <v>111</v>
      </c>
      <c r="C85" s="18"/>
      <c r="D85" s="18"/>
      <c r="E85" s="12" t="e">
        <f t="shared" si="6"/>
        <v>#DIV/0!</v>
      </c>
      <c r="F85" s="12">
        <f t="shared" si="4"/>
        <v>0</v>
      </c>
      <c r="G85" s="31"/>
    </row>
    <row r="86" spans="1:7" s="9" customFormat="1" ht="14.25" customHeight="1">
      <c r="A86" s="57">
        <v>1000</v>
      </c>
      <c r="B86" s="58" t="s">
        <v>112</v>
      </c>
      <c r="C86" s="39">
        <f>SUM(C87:C89)</f>
        <v>509.96</v>
      </c>
      <c r="D86" s="39">
        <f>SUM(D87:D89)</f>
        <v>509.96</v>
      </c>
      <c r="E86" s="11">
        <f t="shared" si="6"/>
        <v>100</v>
      </c>
      <c r="F86" s="12">
        <f t="shared" si="4"/>
        <v>0</v>
      </c>
      <c r="G86" s="31"/>
    </row>
    <row r="87" spans="1:7" s="9" customFormat="1" ht="15" customHeight="1">
      <c r="A87" s="59">
        <v>1003</v>
      </c>
      <c r="B87" s="60" t="s">
        <v>113</v>
      </c>
      <c r="C87" s="18">
        <v>509.96</v>
      </c>
      <c r="D87" s="18">
        <v>509.96</v>
      </c>
      <c r="E87" s="12">
        <f t="shared" si="6"/>
        <v>100</v>
      </c>
      <c r="F87" s="12">
        <f t="shared" si="4"/>
        <v>0</v>
      </c>
      <c r="G87" s="31"/>
    </row>
    <row r="88" spans="1:7" s="9" customFormat="1" ht="14.25" customHeight="1" hidden="1">
      <c r="A88" s="59">
        <v>1004</v>
      </c>
      <c r="B88" s="60" t="s">
        <v>114</v>
      </c>
      <c r="C88" s="18"/>
      <c r="D88" s="18"/>
      <c r="E88" s="12"/>
      <c r="F88" s="12">
        <f t="shared" si="4"/>
        <v>0</v>
      </c>
      <c r="G88" s="31"/>
    </row>
    <row r="89" spans="1:7" s="9" customFormat="1" ht="13.5" customHeight="1" hidden="1">
      <c r="A89" s="41" t="s">
        <v>115</v>
      </c>
      <c r="B89" s="17" t="s">
        <v>116</v>
      </c>
      <c r="C89" s="18"/>
      <c r="D89" s="18"/>
      <c r="E89" s="12"/>
      <c r="F89" s="12">
        <f t="shared" si="4"/>
        <v>0</v>
      </c>
      <c r="G89" s="31"/>
    </row>
    <row r="90" spans="1:7" s="9" customFormat="1" ht="15.75" customHeight="1">
      <c r="A90" s="61" t="s">
        <v>117</v>
      </c>
      <c r="B90" s="38" t="s">
        <v>118</v>
      </c>
      <c r="C90" s="39">
        <f>C91+C92+C93+C94+C95</f>
        <v>10.8</v>
      </c>
      <c r="D90" s="39">
        <f>D91+D92+D93+D94+D95</f>
        <v>10.8</v>
      </c>
      <c r="E90" s="11">
        <f>D90/C90*100</f>
        <v>100</v>
      </c>
      <c r="F90" s="12">
        <f t="shared" si="4"/>
        <v>0</v>
      </c>
      <c r="G90" s="31"/>
    </row>
    <row r="91" spans="1:7" s="9" customFormat="1" ht="15" customHeight="1">
      <c r="A91" s="41" t="s">
        <v>119</v>
      </c>
      <c r="B91" s="62" t="s">
        <v>120</v>
      </c>
      <c r="C91" s="18">
        <v>10.8</v>
      </c>
      <c r="D91" s="18">
        <v>10.8</v>
      </c>
      <c r="E91" s="11">
        <f aca="true" t="shared" si="7" ref="E91:E99">D91/C91*100</f>
        <v>100</v>
      </c>
      <c r="F91" s="12">
        <f>D91-C91</f>
        <v>0</v>
      </c>
      <c r="G91" s="31"/>
    </row>
    <row r="92" spans="1:7" s="9" customFormat="1" ht="15.75" customHeight="1" hidden="1">
      <c r="A92" s="41" t="s">
        <v>121</v>
      </c>
      <c r="B92" s="17" t="s">
        <v>122</v>
      </c>
      <c r="C92" s="18"/>
      <c r="D92" s="18"/>
      <c r="E92" s="12" t="e">
        <f t="shared" si="7"/>
        <v>#DIV/0!</v>
      </c>
      <c r="F92" s="12">
        <f aca="true" t="shared" si="8" ref="F92:F103">D92-C92</f>
        <v>0</v>
      </c>
      <c r="G92" s="31"/>
    </row>
    <row r="93" spans="1:7" s="9" customFormat="1" ht="15.75" customHeight="1" hidden="1">
      <c r="A93" s="41" t="s">
        <v>123</v>
      </c>
      <c r="B93" s="17" t="s">
        <v>124</v>
      </c>
      <c r="C93" s="18"/>
      <c r="D93" s="18"/>
      <c r="E93" s="12" t="e">
        <f t="shared" si="7"/>
        <v>#DIV/0!</v>
      </c>
      <c r="F93" s="12">
        <f t="shared" si="8"/>
        <v>0</v>
      </c>
      <c r="G93" s="31"/>
    </row>
    <row r="94" spans="1:7" s="9" customFormat="1" ht="31.5" customHeight="1" hidden="1">
      <c r="A94" s="41" t="s">
        <v>125</v>
      </c>
      <c r="B94" s="17" t="s">
        <v>126</v>
      </c>
      <c r="C94" s="18"/>
      <c r="D94" s="18"/>
      <c r="E94" s="12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41" t="s">
        <v>127</v>
      </c>
      <c r="B95" s="17" t="s">
        <v>128</v>
      </c>
      <c r="C95" s="18"/>
      <c r="D95" s="18"/>
      <c r="E95" s="12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37" t="s">
        <v>129</v>
      </c>
      <c r="B96" s="38" t="s">
        <v>130</v>
      </c>
      <c r="C96" s="39"/>
      <c r="D96" s="39"/>
      <c r="E96" s="11" t="e">
        <f t="shared" si="7"/>
        <v>#DIV/0!</v>
      </c>
      <c r="F96" s="12">
        <f t="shared" si="8"/>
        <v>0</v>
      </c>
      <c r="G96" s="31"/>
    </row>
    <row r="97" spans="1:7" s="9" customFormat="1" ht="15.75" customHeight="1" hidden="1">
      <c r="A97" s="40" t="s">
        <v>131</v>
      </c>
      <c r="B97" s="17" t="s">
        <v>132</v>
      </c>
      <c r="C97" s="18"/>
      <c r="D97" s="18"/>
      <c r="E97" s="12" t="e">
        <f t="shared" si="7"/>
        <v>#DIV/0!</v>
      </c>
      <c r="F97" s="12">
        <f t="shared" si="8"/>
        <v>0</v>
      </c>
      <c r="G97" s="31"/>
    </row>
    <row r="98" spans="1:7" s="9" customFormat="1" ht="31.5" customHeight="1" hidden="1">
      <c r="A98" s="37" t="s">
        <v>133</v>
      </c>
      <c r="B98" s="38" t="s">
        <v>134</v>
      </c>
      <c r="C98" s="39">
        <f>C99</f>
        <v>0</v>
      </c>
      <c r="D98" s="39">
        <f>D99</f>
        <v>0</v>
      </c>
      <c r="E98" s="11" t="e">
        <f t="shared" si="7"/>
        <v>#DIV/0!</v>
      </c>
      <c r="F98" s="12">
        <f t="shared" si="8"/>
        <v>0</v>
      </c>
      <c r="G98" s="31"/>
    </row>
    <row r="99" spans="1:7" s="9" customFormat="1" ht="31.5" customHeight="1" hidden="1">
      <c r="A99" s="40" t="s">
        <v>135</v>
      </c>
      <c r="B99" s="17" t="s">
        <v>136</v>
      </c>
      <c r="C99" s="18">
        <v>0</v>
      </c>
      <c r="D99" s="18">
        <v>0</v>
      </c>
      <c r="E99" s="12" t="e">
        <f t="shared" si="7"/>
        <v>#DIV/0!</v>
      </c>
      <c r="F99" s="12">
        <f t="shared" si="8"/>
        <v>0</v>
      </c>
      <c r="G99" s="31"/>
    </row>
    <row r="100" spans="1:6" s="9" customFormat="1" ht="15.75" customHeight="1">
      <c r="A100" s="63">
        <v>1400</v>
      </c>
      <c r="B100" s="58" t="s">
        <v>137</v>
      </c>
      <c r="C100" s="39">
        <f>C101</f>
        <v>159.7</v>
      </c>
      <c r="D100" s="39">
        <f>D101</f>
        <v>159.7</v>
      </c>
      <c r="E100" s="11"/>
      <c r="F100" s="12">
        <f t="shared" si="8"/>
        <v>0</v>
      </c>
    </row>
    <row r="101" spans="1:6" s="9" customFormat="1" ht="15.75" customHeight="1">
      <c r="A101" s="59">
        <v>1403</v>
      </c>
      <c r="B101" s="60" t="s">
        <v>289</v>
      </c>
      <c r="C101" s="18">
        <v>159.7</v>
      </c>
      <c r="D101" s="18">
        <v>159.7</v>
      </c>
      <c r="E101" s="12"/>
      <c r="F101" s="12"/>
    </row>
    <row r="102" spans="1:6" s="9" customFormat="1" ht="15.75" customHeight="1" hidden="1">
      <c r="A102" s="64"/>
      <c r="B102" s="60" t="s">
        <v>44</v>
      </c>
      <c r="C102" s="18"/>
      <c r="D102" s="18"/>
      <c r="E102" s="12" t="e">
        <f t="shared" si="6"/>
        <v>#DIV/0!</v>
      </c>
      <c r="F102" s="12">
        <f t="shared" si="8"/>
        <v>0</v>
      </c>
    </row>
    <row r="103" spans="1:6" s="9" customFormat="1" ht="15.75" customHeight="1" hidden="1">
      <c r="A103" s="64"/>
      <c r="B103" s="60" t="s">
        <v>138</v>
      </c>
      <c r="C103" s="18"/>
      <c r="D103" s="18"/>
      <c r="E103" s="12" t="e">
        <f t="shared" si="6"/>
        <v>#DIV/0!</v>
      </c>
      <c r="F103" s="12">
        <f t="shared" si="8"/>
        <v>0</v>
      </c>
    </row>
    <row r="104" spans="1:6" s="9" customFormat="1" ht="15.75" customHeight="1">
      <c r="A104" s="64"/>
      <c r="B104" s="65" t="s">
        <v>139</v>
      </c>
      <c r="C104" s="39">
        <f>C53+C57+C59+C63+C67+C78+C86+C90+C100</f>
        <v>3885.732</v>
      </c>
      <c r="D104" s="39">
        <f>SUM(D53,D57,D59,D63,D67,D71,D73,D78,D80,D86,D100,D90)</f>
        <v>3349.56247</v>
      </c>
      <c r="E104" s="12">
        <f t="shared" si="6"/>
        <v>86.20158235308044</v>
      </c>
      <c r="F104" s="12">
        <f t="shared" si="4"/>
        <v>-536.1695300000001</v>
      </c>
    </row>
    <row r="105" spans="1:6" s="9" customFormat="1" ht="15.75">
      <c r="A105" s="28"/>
      <c r="B105" s="29"/>
      <c r="C105" s="31"/>
      <c r="D105" s="31"/>
      <c r="E105" s="31"/>
      <c r="F105" s="31"/>
    </row>
    <row r="106" spans="1:4" s="9" customFormat="1" ht="12.75">
      <c r="A106" s="66" t="s">
        <v>140</v>
      </c>
      <c r="B106" s="66"/>
      <c r="D106" s="21"/>
    </row>
    <row r="107" spans="1:3" s="9" customFormat="1" ht="12.75">
      <c r="A107" s="67" t="s">
        <v>141</v>
      </c>
      <c r="B107" s="67"/>
      <c r="C107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20">
      <selection activeCell="C34" sqref="C34"/>
    </sheetView>
  </sheetViews>
  <sheetFormatPr defaultColWidth="9.140625" defaultRowHeight="12.75"/>
  <cols>
    <col min="1" max="1" width="17.281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303" t="s">
        <v>314</v>
      </c>
      <c r="B1" s="303"/>
      <c r="C1" s="303"/>
      <c r="D1" s="303"/>
      <c r="E1" s="303"/>
      <c r="F1" s="303"/>
      <c r="G1" s="1"/>
    </row>
    <row r="2" spans="1:7" ht="20.25" customHeight="1">
      <c r="A2" s="303"/>
      <c r="B2" s="303"/>
      <c r="C2" s="303"/>
      <c r="D2" s="303"/>
      <c r="E2" s="303"/>
      <c r="F2" s="303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311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780.5</v>
      </c>
      <c r="D5" s="11">
        <f>SUM(D6,D8,D10,D13,D15)</f>
        <v>535.79402</v>
      </c>
      <c r="E5" s="12">
        <f aca="true" t="shared" si="0" ref="E5:E35">D5/C5*100</f>
        <v>68.64753619474696</v>
      </c>
      <c r="F5" s="12">
        <f aca="true" t="shared" si="1" ref="F5:F36">D5-C5</f>
        <v>-244.70597999999995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392.8</v>
      </c>
      <c r="D6" s="11">
        <f>SUM(D7)</f>
        <v>224.61404</v>
      </c>
      <c r="E6" s="12">
        <f t="shared" si="0"/>
        <v>57.18280040733197</v>
      </c>
      <c r="F6" s="12">
        <f t="shared" si="1"/>
        <v>-168.18596000000002</v>
      </c>
      <c r="G6" s="1"/>
    </row>
    <row r="7" spans="1:7" s="9" customFormat="1" ht="15.75">
      <c r="A7" s="13">
        <v>1010200001</v>
      </c>
      <c r="B7" s="14" t="s">
        <v>7</v>
      </c>
      <c r="C7" s="15">
        <v>392.8</v>
      </c>
      <c r="D7" s="15">
        <v>224.61404</v>
      </c>
      <c r="E7" s="12">
        <f t="shared" si="0"/>
        <v>57.18280040733197</v>
      </c>
      <c r="F7" s="12">
        <f t="shared" si="1"/>
        <v>-168.18596000000002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20</v>
      </c>
      <c r="D8" s="11">
        <f>SUM(D9)</f>
        <v>1.42555</v>
      </c>
      <c r="E8" s="12">
        <f t="shared" si="0"/>
        <v>7.127750000000001</v>
      </c>
      <c r="F8" s="12">
        <f t="shared" si="1"/>
        <v>-18.57445</v>
      </c>
      <c r="G8" s="1"/>
    </row>
    <row r="9" spans="1:7" s="9" customFormat="1" ht="15.75">
      <c r="A9" s="13">
        <v>1050300001</v>
      </c>
      <c r="B9" s="13" t="s">
        <v>9</v>
      </c>
      <c r="C9" s="12">
        <v>20</v>
      </c>
      <c r="D9" s="12">
        <v>1.42555</v>
      </c>
      <c r="E9" s="12">
        <f t="shared" si="0"/>
        <v>7.127750000000001</v>
      </c>
      <c r="F9" s="12">
        <f t="shared" si="1"/>
        <v>-18.57445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352.2</v>
      </c>
      <c r="D10" s="11">
        <f>SUM(D11:D12)</f>
        <v>295.66943000000003</v>
      </c>
      <c r="E10" s="12">
        <f t="shared" si="0"/>
        <v>83.94929869392392</v>
      </c>
      <c r="F10" s="12">
        <f t="shared" si="1"/>
        <v>-56.530569999999955</v>
      </c>
      <c r="G10" s="1"/>
    </row>
    <row r="11" spans="1:7" s="9" customFormat="1" ht="15.75">
      <c r="A11" s="13">
        <v>1060600000</v>
      </c>
      <c r="B11" s="13" t="s">
        <v>11</v>
      </c>
      <c r="C11" s="12">
        <v>338.4</v>
      </c>
      <c r="D11" s="12">
        <v>281.8475</v>
      </c>
      <c r="E11" s="12">
        <f t="shared" si="0"/>
        <v>83.28826832151302</v>
      </c>
      <c r="F11" s="12">
        <f t="shared" si="1"/>
        <v>-56.55249999999995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13.8</v>
      </c>
      <c r="D12" s="18">
        <v>13.82193</v>
      </c>
      <c r="E12" s="12">
        <f t="shared" si="0"/>
        <v>100.15891304347826</v>
      </c>
      <c r="F12" s="12">
        <f t="shared" si="1"/>
        <v>0.02192999999999934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15.5</v>
      </c>
      <c r="D15" s="11">
        <f>SUM(D16:D19)</f>
        <v>14.085</v>
      </c>
      <c r="E15" s="12">
        <f t="shared" si="0"/>
        <v>90.87096774193549</v>
      </c>
      <c r="F15" s="12">
        <f t="shared" si="1"/>
        <v>-1.4149999999999991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15.5</v>
      </c>
      <c r="D17" s="12">
        <v>14.085</v>
      </c>
      <c r="E17" s="12">
        <f t="shared" si="0"/>
        <v>90.87096774193549</v>
      </c>
      <c r="F17" s="12">
        <f t="shared" si="1"/>
        <v>-1.4149999999999991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100</v>
      </c>
      <c r="D20" s="11">
        <f>SUM(D21:D36)</f>
        <v>90.09038000000001</v>
      </c>
      <c r="E20" s="12">
        <f t="shared" si="0"/>
        <v>90.09038000000001</v>
      </c>
      <c r="F20" s="12">
        <f t="shared" si="1"/>
        <v>-9.90961999999999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34</v>
      </c>
      <c r="D21" s="12">
        <v>34.23022</v>
      </c>
      <c r="E21" s="12">
        <f t="shared" si="0"/>
        <v>100.67711764705882</v>
      </c>
      <c r="F21" s="12">
        <f t="shared" si="1"/>
        <v>0.23022000000000276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15</v>
      </c>
      <c r="D22" s="12">
        <v>40.65616</v>
      </c>
      <c r="E22" s="12">
        <f t="shared" si="0"/>
        <v>271.04106666666667</v>
      </c>
      <c r="F22" s="12">
        <f t="shared" si="1"/>
        <v>25.65616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50</v>
      </c>
      <c r="D25" s="12">
        <v>0</v>
      </c>
      <c r="E25" s="12">
        <f t="shared" si="0"/>
        <v>0</v>
      </c>
      <c r="F25" s="12">
        <f t="shared" si="1"/>
        <v>-50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>
        <v>0</v>
      </c>
      <c r="E34" s="12">
        <f t="shared" si="0"/>
        <v>0</v>
      </c>
      <c r="F34" s="12">
        <f t="shared" si="1"/>
        <v>-1</v>
      </c>
      <c r="G34" s="1"/>
    </row>
    <row r="35" spans="1:7" s="9" customFormat="1" ht="31.5" customHeight="1">
      <c r="A35" s="13">
        <v>1169000000</v>
      </c>
      <c r="B35" s="14" t="s">
        <v>35</v>
      </c>
      <c r="C35" s="12">
        <v>0</v>
      </c>
      <c r="D35" s="12">
        <v>15.204</v>
      </c>
      <c r="E35" s="12" t="e">
        <f t="shared" si="0"/>
        <v>#DIV/0!</v>
      </c>
      <c r="F35" s="12">
        <f t="shared" si="1"/>
        <v>15.204</v>
      </c>
      <c r="G35" s="1"/>
    </row>
    <row r="36" spans="1:7" s="9" customFormat="1" ht="12.7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2.7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880.5</v>
      </c>
      <c r="D38" s="11">
        <f>SUM(D20,D5)</f>
        <v>625.8844</v>
      </c>
      <c r="E38" s="12">
        <f aca="true" t="shared" si="2" ref="E38:E47">D38/C38*100</f>
        <v>71.08283929585463</v>
      </c>
      <c r="F38" s="12">
        <f aca="true" t="shared" si="3" ref="F38:F47">D38-C38</f>
        <v>-254.61559999999997</v>
      </c>
      <c r="G38" s="1"/>
    </row>
    <row r="39" spans="1:7" s="9" customFormat="1" ht="15.75">
      <c r="A39" s="10"/>
      <c r="B39" s="10" t="s">
        <v>39</v>
      </c>
      <c r="C39" s="11">
        <f>SUM(C40:C44)</f>
        <v>3038.9790000000003</v>
      </c>
      <c r="D39" s="11">
        <f>SUM(D40:D44)</f>
        <v>3038.9790000000003</v>
      </c>
      <c r="E39" s="12">
        <f t="shared" si="2"/>
        <v>100</v>
      </c>
      <c r="F39" s="12">
        <f t="shared" si="3"/>
        <v>0</v>
      </c>
      <c r="G39" s="1"/>
    </row>
    <row r="40" spans="1:8" s="9" customFormat="1" ht="15.75">
      <c r="A40" s="13">
        <v>2020100000</v>
      </c>
      <c r="B40" s="13" t="s">
        <v>40</v>
      </c>
      <c r="C40" s="12">
        <v>2140.9</v>
      </c>
      <c r="D40" s="12">
        <v>2140.9</v>
      </c>
      <c r="E40" s="12">
        <f t="shared" si="2"/>
        <v>100</v>
      </c>
      <c r="F40" s="12">
        <f t="shared" si="3"/>
        <v>0</v>
      </c>
      <c r="G40" s="1"/>
      <c r="H40" s="21"/>
    </row>
    <row r="41" spans="1:7" s="9" customFormat="1" ht="15.75">
      <c r="A41" s="13">
        <v>2020107010</v>
      </c>
      <c r="B41" s="13" t="s">
        <v>41</v>
      </c>
      <c r="C41" s="12">
        <v>469.4</v>
      </c>
      <c r="D41" s="12">
        <v>469.4</v>
      </c>
      <c r="E41" s="12">
        <f t="shared" si="2"/>
        <v>100</v>
      </c>
      <c r="F41" s="12">
        <f t="shared" si="3"/>
        <v>0</v>
      </c>
      <c r="G41" s="1"/>
    </row>
    <row r="42" spans="1:7" s="9" customFormat="1" ht="15.75">
      <c r="A42" s="13">
        <v>2020200000</v>
      </c>
      <c r="B42" s="13" t="s">
        <v>42</v>
      </c>
      <c r="C42" s="12">
        <v>231.1</v>
      </c>
      <c r="D42" s="12">
        <v>231.1</v>
      </c>
      <c r="E42" s="12">
        <f t="shared" si="2"/>
        <v>100</v>
      </c>
      <c r="F42" s="12">
        <f t="shared" si="3"/>
        <v>0</v>
      </c>
      <c r="G42" s="1"/>
    </row>
    <row r="43" spans="1:7" s="9" customFormat="1" ht="14.25" customHeight="1">
      <c r="A43" s="13">
        <v>2020300000</v>
      </c>
      <c r="B43" s="13" t="s">
        <v>43</v>
      </c>
      <c r="C43" s="12">
        <v>113.685</v>
      </c>
      <c r="D43" s="12">
        <v>113.685</v>
      </c>
      <c r="E43" s="12">
        <f t="shared" si="2"/>
        <v>100</v>
      </c>
      <c r="F43" s="12">
        <f t="shared" si="3"/>
        <v>0</v>
      </c>
      <c r="G43" s="1"/>
    </row>
    <row r="44" spans="1:7" s="9" customFormat="1" ht="15" customHeight="1">
      <c r="A44" s="13">
        <v>2020400000</v>
      </c>
      <c r="B44" s="13" t="s">
        <v>44</v>
      </c>
      <c r="C44" s="12">
        <v>83.894</v>
      </c>
      <c r="D44" s="12">
        <v>83.894</v>
      </c>
      <c r="E44" s="12">
        <f t="shared" si="2"/>
        <v>100</v>
      </c>
      <c r="F44" s="12">
        <f t="shared" si="3"/>
        <v>0</v>
      </c>
      <c r="G44" s="1"/>
    </row>
    <row r="45" spans="1:7" s="9" customFormat="1" ht="15.75" customHeight="1" hidden="1">
      <c r="A45" s="10">
        <v>3000000000</v>
      </c>
      <c r="B45" s="19" t="s">
        <v>45</v>
      </c>
      <c r="C45" s="11">
        <v>0</v>
      </c>
      <c r="D45" s="11">
        <v>0</v>
      </c>
      <c r="E45" s="12"/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3919.4790000000003</v>
      </c>
      <c r="D46" s="11">
        <f>SUM(D39,D38)</f>
        <v>3664.8634</v>
      </c>
      <c r="E46" s="12">
        <f t="shared" si="2"/>
        <v>93.50384068903035</v>
      </c>
      <c r="F46" s="12">
        <f t="shared" si="3"/>
        <v>-254.6156000000001</v>
      </c>
      <c r="G46" s="1"/>
    </row>
    <row r="47" spans="1:7" s="9" customFormat="1" ht="15.75">
      <c r="A47" s="10"/>
      <c r="B47" s="22" t="s">
        <v>47</v>
      </c>
      <c r="C47" s="11">
        <f>C103-C46</f>
        <v>0</v>
      </c>
      <c r="D47" s="11">
        <f>D103-D46</f>
        <v>41.223109999999906</v>
      </c>
      <c r="E47" s="12" t="e">
        <f t="shared" si="2"/>
        <v>#DIV/0!</v>
      </c>
      <c r="F47" s="12">
        <f t="shared" si="3"/>
        <v>41.223109999999906</v>
      </c>
      <c r="G47" s="23"/>
    </row>
    <row r="48" spans="1:7" s="9" customFormat="1" ht="15" customHeight="1">
      <c r="A48" s="24"/>
      <c r="B48" s="25"/>
      <c r="C48" s="26"/>
      <c r="D48" s="243"/>
      <c r="E48" s="27"/>
      <c r="F48" s="27"/>
      <c r="G48" s="23"/>
    </row>
    <row r="49" spans="1:7" s="9" customFormat="1" ht="15.75">
      <c r="A49" s="28"/>
      <c r="B49" s="29"/>
      <c r="C49" s="30"/>
      <c r="D49" s="247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311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713.81375</v>
      </c>
      <c r="D52" s="39">
        <f>SUM(D53:D55)</f>
        <v>691.12207</v>
      </c>
      <c r="E52" s="12">
        <f aca="true" t="shared" si="4" ref="E52:E58">D52/C52*100</f>
        <v>96.82106431824829</v>
      </c>
      <c r="F52" s="12">
        <f>D52-C52</f>
        <v>-22.69168000000002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705.215</v>
      </c>
      <c r="D53" s="18">
        <v>691.12207</v>
      </c>
      <c r="E53" s="12">
        <f t="shared" si="4"/>
        <v>98.00161227427097</v>
      </c>
      <c r="F53" s="12">
        <f>D53-C53</f>
        <v>-14.092930000000024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 t="e">
        <f t="shared" si="4"/>
        <v>#DIV/0!</v>
      </c>
      <c r="F54" s="12">
        <f>D54-C54</f>
        <v>0</v>
      </c>
      <c r="G54" s="31"/>
    </row>
    <row r="55" spans="1:7" s="9" customFormat="1" ht="15.75">
      <c r="A55" s="40" t="s">
        <v>159</v>
      </c>
      <c r="B55" s="17" t="s">
        <v>55</v>
      </c>
      <c r="C55" s="18">
        <v>8.59875</v>
      </c>
      <c r="D55" s="18">
        <v>0</v>
      </c>
      <c r="E55" s="12">
        <f t="shared" si="4"/>
        <v>0</v>
      </c>
      <c r="F55" s="12">
        <f>D55-C55</f>
        <v>-8.59875</v>
      </c>
      <c r="G55" s="31"/>
    </row>
    <row r="56" spans="1:7" s="9" customFormat="1" ht="15.75">
      <c r="A56" s="37" t="s">
        <v>56</v>
      </c>
      <c r="B56" s="38" t="s">
        <v>57</v>
      </c>
      <c r="C56" s="39">
        <f>C57</f>
        <v>113.57</v>
      </c>
      <c r="D56" s="39">
        <f>D57</f>
        <v>113.57</v>
      </c>
      <c r="E56" s="12">
        <f t="shared" si="4"/>
        <v>100</v>
      </c>
      <c r="F56" s="12">
        <f aca="true" t="shared" si="5" ref="F56:F103">D56-C56</f>
        <v>0</v>
      </c>
      <c r="G56" s="31"/>
    </row>
    <row r="57" spans="1:6" s="9" customFormat="1" ht="15.75">
      <c r="A57" s="41" t="s">
        <v>58</v>
      </c>
      <c r="B57" s="17" t="s">
        <v>59</v>
      </c>
      <c r="C57" s="18">
        <v>113.57</v>
      </c>
      <c r="D57" s="18">
        <v>113.57</v>
      </c>
      <c r="E57" s="12">
        <f t="shared" si="4"/>
        <v>100</v>
      </c>
      <c r="F57" s="12">
        <f t="shared" si="5"/>
        <v>0</v>
      </c>
    </row>
    <row r="58" spans="1:7" s="46" customFormat="1" ht="15" customHeight="1">
      <c r="A58" s="42" t="s">
        <v>60</v>
      </c>
      <c r="B58" s="43" t="s">
        <v>61</v>
      </c>
      <c r="C58" s="44">
        <f>C61+C60</f>
        <v>71.40125</v>
      </c>
      <c r="D58" s="44">
        <f>D61+D60</f>
        <v>42.40125</v>
      </c>
      <c r="E58" s="12">
        <f t="shared" si="4"/>
        <v>59.384464557693306</v>
      </c>
      <c r="F58" s="12">
        <f t="shared" si="5"/>
        <v>-29.000000000000007</v>
      </c>
      <c r="G58" s="45"/>
    </row>
    <row r="59" spans="1:7" s="46" customFormat="1" ht="18" customHeight="1" hidden="1">
      <c r="A59" s="47" t="s">
        <v>62</v>
      </c>
      <c r="B59" s="48" t="s">
        <v>63</v>
      </c>
      <c r="C59" s="49">
        <v>0</v>
      </c>
      <c r="D59" s="44">
        <f>D62+D61</f>
        <v>12.1965</v>
      </c>
      <c r="E59" s="12"/>
      <c r="F59" s="12">
        <f t="shared" si="5"/>
        <v>12.1965</v>
      </c>
      <c r="G59" s="45"/>
    </row>
    <row r="60" spans="1:7" s="46" customFormat="1" ht="30" customHeight="1">
      <c r="A60" s="47" t="s">
        <v>160</v>
      </c>
      <c r="B60" s="48" t="s">
        <v>270</v>
      </c>
      <c r="C60" s="49">
        <v>71.40125</v>
      </c>
      <c r="D60" s="49">
        <v>42.40125</v>
      </c>
      <c r="E60" s="12"/>
      <c r="F60" s="12"/>
      <c r="G60" s="45"/>
    </row>
    <row r="61" spans="1:7" s="46" customFormat="1" ht="15" customHeight="1">
      <c r="A61" s="47" t="s">
        <v>64</v>
      </c>
      <c r="B61" s="48" t="s">
        <v>65</v>
      </c>
      <c r="C61" s="49">
        <v>0</v>
      </c>
      <c r="D61" s="49">
        <v>0</v>
      </c>
      <c r="E61" s="12" t="e">
        <f>D61/C61*100</f>
        <v>#DIV/0!</v>
      </c>
      <c r="F61" s="12">
        <f>D61-C61</f>
        <v>0</v>
      </c>
      <c r="G61" s="45"/>
    </row>
    <row r="62" spans="1:7" s="9" customFormat="1" ht="15.75" customHeight="1">
      <c r="A62" s="37" t="s">
        <v>66</v>
      </c>
      <c r="B62" s="38" t="s">
        <v>67</v>
      </c>
      <c r="C62" s="39">
        <f>C63+C64+C65</f>
        <v>87.978</v>
      </c>
      <c r="D62" s="39">
        <f>D63+D64+D65</f>
        <v>12.1965</v>
      </c>
      <c r="E62" s="12">
        <f>D62/C62*100</f>
        <v>13.863124872127125</v>
      </c>
      <c r="F62" s="12">
        <f t="shared" si="5"/>
        <v>-75.7815</v>
      </c>
      <c r="G62" s="31"/>
    </row>
    <row r="63" spans="1:7" s="9" customFormat="1" ht="17.25" customHeight="1" hidden="1">
      <c r="A63" s="40" t="s">
        <v>68</v>
      </c>
      <c r="B63" s="17" t="s">
        <v>69</v>
      </c>
      <c r="C63" s="18"/>
      <c r="D63" s="18"/>
      <c r="E63" s="12"/>
      <c r="F63" s="12">
        <f t="shared" si="5"/>
        <v>0</v>
      </c>
      <c r="G63" s="31"/>
    </row>
    <row r="64" spans="1:7" s="9" customFormat="1" ht="15.75" customHeight="1" hidden="1">
      <c r="A64" s="40" t="s">
        <v>70</v>
      </c>
      <c r="B64" s="50" t="s">
        <v>71</v>
      </c>
      <c r="C64" s="18">
        <v>0</v>
      </c>
      <c r="D64" s="18"/>
      <c r="E64" s="12"/>
      <c r="F64" s="12">
        <f t="shared" si="5"/>
        <v>0</v>
      </c>
      <c r="G64" s="31"/>
    </row>
    <row r="65" spans="1:7" s="9" customFormat="1" ht="17.25" customHeight="1">
      <c r="A65" s="47" t="s">
        <v>72</v>
      </c>
      <c r="B65" s="48" t="s">
        <v>73</v>
      </c>
      <c r="C65" s="18">
        <v>87.978</v>
      </c>
      <c r="D65" s="18">
        <v>12.1965</v>
      </c>
      <c r="E65" s="12">
        <f>D65/C65*100</f>
        <v>13.863124872127125</v>
      </c>
      <c r="F65" s="12">
        <f t="shared" si="5"/>
        <v>-75.7815</v>
      </c>
      <c r="G65" s="31"/>
    </row>
    <row r="66" spans="1:7" s="9" customFormat="1" ht="16.5" customHeight="1">
      <c r="A66" s="37" t="s">
        <v>74</v>
      </c>
      <c r="B66" s="38" t="s">
        <v>75</v>
      </c>
      <c r="C66" s="39">
        <f>C68+C69</f>
        <v>704.1</v>
      </c>
      <c r="D66" s="39">
        <f>D68+D69</f>
        <v>691.24925</v>
      </c>
      <c r="E66" s="12">
        <f>D66/C66*100</f>
        <v>98.17486862661553</v>
      </c>
      <c r="F66" s="12">
        <f t="shared" si="5"/>
        <v>-12.850750000000062</v>
      </c>
      <c r="G66" s="31"/>
    </row>
    <row r="67" spans="1:7" s="9" customFormat="1" ht="17.25" customHeight="1" hidden="1">
      <c r="A67" s="40" t="s">
        <v>76</v>
      </c>
      <c r="B67" s="17" t="s">
        <v>77</v>
      </c>
      <c r="C67" s="18"/>
      <c r="D67" s="18"/>
      <c r="E67" s="12"/>
      <c r="F67" s="12">
        <f t="shared" si="5"/>
        <v>0</v>
      </c>
      <c r="G67" s="31"/>
    </row>
    <row r="68" spans="1:7" s="52" customFormat="1" ht="17.25" customHeight="1" hidden="1">
      <c r="A68" s="40" t="s">
        <v>78</v>
      </c>
      <c r="B68" s="51" t="s">
        <v>79</v>
      </c>
      <c r="C68" s="18">
        <v>0</v>
      </c>
      <c r="D68" s="18">
        <v>0</v>
      </c>
      <c r="E68" s="12"/>
      <c r="F68" s="12">
        <f t="shared" si="5"/>
        <v>0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704.1</v>
      </c>
      <c r="D69" s="18">
        <v>691.24925</v>
      </c>
      <c r="E69" s="12">
        <f>D69/C69*100</f>
        <v>98.17486862661553</v>
      </c>
      <c r="F69" s="12">
        <f t="shared" si="5"/>
        <v>-12.850750000000062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5"/>
        <v>0</v>
      </c>
      <c r="G70" s="31"/>
    </row>
    <row r="71" spans="1:7" s="9" customFormat="1" ht="17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5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5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6" ref="E73:E103">D73/C73*100</f>
        <v>#DIV/0!</v>
      </c>
      <c r="F73" s="12">
        <f t="shared" si="5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6"/>
        <v>#DIV/0!</v>
      </c>
      <c r="F74" s="12">
        <f t="shared" si="5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6"/>
        <v>#DIV/0!</v>
      </c>
      <c r="F75" s="12">
        <f t="shared" si="5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6"/>
        <v>#DIV/0!</v>
      </c>
      <c r="F76" s="12">
        <f t="shared" si="5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2092.679</v>
      </c>
      <c r="D77" s="39">
        <f>SUM(D78:D78)</f>
        <v>2019.61044</v>
      </c>
      <c r="E77" s="12">
        <f t="shared" si="6"/>
        <v>96.50837228260998</v>
      </c>
      <c r="F77" s="12">
        <f t="shared" si="5"/>
        <v>-73.06856000000016</v>
      </c>
      <c r="G77" s="31"/>
    </row>
    <row r="78" spans="1:7" s="9" customFormat="1" ht="17.25" customHeight="1">
      <c r="A78" s="40" t="s">
        <v>98</v>
      </c>
      <c r="B78" s="17" t="s">
        <v>99</v>
      </c>
      <c r="C78" s="18">
        <v>2092.679</v>
      </c>
      <c r="D78" s="18">
        <v>2019.61044</v>
      </c>
      <c r="E78" s="12">
        <f t="shared" si="6"/>
        <v>96.50837228260998</v>
      </c>
      <c r="F78" s="12">
        <f t="shared" si="5"/>
        <v>-73.06856000000016</v>
      </c>
      <c r="G78" s="31"/>
    </row>
    <row r="79" spans="1:7" s="9" customFormat="1" ht="17.25" customHeight="1" hidden="1">
      <c r="A79" s="37" t="s">
        <v>100</v>
      </c>
      <c r="B79" s="38" t="s">
        <v>101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5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6"/>
        <v>#DIV/0!</v>
      </c>
      <c r="F80" s="12">
        <f t="shared" si="5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6"/>
        <v>#DIV/0!</v>
      </c>
      <c r="F81" s="12">
        <f t="shared" si="5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6"/>
        <v>#DIV/0!</v>
      </c>
      <c r="F82" s="12">
        <f t="shared" si="5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6"/>
        <v>#DIV/0!</v>
      </c>
      <c r="F83" s="12">
        <f t="shared" si="5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6"/>
        <v>#DIV/0!</v>
      </c>
      <c r="F84" s="12">
        <f t="shared" si="5"/>
        <v>0</v>
      </c>
      <c r="G84" s="31"/>
    </row>
    <row r="85" spans="1:7" s="9" customFormat="1" ht="5.25" customHeight="1" hidden="1">
      <c r="A85" s="57">
        <v>1000</v>
      </c>
      <c r="B85" s="58" t="s">
        <v>112</v>
      </c>
      <c r="C85" s="39">
        <f>SUM(C86:C88)</f>
        <v>0</v>
      </c>
      <c r="D85" s="39">
        <f>SUM(D86:D88)</f>
        <v>0</v>
      </c>
      <c r="E85" s="11" t="e">
        <f t="shared" si="6"/>
        <v>#DIV/0!</v>
      </c>
      <c r="F85" s="12">
        <f t="shared" si="5"/>
        <v>0</v>
      </c>
      <c r="G85" s="31"/>
    </row>
    <row r="86" spans="1:7" s="9" customFormat="1" ht="14.25" customHeight="1" hidden="1">
      <c r="A86" s="59">
        <v>1003</v>
      </c>
      <c r="B86" s="60" t="s">
        <v>113</v>
      </c>
      <c r="C86" s="18">
        <v>0</v>
      </c>
      <c r="D86" s="18">
        <v>0</v>
      </c>
      <c r="E86" s="12" t="e">
        <f t="shared" si="6"/>
        <v>#DIV/0!</v>
      </c>
      <c r="F86" s="12">
        <f t="shared" si="5"/>
        <v>0</v>
      </c>
      <c r="G86" s="31"/>
    </row>
    <row r="87" spans="1:7" s="9" customFormat="1" ht="15" customHeight="1" hidden="1">
      <c r="A87" s="59">
        <v>1004</v>
      </c>
      <c r="B87" s="60" t="s">
        <v>114</v>
      </c>
      <c r="C87" s="18"/>
      <c r="D87" s="18"/>
      <c r="E87" s="12"/>
      <c r="F87" s="12">
        <f t="shared" si="5"/>
        <v>0</v>
      </c>
      <c r="G87" s="31"/>
    </row>
    <row r="88" spans="1:7" s="9" customFormat="1" ht="15.7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5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3.237</v>
      </c>
      <c r="D89" s="39">
        <f>D90+D91+D92+D93+D94</f>
        <v>3.237</v>
      </c>
      <c r="E89" s="11">
        <f>D89/C89*100</f>
        <v>100</v>
      </c>
      <c r="F89" s="12">
        <f t="shared" si="5"/>
        <v>0</v>
      </c>
      <c r="G89" s="31"/>
    </row>
    <row r="90" spans="1:7" s="9" customFormat="1" ht="15.75" customHeight="1">
      <c r="A90" s="41" t="s">
        <v>119</v>
      </c>
      <c r="B90" s="62" t="s">
        <v>120</v>
      </c>
      <c r="C90" s="18">
        <v>3.237</v>
      </c>
      <c r="D90" s="18">
        <v>3.237</v>
      </c>
      <c r="E90" s="11">
        <f aca="true" t="shared" si="7" ref="E90:E102">D90/C90*100</f>
        <v>100</v>
      </c>
      <c r="F90" s="12">
        <f>D90-C90</f>
        <v>0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1" t="e">
        <f t="shared" si="7"/>
        <v>#DIV/0!</v>
      </c>
      <c r="F91" s="12">
        <f aca="true" t="shared" si="8" ref="F91:F100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1" t="e">
        <f t="shared" si="7"/>
        <v>#DIV/0!</v>
      </c>
      <c r="F92" s="12">
        <f t="shared" si="8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1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1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1" t="e">
        <f t="shared" si="7"/>
        <v>#DIV/0!</v>
      </c>
      <c r="F96" s="12">
        <f t="shared" si="8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31.5" customHeight="1" hidden="1">
      <c r="A98" s="40" t="s">
        <v>135</v>
      </c>
      <c r="B98" s="17" t="s">
        <v>136</v>
      </c>
      <c r="C98" s="18"/>
      <c r="D98" s="18">
        <v>0</v>
      </c>
      <c r="E98" s="11" t="e">
        <f t="shared" si="7"/>
        <v>#DIV/0!</v>
      </c>
      <c r="F98" s="12">
        <f t="shared" si="8"/>
        <v>0</v>
      </c>
      <c r="G98" s="31"/>
    </row>
    <row r="99" spans="1:6" s="9" customFormat="1" ht="15.75" customHeight="1">
      <c r="A99" s="63">
        <v>1400</v>
      </c>
      <c r="B99" s="58" t="s">
        <v>137</v>
      </c>
      <c r="C99" s="39">
        <f>C100</f>
        <v>132.7</v>
      </c>
      <c r="D99" s="39">
        <f>D100</f>
        <v>132.7</v>
      </c>
      <c r="E99" s="11">
        <f t="shared" si="7"/>
        <v>100</v>
      </c>
      <c r="F99" s="11">
        <f t="shared" si="8"/>
        <v>0</v>
      </c>
    </row>
    <row r="100" spans="1:6" s="9" customFormat="1" ht="15.75" customHeight="1">
      <c r="A100" s="59">
        <v>1403</v>
      </c>
      <c r="B100" s="60" t="s">
        <v>289</v>
      </c>
      <c r="C100" s="18">
        <v>132.7</v>
      </c>
      <c r="D100" s="18">
        <v>132.7</v>
      </c>
      <c r="E100" s="12">
        <f t="shared" si="7"/>
        <v>100</v>
      </c>
      <c r="F100" s="12">
        <f t="shared" si="8"/>
        <v>0</v>
      </c>
    </row>
    <row r="101" spans="1:6" s="9" customFormat="1" ht="15.75" customHeight="1" hidden="1">
      <c r="A101" s="64"/>
      <c r="B101" s="60" t="s">
        <v>44</v>
      </c>
      <c r="C101" s="18"/>
      <c r="D101" s="18"/>
      <c r="E101" s="11" t="e">
        <f t="shared" si="7"/>
        <v>#DIV/0!</v>
      </c>
      <c r="F101" s="12">
        <f>D101-C101</f>
        <v>0</v>
      </c>
    </row>
    <row r="102" spans="1:6" s="9" customFormat="1" ht="15.75" customHeight="1" hidden="1">
      <c r="A102" s="64"/>
      <c r="B102" s="60" t="s">
        <v>138</v>
      </c>
      <c r="C102" s="18"/>
      <c r="D102" s="18"/>
      <c r="E102" s="11" t="e">
        <f t="shared" si="7"/>
        <v>#DIV/0!</v>
      </c>
      <c r="F102" s="12">
        <f>D102-C102</f>
        <v>0</v>
      </c>
    </row>
    <row r="103" spans="1:6" s="9" customFormat="1" ht="15.75" customHeight="1">
      <c r="A103" s="64"/>
      <c r="B103" s="65" t="s">
        <v>139</v>
      </c>
      <c r="C103" s="39">
        <f>SUM(C52,C56,C58,C62,C66,C70,C72,C77,C79,C85,C89,C99)</f>
        <v>3919.479</v>
      </c>
      <c r="D103" s="39">
        <f>SUM(D52,D56,D58,D62,D66,D70,D72,D77,D79,D85,D89,D99)</f>
        <v>3706.08651</v>
      </c>
      <c r="E103" s="12">
        <f t="shared" si="6"/>
        <v>94.55559042413546</v>
      </c>
      <c r="F103" s="12">
        <f t="shared" si="5"/>
        <v>-213.39248999999973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17">
      <selection activeCell="C35" sqref="C35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303" t="s">
        <v>313</v>
      </c>
      <c r="B1" s="303"/>
      <c r="C1" s="303"/>
      <c r="D1" s="303"/>
      <c r="E1" s="303"/>
      <c r="F1" s="303"/>
      <c r="G1" s="1"/>
    </row>
    <row r="2" spans="1:7" ht="18" customHeight="1">
      <c r="A2" s="303"/>
      <c r="B2" s="303"/>
      <c r="C2" s="303"/>
      <c r="D2" s="303"/>
      <c r="E2" s="303"/>
      <c r="F2" s="303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311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574.6</v>
      </c>
      <c r="D5" s="11">
        <f>SUM(D6,D8,D10,D13,D15)</f>
        <v>460.68109</v>
      </c>
      <c r="E5" s="12">
        <f aca="true" t="shared" si="0" ref="E5:E35">D5/C5*100</f>
        <v>80.17422380786634</v>
      </c>
      <c r="F5" s="12">
        <f aca="true" t="shared" si="1" ref="F5:F36">D5-C5</f>
        <v>-113.91891000000004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291.8</v>
      </c>
      <c r="D6" s="11">
        <f>SUM(D7)</f>
        <v>196.43792</v>
      </c>
      <c r="E6" s="12">
        <f t="shared" si="0"/>
        <v>67.3193694311172</v>
      </c>
      <c r="F6" s="12">
        <f t="shared" si="1"/>
        <v>-95.36208000000002</v>
      </c>
      <c r="G6" s="1"/>
    </row>
    <row r="7" spans="1:7" s="9" customFormat="1" ht="15.75">
      <c r="A7" s="13">
        <v>1010200001</v>
      </c>
      <c r="B7" s="14" t="s">
        <v>7</v>
      </c>
      <c r="C7" s="15">
        <v>291.8</v>
      </c>
      <c r="D7" s="15">
        <v>196.43792</v>
      </c>
      <c r="E7" s="12">
        <f t="shared" si="0"/>
        <v>67.3193694311172</v>
      </c>
      <c r="F7" s="12">
        <f t="shared" si="1"/>
        <v>-95.36208000000002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10.6</v>
      </c>
      <c r="D8" s="11">
        <f>SUM(D9)</f>
        <v>9.95845</v>
      </c>
      <c r="E8" s="12">
        <f t="shared" si="0"/>
        <v>93.94764150943395</v>
      </c>
      <c r="F8" s="12">
        <f t="shared" si="1"/>
        <v>-0.6415500000000005</v>
      </c>
      <c r="G8" s="1"/>
    </row>
    <row r="9" spans="1:7" s="9" customFormat="1" ht="15.75">
      <c r="A9" s="13">
        <v>1050300001</v>
      </c>
      <c r="B9" s="13" t="s">
        <v>9</v>
      </c>
      <c r="C9" s="12">
        <v>10.6</v>
      </c>
      <c r="D9" s="12">
        <v>9.95845</v>
      </c>
      <c r="E9" s="12">
        <f t="shared" si="0"/>
        <v>93.94764150943395</v>
      </c>
      <c r="F9" s="12">
        <f t="shared" si="1"/>
        <v>-0.6415500000000005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251.2</v>
      </c>
      <c r="D10" s="11">
        <f>SUM(D11:D12)</f>
        <v>235.60148</v>
      </c>
      <c r="E10" s="12">
        <f t="shared" si="0"/>
        <v>93.79039808917197</v>
      </c>
      <c r="F10" s="12">
        <f t="shared" si="1"/>
        <v>-15.59851999999998</v>
      </c>
      <c r="G10" s="1"/>
    </row>
    <row r="11" spans="1:7" s="9" customFormat="1" ht="15.75">
      <c r="A11" s="13">
        <v>1060600000</v>
      </c>
      <c r="B11" s="13" t="s">
        <v>11</v>
      </c>
      <c r="C11" s="12">
        <v>229.6</v>
      </c>
      <c r="D11" s="12">
        <v>220.55563</v>
      </c>
      <c r="E11" s="12">
        <f t="shared" si="0"/>
        <v>96.06081445993033</v>
      </c>
      <c r="F11" s="12">
        <f t="shared" si="1"/>
        <v>-9.044369999999986</v>
      </c>
      <c r="G11" s="1"/>
    </row>
    <row r="12" spans="1:7" s="9" customFormat="1" ht="14.25" customHeight="1">
      <c r="A12" s="16">
        <v>1060103010</v>
      </c>
      <c r="B12" s="17" t="s">
        <v>12</v>
      </c>
      <c r="C12" s="18">
        <v>21.6</v>
      </c>
      <c r="D12" s="18">
        <v>15.04585</v>
      </c>
      <c r="E12" s="12">
        <f t="shared" si="0"/>
        <v>69.65671296296296</v>
      </c>
      <c r="F12" s="12">
        <f t="shared" si="1"/>
        <v>-6.554150000000002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/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21</v>
      </c>
      <c r="D15" s="11">
        <f>SUM(D16:D19)</f>
        <v>18.68324</v>
      </c>
      <c r="E15" s="12">
        <f t="shared" si="0"/>
        <v>88.96780952380952</v>
      </c>
      <c r="F15" s="12">
        <f t="shared" si="1"/>
        <v>-2.3167599999999986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21</v>
      </c>
      <c r="D17" s="12">
        <v>18.68324</v>
      </c>
      <c r="E17" s="12">
        <f t="shared" si="0"/>
        <v>88.96780952380952</v>
      </c>
      <c r="F17" s="12">
        <f t="shared" si="1"/>
        <v>-2.3167599999999986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96</v>
      </c>
      <c r="D20" s="11">
        <f>SUM(D21:D36)</f>
        <v>59.01267</v>
      </c>
      <c r="E20" s="12">
        <f t="shared" si="0"/>
        <v>61.47153125</v>
      </c>
      <c r="F20" s="12">
        <f t="shared" si="1"/>
        <v>-36.98733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25</v>
      </c>
      <c r="D21" s="12">
        <v>35.33507</v>
      </c>
      <c r="E21" s="12">
        <f t="shared" si="0"/>
        <v>141.34028</v>
      </c>
      <c r="F21" s="12">
        <f t="shared" si="1"/>
        <v>10.335070000000002</v>
      </c>
      <c r="G21" s="1"/>
    </row>
    <row r="22" spans="1:7" s="9" customFormat="1" ht="13.5" customHeight="1">
      <c r="A22" s="13">
        <v>1110503505</v>
      </c>
      <c r="B22" s="13" t="s">
        <v>22</v>
      </c>
      <c r="C22" s="12">
        <v>20</v>
      </c>
      <c r="D22" s="12">
        <v>2.0691</v>
      </c>
      <c r="E22" s="12">
        <f t="shared" si="0"/>
        <v>10.345500000000001</v>
      </c>
      <c r="F22" s="12">
        <f t="shared" si="1"/>
        <v>-17.9309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50</v>
      </c>
      <c r="D25" s="12">
        <v>11.6085</v>
      </c>
      <c r="E25" s="12">
        <f t="shared" si="0"/>
        <v>23.217</v>
      </c>
      <c r="F25" s="12">
        <f t="shared" si="1"/>
        <v>-38.3915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>
        <v>0</v>
      </c>
      <c r="E34" s="12">
        <f t="shared" si="0"/>
        <v>0</v>
      </c>
      <c r="F34" s="12">
        <f t="shared" si="1"/>
        <v>-1</v>
      </c>
      <c r="G34" s="1"/>
    </row>
    <row r="35" spans="1:7" s="9" customFormat="1" ht="30" customHeight="1">
      <c r="A35" s="13">
        <v>1169000000</v>
      </c>
      <c r="B35" s="14" t="s">
        <v>35</v>
      </c>
      <c r="C35" s="12">
        <v>0</v>
      </c>
      <c r="D35" s="12">
        <v>10</v>
      </c>
      <c r="E35" s="12" t="e">
        <f t="shared" si="0"/>
        <v>#DIV/0!</v>
      </c>
      <c r="F35" s="12">
        <f t="shared" si="1"/>
        <v>10</v>
      </c>
      <c r="G35" s="1"/>
    </row>
    <row r="36" spans="1:7" s="9" customFormat="1" ht="14.2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670.6</v>
      </c>
      <c r="D38" s="11">
        <f>SUM(D20,D5)</f>
        <v>519.69376</v>
      </c>
      <c r="E38" s="12">
        <f aca="true" t="shared" si="2" ref="E38:E47">D38/C38*100</f>
        <v>77.49683268714584</v>
      </c>
      <c r="F38" s="12">
        <f aca="true" t="shared" si="3" ref="F38:F47">D38-C38</f>
        <v>-150.90624000000003</v>
      </c>
      <c r="G38" s="1"/>
    </row>
    <row r="39" spans="1:7" s="9" customFormat="1" ht="15.75">
      <c r="A39" s="10"/>
      <c r="B39" s="10" t="s">
        <v>39</v>
      </c>
      <c r="C39" s="11">
        <f>SUM(C40:C44)</f>
        <v>4419.883999999999</v>
      </c>
      <c r="D39" s="11">
        <f>SUM(D40:D44)</f>
        <v>4284.103999999999</v>
      </c>
      <c r="E39" s="12">
        <f t="shared" si="2"/>
        <v>96.92797367532722</v>
      </c>
      <c r="F39" s="12">
        <f t="shared" si="3"/>
        <v>-135.77999999999975</v>
      </c>
      <c r="G39" s="1"/>
    </row>
    <row r="40" spans="1:8" s="9" customFormat="1" ht="15.75">
      <c r="A40" s="13">
        <v>2020100000</v>
      </c>
      <c r="B40" s="13" t="s">
        <v>40</v>
      </c>
      <c r="C40" s="12">
        <v>2405.2</v>
      </c>
      <c r="D40" s="12">
        <v>2405.2</v>
      </c>
      <c r="E40" s="12">
        <f t="shared" si="2"/>
        <v>100</v>
      </c>
      <c r="F40" s="12">
        <f t="shared" si="3"/>
        <v>0</v>
      </c>
      <c r="G40" s="1"/>
      <c r="H40" s="21"/>
    </row>
    <row r="41" spans="1:7" s="9" customFormat="1" ht="15.75">
      <c r="A41" s="13">
        <v>2020107010</v>
      </c>
      <c r="B41" s="13" t="s">
        <v>41</v>
      </c>
      <c r="C41" s="12">
        <v>167.7</v>
      </c>
      <c r="D41" s="12">
        <v>167.7</v>
      </c>
      <c r="E41" s="12">
        <f t="shared" si="2"/>
        <v>100</v>
      </c>
      <c r="F41" s="12">
        <f t="shared" si="3"/>
        <v>0</v>
      </c>
      <c r="G41" s="1"/>
    </row>
    <row r="42" spans="1:7" s="9" customFormat="1" ht="15.75">
      <c r="A42" s="13">
        <v>2020200000</v>
      </c>
      <c r="B42" s="13" t="s">
        <v>42</v>
      </c>
      <c r="C42" s="12">
        <v>1691.74</v>
      </c>
      <c r="D42" s="12">
        <v>1555.96</v>
      </c>
      <c r="E42" s="12">
        <f t="shared" si="2"/>
        <v>91.97394398666462</v>
      </c>
      <c r="F42" s="12">
        <f t="shared" si="3"/>
        <v>-135.77999999999997</v>
      </c>
      <c r="G42" s="1"/>
    </row>
    <row r="43" spans="1:7" s="9" customFormat="1" ht="14.25" customHeight="1">
      <c r="A43" s="13">
        <v>2020300000</v>
      </c>
      <c r="B43" s="13" t="s">
        <v>43</v>
      </c>
      <c r="C43" s="12">
        <v>113.688</v>
      </c>
      <c r="D43" s="12">
        <v>113.688</v>
      </c>
      <c r="E43" s="12">
        <f t="shared" si="2"/>
        <v>100</v>
      </c>
      <c r="F43" s="12">
        <f t="shared" si="3"/>
        <v>0</v>
      </c>
      <c r="G43" s="1"/>
    </row>
    <row r="44" spans="1:7" s="9" customFormat="1" ht="15.75" customHeight="1">
      <c r="A44" s="13">
        <v>2020400000</v>
      </c>
      <c r="B44" s="13" t="s">
        <v>44</v>
      </c>
      <c r="C44" s="12">
        <v>41.556</v>
      </c>
      <c r="D44" s="12">
        <v>41.556</v>
      </c>
      <c r="E44" s="12">
        <f t="shared" si="2"/>
        <v>100</v>
      </c>
      <c r="F44" s="12">
        <f t="shared" si="3"/>
        <v>0</v>
      </c>
      <c r="G44" s="1"/>
    </row>
    <row r="45" spans="1:7" s="9" customFormat="1" ht="15.75" customHeight="1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5090.4839999999995</v>
      </c>
      <c r="D46" s="11">
        <f>SUM(D39,D38)</f>
        <v>4803.7977599999995</v>
      </c>
      <c r="E46" s="12">
        <f t="shared" si="2"/>
        <v>94.36819288696321</v>
      </c>
      <c r="F46" s="12">
        <f t="shared" si="3"/>
        <v>-286.68624</v>
      </c>
      <c r="G46" s="1"/>
    </row>
    <row r="47" spans="1:7" s="9" customFormat="1" ht="15.75">
      <c r="A47" s="10"/>
      <c r="B47" s="22" t="s">
        <v>47</v>
      </c>
      <c r="C47" s="11">
        <f>C103-C46</f>
        <v>61.55000000000109</v>
      </c>
      <c r="D47" s="11">
        <f>D103-D46</f>
        <v>-47.66657999999916</v>
      </c>
      <c r="E47" s="12">
        <f t="shared" si="2"/>
        <v>-77.4436718115326</v>
      </c>
      <c r="F47" s="12">
        <f t="shared" si="3"/>
        <v>-109.21658000000025</v>
      </c>
      <c r="G47" s="23"/>
    </row>
    <row r="48" spans="1:7" s="9" customFormat="1" ht="15" customHeight="1">
      <c r="A48" s="24"/>
      <c r="B48" s="25"/>
      <c r="C48" s="26"/>
      <c r="D48" s="243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311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741.3309999999999</v>
      </c>
      <c r="D52" s="39">
        <f>SUM(D53:D55)</f>
        <v>704.24391</v>
      </c>
      <c r="E52" s="11">
        <f>D52/C52*100</f>
        <v>94.99722930782607</v>
      </c>
      <c r="F52" s="11">
        <f>D52-C52</f>
        <v>-37.087089999999876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741.031</v>
      </c>
      <c r="D53" s="18">
        <v>704.24391</v>
      </c>
      <c r="E53" s="12">
        <f>D53/C53*100</f>
        <v>95.0356881156119</v>
      </c>
      <c r="F53" s="12">
        <f>D53-C53</f>
        <v>-36.78708999999992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159</v>
      </c>
      <c r="B55" s="17" t="s">
        <v>55</v>
      </c>
      <c r="C55" s="18">
        <v>0.3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113.57</v>
      </c>
      <c r="D56" s="39">
        <f>D57</f>
        <v>113.57</v>
      </c>
      <c r="E56" s="11">
        <f>D56/C56*100</f>
        <v>100</v>
      </c>
      <c r="F56" s="11">
        <f aca="true" t="shared" si="4" ref="F56:F103">D56-C56</f>
        <v>0</v>
      </c>
      <c r="G56" s="31"/>
    </row>
    <row r="57" spans="1:6" s="9" customFormat="1" ht="15.75">
      <c r="A57" s="41" t="s">
        <v>58</v>
      </c>
      <c r="B57" s="17" t="s">
        <v>59</v>
      </c>
      <c r="C57" s="18">
        <v>113.57</v>
      </c>
      <c r="D57" s="18">
        <v>113.57</v>
      </c>
      <c r="E57" s="12">
        <f>D57/C57*100</f>
        <v>100</v>
      </c>
      <c r="F57" s="12">
        <f t="shared" si="4"/>
        <v>0</v>
      </c>
    </row>
    <row r="58" spans="1:7" s="46" customFormat="1" ht="15" customHeight="1">
      <c r="A58" s="42" t="s">
        <v>60</v>
      </c>
      <c r="B58" s="43" t="s">
        <v>61</v>
      </c>
      <c r="C58" s="44">
        <f>C59+C60+C61</f>
        <v>10.7</v>
      </c>
      <c r="D58" s="44">
        <f>D59+D60+D61</f>
        <v>0</v>
      </c>
      <c r="E58" s="11">
        <f>D58/C58*100</f>
        <v>0</v>
      </c>
      <c r="F58" s="11">
        <f t="shared" si="4"/>
        <v>-10.7</v>
      </c>
      <c r="G58" s="45"/>
    </row>
    <row r="59" spans="1:7" s="46" customFormat="1" ht="15.75" hidden="1">
      <c r="A59" s="47" t="s">
        <v>62</v>
      </c>
      <c r="B59" s="48" t="s">
        <v>63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30.75" customHeight="1">
      <c r="A60" s="47" t="s">
        <v>160</v>
      </c>
      <c r="B60" s="48" t="s">
        <v>270</v>
      </c>
      <c r="C60" s="49">
        <v>10.7</v>
      </c>
      <c r="D60" s="49">
        <v>0</v>
      </c>
      <c r="E60" s="12"/>
      <c r="F60" s="12">
        <f t="shared" si="4"/>
        <v>-10.7</v>
      </c>
      <c r="G60" s="45"/>
    </row>
    <row r="61" spans="1:7" s="46" customFormat="1" ht="17.25" customHeight="1" hidden="1">
      <c r="A61" s="47" t="s">
        <v>64</v>
      </c>
      <c r="B61" s="48" t="s">
        <v>65</v>
      </c>
      <c r="C61" s="49">
        <v>0</v>
      </c>
      <c r="D61" s="49">
        <v>0</v>
      </c>
      <c r="E61" s="12"/>
      <c r="F61" s="12">
        <f t="shared" si="4"/>
        <v>0</v>
      </c>
      <c r="G61" s="45"/>
    </row>
    <row r="62" spans="1:7" s="9" customFormat="1" ht="16.5" customHeight="1">
      <c r="A62" s="37" t="s">
        <v>66</v>
      </c>
      <c r="B62" s="38" t="s">
        <v>67</v>
      </c>
      <c r="C62" s="39">
        <f>C63+C65+C64</f>
        <v>88.08</v>
      </c>
      <c r="D62" s="39">
        <f>D63+D65+D64</f>
        <v>16.73438</v>
      </c>
      <c r="E62" s="11">
        <f>D62/C62*100</f>
        <v>18.999069028156224</v>
      </c>
      <c r="F62" s="11">
        <f t="shared" si="4"/>
        <v>-71.34562</v>
      </c>
      <c r="G62" s="31"/>
    </row>
    <row r="63" spans="1:7" s="9" customFormat="1" ht="17.25" customHeight="1" hidden="1">
      <c r="A63" s="40" t="s">
        <v>68</v>
      </c>
      <c r="B63" s="17" t="s">
        <v>69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 hidden="1">
      <c r="A64" s="40" t="s">
        <v>70</v>
      </c>
      <c r="B64" s="50" t="s">
        <v>71</v>
      </c>
      <c r="C64" s="18"/>
      <c r="D64" s="18"/>
      <c r="E64" s="12"/>
      <c r="F64" s="12">
        <f t="shared" si="4"/>
        <v>0</v>
      </c>
      <c r="G64" s="31"/>
    </row>
    <row r="65" spans="1:7" s="9" customFormat="1" ht="17.25" customHeight="1">
      <c r="A65" s="47" t="s">
        <v>72</v>
      </c>
      <c r="B65" s="48" t="s">
        <v>73</v>
      </c>
      <c r="C65" s="18">
        <v>88.08</v>
      </c>
      <c r="D65" s="18">
        <v>16.73438</v>
      </c>
      <c r="E65" s="12">
        <f>D65/C65*100</f>
        <v>18.999069028156224</v>
      </c>
      <c r="F65" s="12">
        <f t="shared" si="4"/>
        <v>-71.34562</v>
      </c>
      <c r="G65" s="31"/>
    </row>
    <row r="66" spans="1:7" s="9" customFormat="1" ht="17.25" customHeight="1">
      <c r="A66" s="37" t="s">
        <v>74</v>
      </c>
      <c r="B66" s="38" t="s">
        <v>75</v>
      </c>
      <c r="C66" s="39">
        <f>C67+C68+C69</f>
        <v>750.607</v>
      </c>
      <c r="D66" s="39">
        <f>D67+D68+D69</f>
        <v>718.0148300000001</v>
      </c>
      <c r="E66" s="11">
        <f>D66/C66*100</f>
        <v>95.65789154644176</v>
      </c>
      <c r="F66" s="11">
        <f t="shared" si="4"/>
        <v>-32.592169999999896</v>
      </c>
      <c r="G66" s="31"/>
    </row>
    <row r="67" spans="1:7" s="9" customFormat="1" ht="17.25" customHeight="1" hidden="1">
      <c r="A67" s="40" t="s">
        <v>76</v>
      </c>
      <c r="B67" s="17" t="s">
        <v>77</v>
      </c>
      <c r="C67" s="18">
        <v>0</v>
      </c>
      <c r="D67" s="18">
        <v>0</v>
      </c>
      <c r="E67" s="12" t="e">
        <f>D67/C67*100</f>
        <v>#DIV/0!</v>
      </c>
      <c r="F67" s="12">
        <f t="shared" si="4"/>
        <v>0</v>
      </c>
      <c r="G67" s="31"/>
    </row>
    <row r="68" spans="1:7" s="52" customFormat="1" ht="17.25" customHeight="1">
      <c r="A68" s="40" t="s">
        <v>78</v>
      </c>
      <c r="B68" s="51" t="s">
        <v>79</v>
      </c>
      <c r="C68" s="18">
        <v>17.387</v>
      </c>
      <c r="D68" s="18">
        <v>17.387</v>
      </c>
      <c r="E68" s="12">
        <f>D68/C68*100</f>
        <v>100</v>
      </c>
      <c r="F68" s="12">
        <f t="shared" si="4"/>
        <v>0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733.22</v>
      </c>
      <c r="D69" s="18">
        <v>700.62783</v>
      </c>
      <c r="E69" s="12">
        <f>D69/C69*100</f>
        <v>95.55492621586973</v>
      </c>
      <c r="F69" s="12">
        <f t="shared" si="4"/>
        <v>-32.59217000000001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5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1931.756</v>
      </c>
      <c r="D77" s="39">
        <f>SUM(D78:D78)</f>
        <v>1823.40806</v>
      </c>
      <c r="E77" s="11">
        <f t="shared" si="5"/>
        <v>94.39122021621777</v>
      </c>
      <c r="F77" s="11">
        <f t="shared" si="4"/>
        <v>-108.34794000000011</v>
      </c>
      <c r="G77" s="31"/>
    </row>
    <row r="78" spans="1:7" s="9" customFormat="1" ht="16.5" customHeight="1">
      <c r="A78" s="40" t="s">
        <v>98</v>
      </c>
      <c r="B78" s="17" t="s">
        <v>99</v>
      </c>
      <c r="C78" s="18">
        <v>1931.756</v>
      </c>
      <c r="D78" s="18">
        <v>1823.40806</v>
      </c>
      <c r="E78" s="12">
        <f t="shared" si="5"/>
        <v>94.39122021621777</v>
      </c>
      <c r="F78" s="12">
        <f t="shared" si="4"/>
        <v>-108.34794000000011</v>
      </c>
      <c r="G78" s="31"/>
    </row>
    <row r="79" spans="1:7" s="9" customFormat="1" ht="17.25" customHeight="1" hidden="1">
      <c r="A79" s="37" t="s">
        <v>100</v>
      </c>
      <c r="B79" s="38" t="s">
        <v>101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5" customHeight="1">
      <c r="A85" s="57">
        <v>1000</v>
      </c>
      <c r="B85" s="58" t="s">
        <v>112</v>
      </c>
      <c r="C85" s="39">
        <f>SUM(C86:C88)</f>
        <v>1456.44</v>
      </c>
      <c r="D85" s="39">
        <f>SUM(D86:D88)</f>
        <v>1320.66</v>
      </c>
      <c r="E85" s="11">
        <f t="shared" si="5"/>
        <v>90.67726785861416</v>
      </c>
      <c r="F85" s="12">
        <f t="shared" si="4"/>
        <v>-135.77999999999997</v>
      </c>
      <c r="G85" s="31"/>
    </row>
    <row r="86" spans="1:7" s="9" customFormat="1" ht="14.25" customHeight="1">
      <c r="A86" s="59">
        <v>1003</v>
      </c>
      <c r="B86" s="60" t="s">
        <v>113</v>
      </c>
      <c r="C86" s="18">
        <v>1456.44</v>
      </c>
      <c r="D86" s="18">
        <v>1320.66</v>
      </c>
      <c r="E86" s="12">
        <f t="shared" si="5"/>
        <v>90.67726785861416</v>
      </c>
      <c r="F86" s="12">
        <f t="shared" si="4"/>
        <v>-135.77999999999997</v>
      </c>
      <c r="G86" s="31"/>
    </row>
    <row r="87" spans="1:7" s="9" customFormat="1" ht="15" customHeight="1" hidden="1">
      <c r="A87" s="59">
        <v>1004</v>
      </c>
      <c r="B87" s="60" t="s">
        <v>114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13</v>
      </c>
      <c r="D89" s="39">
        <f>D90+D91+D92+D93+D94</f>
        <v>12.95</v>
      </c>
      <c r="E89" s="11">
        <f>D89/C89*100</f>
        <v>99.6153846153846</v>
      </c>
      <c r="F89" s="11">
        <f t="shared" si="4"/>
        <v>-0.05000000000000071</v>
      </c>
      <c r="G89" s="31"/>
    </row>
    <row r="90" spans="1:7" s="9" customFormat="1" ht="15.75" customHeight="1">
      <c r="A90" s="41" t="s">
        <v>119</v>
      </c>
      <c r="B90" s="62" t="s">
        <v>120</v>
      </c>
      <c r="C90" s="18">
        <v>13</v>
      </c>
      <c r="D90" s="18">
        <v>12.95</v>
      </c>
      <c r="E90" s="12">
        <f aca="true" t="shared" si="6" ref="E90:E100">D90/C90*100</f>
        <v>99.6153846153846</v>
      </c>
      <c r="F90" s="12">
        <f>D90-C90</f>
        <v>-0.05000000000000071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1" t="e">
        <f t="shared" si="6"/>
        <v>#DIV/0!</v>
      </c>
      <c r="F91" s="12">
        <f aca="true" t="shared" si="7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1" t="e">
        <f t="shared" si="6"/>
        <v>#DIV/0!</v>
      </c>
      <c r="F92" s="12">
        <f t="shared" si="7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1" t="e">
        <f t="shared" si="6"/>
        <v>#DIV/0!</v>
      </c>
      <c r="F93" s="12">
        <f t="shared" si="7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1" t="e">
        <f t="shared" si="6"/>
        <v>#DIV/0!</v>
      </c>
      <c r="F94" s="12">
        <f t="shared" si="7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1" t="e">
        <f t="shared" si="6"/>
        <v>#DIV/0!</v>
      </c>
      <c r="F95" s="12">
        <f t="shared" si="7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1" t="e">
        <f t="shared" si="6"/>
        <v>#DIV/0!</v>
      </c>
      <c r="F96" s="12">
        <f t="shared" si="7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 t="e">
        <f t="shared" si="6"/>
        <v>#DIV/0!</v>
      </c>
      <c r="F97" s="12">
        <f t="shared" si="7"/>
        <v>0</v>
      </c>
      <c r="G97" s="31"/>
    </row>
    <row r="98" spans="1:7" s="9" customFormat="1" ht="31.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1" t="e">
        <f t="shared" si="6"/>
        <v>#DIV/0!</v>
      </c>
      <c r="F98" s="12">
        <f t="shared" si="7"/>
        <v>0</v>
      </c>
      <c r="G98" s="31"/>
    </row>
    <row r="99" spans="1:6" s="9" customFormat="1" ht="15.75" customHeight="1">
      <c r="A99" s="63">
        <v>1400</v>
      </c>
      <c r="B99" s="58" t="s">
        <v>137</v>
      </c>
      <c r="C99" s="39">
        <f>C100</f>
        <v>46.55</v>
      </c>
      <c r="D99" s="39">
        <f>D100</f>
        <v>46.55</v>
      </c>
      <c r="E99" s="11">
        <f t="shared" si="6"/>
        <v>100</v>
      </c>
      <c r="F99" s="12">
        <f t="shared" si="7"/>
        <v>0</v>
      </c>
    </row>
    <row r="100" spans="1:6" s="9" customFormat="1" ht="15" customHeight="1">
      <c r="A100" s="59">
        <v>1403</v>
      </c>
      <c r="B100" s="60" t="s">
        <v>289</v>
      </c>
      <c r="C100" s="18">
        <v>46.55</v>
      </c>
      <c r="D100" s="18">
        <v>46.55</v>
      </c>
      <c r="E100" s="12">
        <f t="shared" si="6"/>
        <v>100</v>
      </c>
      <c r="F100" s="12">
        <f t="shared" si="7"/>
        <v>0</v>
      </c>
    </row>
    <row r="101" spans="1:6" s="9" customFormat="1" ht="0.75" customHeight="1" hidden="1">
      <c r="A101" s="64">
        <v>1104</v>
      </c>
      <c r="B101" s="60" t="s">
        <v>44</v>
      </c>
      <c r="C101" s="18"/>
      <c r="D101" s="18"/>
      <c r="E101" s="12" t="e">
        <f t="shared" si="5"/>
        <v>#DIV/0!</v>
      </c>
      <c r="F101" s="12">
        <f t="shared" si="7"/>
        <v>0</v>
      </c>
    </row>
    <row r="102" spans="1:6" s="9" customFormat="1" ht="15.75" customHeight="1" hidden="1">
      <c r="A102" s="64">
        <v>1102</v>
      </c>
      <c r="B102" s="60" t="s">
        <v>138</v>
      </c>
      <c r="C102" s="18"/>
      <c r="D102" s="18"/>
      <c r="E102" s="12" t="e">
        <f t="shared" si="5"/>
        <v>#DIV/0!</v>
      </c>
      <c r="F102" s="12">
        <f t="shared" si="7"/>
        <v>0</v>
      </c>
    </row>
    <row r="103" spans="1:6" s="9" customFormat="1" ht="15.75" customHeight="1">
      <c r="A103" s="64"/>
      <c r="B103" s="65" t="s">
        <v>139</v>
      </c>
      <c r="C103" s="39">
        <f>C52+C56+C58+C62+C66+C77+C85+C89+C97+C99</f>
        <v>5152.034000000001</v>
      </c>
      <c r="D103" s="39">
        <f>SUM(D52,D56,D58,D62,D66,D70,D72,D77,D79,D85,D89,D99)</f>
        <v>4756.13118</v>
      </c>
      <c r="E103" s="11">
        <f t="shared" si="5"/>
        <v>92.315601566294</v>
      </c>
      <c r="F103" s="11">
        <f t="shared" si="4"/>
        <v>-395.90282000000025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12">
      <selection activeCell="C34" sqref="C34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303" t="s">
        <v>312</v>
      </c>
      <c r="B1" s="303"/>
      <c r="C1" s="303"/>
      <c r="D1" s="303"/>
      <c r="E1" s="303"/>
      <c r="F1" s="303"/>
      <c r="G1" s="1"/>
    </row>
    <row r="2" spans="1:7" ht="18" customHeight="1">
      <c r="A2" s="303"/>
      <c r="B2" s="303"/>
      <c r="C2" s="303"/>
      <c r="D2" s="303"/>
      <c r="E2" s="303"/>
      <c r="F2" s="303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311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319.4</v>
      </c>
      <c r="D5" s="11">
        <f>SUM(D6,D8,D10,D13,D15)</f>
        <v>293.11445</v>
      </c>
      <c r="E5" s="12">
        <f aca="true" t="shared" si="0" ref="E5:E35">D5/C5*100</f>
        <v>91.77033500313087</v>
      </c>
      <c r="F5" s="12">
        <f aca="true" t="shared" si="1" ref="F5:F36">D5-C5</f>
        <v>-26.28555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108.6</v>
      </c>
      <c r="D6" s="11">
        <f>SUM(D7)</f>
        <v>116.2157</v>
      </c>
      <c r="E6" s="12">
        <f t="shared" si="0"/>
        <v>107.01261510128914</v>
      </c>
      <c r="F6" s="12">
        <f t="shared" si="1"/>
        <v>7.615700000000004</v>
      </c>
      <c r="G6" s="1"/>
    </row>
    <row r="7" spans="1:7" s="9" customFormat="1" ht="15.75" customHeight="1">
      <c r="A7" s="13">
        <v>1010200001</v>
      </c>
      <c r="B7" s="14" t="s">
        <v>7</v>
      </c>
      <c r="C7" s="15">
        <v>108.6</v>
      </c>
      <c r="D7" s="15">
        <v>116.2157</v>
      </c>
      <c r="E7" s="12">
        <f t="shared" si="0"/>
        <v>107.01261510128914</v>
      </c>
      <c r="F7" s="12">
        <f t="shared" si="1"/>
        <v>7.615700000000004</v>
      </c>
      <c r="G7" s="1"/>
    </row>
    <row r="8" spans="1:7" s="9" customFormat="1" ht="14.25" customHeight="1">
      <c r="A8" s="10">
        <v>1050000000</v>
      </c>
      <c r="B8" s="10" t="s">
        <v>8</v>
      </c>
      <c r="C8" s="11">
        <f>SUM(C9)</f>
        <v>0</v>
      </c>
      <c r="D8" s="11">
        <f>SUM(D9)</f>
        <v>1.49116</v>
      </c>
      <c r="E8" s="12"/>
      <c r="F8" s="12">
        <f t="shared" si="1"/>
        <v>1.49116</v>
      </c>
      <c r="G8" s="1"/>
    </row>
    <row r="9" spans="1:7" s="9" customFormat="1" ht="15.75" customHeight="1">
      <c r="A9" s="13">
        <v>1050300001</v>
      </c>
      <c r="B9" s="13" t="s">
        <v>9</v>
      </c>
      <c r="C9" s="12">
        <v>0</v>
      </c>
      <c r="D9" s="12">
        <v>1.49116</v>
      </c>
      <c r="E9" s="12"/>
      <c r="F9" s="12">
        <f t="shared" si="1"/>
        <v>1.49116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199.1</v>
      </c>
      <c r="D10" s="11">
        <f>SUM(D11:D12)</f>
        <v>152.69759</v>
      </c>
      <c r="E10" s="12">
        <f t="shared" si="0"/>
        <v>76.69391762933199</v>
      </c>
      <c r="F10" s="12">
        <f t="shared" si="1"/>
        <v>-46.40241</v>
      </c>
      <c r="G10" s="1"/>
    </row>
    <row r="11" spans="1:7" s="9" customFormat="1" ht="16.5" customHeight="1">
      <c r="A11" s="13">
        <v>1060600000</v>
      </c>
      <c r="B11" s="13" t="s">
        <v>11</v>
      </c>
      <c r="C11" s="12">
        <v>189</v>
      </c>
      <c r="D11" s="12">
        <v>148.48109</v>
      </c>
      <c r="E11" s="12">
        <f t="shared" si="0"/>
        <v>78.56142328042328</v>
      </c>
      <c r="F11" s="12">
        <f t="shared" si="1"/>
        <v>-40.518910000000005</v>
      </c>
      <c r="G11" s="1"/>
    </row>
    <row r="12" spans="1:7" s="9" customFormat="1" ht="16.5" customHeight="1">
      <c r="A12" s="16">
        <v>1060103010</v>
      </c>
      <c r="B12" s="17" t="s">
        <v>12</v>
      </c>
      <c r="C12" s="18">
        <v>10.1</v>
      </c>
      <c r="D12" s="18">
        <v>4.2165</v>
      </c>
      <c r="E12" s="12">
        <f t="shared" si="0"/>
        <v>41.74752475247524</v>
      </c>
      <c r="F12" s="12">
        <f t="shared" si="1"/>
        <v>-5.8835</v>
      </c>
      <c r="G12" s="1"/>
    </row>
    <row r="13" spans="1:7" s="9" customFormat="1" ht="15" customHeight="1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7.25" customHeight="1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11.7</v>
      </c>
      <c r="D15" s="11">
        <f>SUM(D16:D19)</f>
        <v>22.71</v>
      </c>
      <c r="E15" s="12">
        <f t="shared" si="0"/>
        <v>194.10256410256412</v>
      </c>
      <c r="F15" s="12">
        <f t="shared" si="1"/>
        <v>11.010000000000002</v>
      </c>
      <c r="G15" s="1"/>
    </row>
    <row r="16" spans="1:7" s="9" customFormat="1" ht="16.5" customHeight="1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0" customHeight="1">
      <c r="A17" s="13">
        <v>1080400001</v>
      </c>
      <c r="B17" s="14" t="s">
        <v>17</v>
      </c>
      <c r="C17" s="12">
        <v>11.7</v>
      </c>
      <c r="D17" s="12">
        <v>22.71</v>
      </c>
      <c r="E17" s="12">
        <f t="shared" si="0"/>
        <v>194.10256410256412</v>
      </c>
      <c r="F17" s="12">
        <f t="shared" si="1"/>
        <v>11.010000000000002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6.5" customHeight="1" hidden="1">
      <c r="A19" s="13">
        <v>1090000000</v>
      </c>
      <c r="B19" s="14" t="s">
        <v>19</v>
      </c>
      <c r="C19" s="12"/>
      <c r="D19" s="12">
        <v>0</v>
      </c>
      <c r="E19" s="12" t="e">
        <f t="shared" si="0"/>
        <v>#DIV/0!</v>
      </c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96</v>
      </c>
      <c r="D20" s="11">
        <f>SUM(D21:D36)</f>
        <v>124.59498</v>
      </c>
      <c r="E20" s="12">
        <f t="shared" si="0"/>
        <v>129.7864375</v>
      </c>
      <c r="F20" s="12">
        <f t="shared" si="1"/>
        <v>28.594980000000007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45</v>
      </c>
      <c r="D21" s="12">
        <v>99.09725</v>
      </c>
      <c r="E21" s="12">
        <f t="shared" si="0"/>
        <v>220.21611111111113</v>
      </c>
      <c r="F21" s="12">
        <f t="shared" si="1"/>
        <v>54.09725</v>
      </c>
      <c r="G21" s="1"/>
    </row>
    <row r="22" spans="1:7" s="9" customFormat="1" ht="15.75" customHeight="1">
      <c r="A22" s="13">
        <v>1110503505</v>
      </c>
      <c r="B22" s="13" t="s">
        <v>22</v>
      </c>
      <c r="C22" s="12">
        <v>0</v>
      </c>
      <c r="D22" s="12">
        <v>3.8875</v>
      </c>
      <c r="E22" s="12"/>
      <c r="F22" s="12">
        <f t="shared" si="1"/>
        <v>3.8875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5" customHeight="1">
      <c r="A25" s="13">
        <v>1140601410</v>
      </c>
      <c r="B25" s="14" t="s">
        <v>25</v>
      </c>
      <c r="C25" s="12">
        <v>50</v>
      </c>
      <c r="D25" s="12">
        <v>0</v>
      </c>
      <c r="E25" s="12">
        <f t="shared" si="0"/>
        <v>0</v>
      </c>
      <c r="F25" s="12">
        <f t="shared" si="1"/>
        <v>-50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>
        <v>12.98023</v>
      </c>
      <c r="E34" s="12">
        <f t="shared" si="0"/>
        <v>1298.0230000000001</v>
      </c>
      <c r="F34" s="12">
        <f t="shared" si="1"/>
        <v>11.98023</v>
      </c>
      <c r="G34" s="1"/>
    </row>
    <row r="35" spans="1:7" s="9" customFormat="1" ht="15" customHeight="1">
      <c r="A35" s="13">
        <v>1169000000</v>
      </c>
      <c r="B35" s="14" t="s">
        <v>35</v>
      </c>
      <c r="C35" s="12"/>
      <c r="D35" s="12">
        <v>8.63</v>
      </c>
      <c r="E35" s="12" t="e">
        <f t="shared" si="0"/>
        <v>#DIV/0!</v>
      </c>
      <c r="F35" s="12">
        <f t="shared" si="1"/>
        <v>8.63</v>
      </c>
      <c r="G35" s="1"/>
    </row>
    <row r="36" spans="1:7" s="9" customFormat="1" ht="15" customHeight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415.4</v>
      </c>
      <c r="D38" s="11">
        <f>SUM(D20,D5)</f>
        <v>417.70943</v>
      </c>
      <c r="E38" s="12">
        <f aca="true" t="shared" si="2" ref="E38:E47">D38/C38*100</f>
        <v>100.555953298026</v>
      </c>
      <c r="F38" s="12">
        <f aca="true" t="shared" si="3" ref="F38:F47">D38-C38</f>
        <v>2.3094300000000203</v>
      </c>
      <c r="G38" s="1"/>
    </row>
    <row r="39" spans="1:7" s="9" customFormat="1" ht="15.75">
      <c r="A39" s="10"/>
      <c r="B39" s="10" t="s">
        <v>39</v>
      </c>
      <c r="C39" s="11">
        <f>SUM(C40:C44)</f>
        <v>1981.874</v>
      </c>
      <c r="D39" s="11">
        <f>SUM(D40:D44)</f>
        <v>1981.874</v>
      </c>
      <c r="E39" s="12">
        <f t="shared" si="2"/>
        <v>100</v>
      </c>
      <c r="F39" s="12">
        <f t="shared" si="3"/>
        <v>0</v>
      </c>
      <c r="G39" s="1"/>
    </row>
    <row r="40" spans="1:8" s="9" customFormat="1" ht="14.25" customHeight="1">
      <c r="A40" s="13">
        <v>2020100000</v>
      </c>
      <c r="B40" s="13" t="s">
        <v>40</v>
      </c>
      <c r="C40" s="12">
        <v>1760.9</v>
      </c>
      <c r="D40" s="12">
        <v>1760.9</v>
      </c>
      <c r="E40" s="12">
        <f t="shared" si="2"/>
        <v>100</v>
      </c>
      <c r="F40" s="12">
        <f t="shared" si="3"/>
        <v>0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166.3</v>
      </c>
      <c r="D42" s="12">
        <v>166.3</v>
      </c>
      <c r="E42" s="12">
        <f t="shared" si="2"/>
        <v>100</v>
      </c>
      <c r="F42" s="12">
        <f t="shared" si="3"/>
        <v>0</v>
      </c>
      <c r="G42" s="1"/>
    </row>
    <row r="43" spans="1:7" s="9" customFormat="1" ht="14.25" customHeight="1">
      <c r="A43" s="13">
        <v>2020300000</v>
      </c>
      <c r="B43" s="13" t="s">
        <v>43</v>
      </c>
      <c r="C43" s="12">
        <v>54.674</v>
      </c>
      <c r="D43" s="12">
        <v>54.674</v>
      </c>
      <c r="E43" s="12">
        <f t="shared" si="2"/>
        <v>100</v>
      </c>
      <c r="F43" s="12">
        <f t="shared" si="3"/>
        <v>0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/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2397.274</v>
      </c>
      <c r="D46" s="11">
        <f>SUM(D39,D38)</f>
        <v>2399.58343</v>
      </c>
      <c r="E46" s="12">
        <f t="shared" si="2"/>
        <v>100.09633567126663</v>
      </c>
      <c r="F46" s="12">
        <f t="shared" si="3"/>
        <v>2.3094300000002477</v>
      </c>
      <c r="G46" s="1"/>
    </row>
    <row r="47" spans="1:7" s="9" customFormat="1" ht="15.75">
      <c r="A47" s="10"/>
      <c r="B47" s="22" t="s">
        <v>47</v>
      </c>
      <c r="C47" s="11">
        <f>C103-C46</f>
        <v>668.7019999999998</v>
      </c>
      <c r="D47" s="11">
        <f>D103-D46</f>
        <v>117.7223799999997</v>
      </c>
      <c r="E47" s="12">
        <f t="shared" si="2"/>
        <v>17.604610125287458</v>
      </c>
      <c r="F47" s="12">
        <f t="shared" si="3"/>
        <v>-550.9796200000001</v>
      </c>
      <c r="G47" s="23"/>
    </row>
    <row r="48" spans="1:7" s="9" customFormat="1" ht="15" customHeight="1">
      <c r="A48" s="24"/>
      <c r="B48" s="25"/>
      <c r="C48" s="26"/>
      <c r="D48" s="243"/>
      <c r="E48" s="27"/>
      <c r="F48" s="27"/>
      <c r="G48" s="23"/>
    </row>
    <row r="49" spans="1:7" s="9" customFormat="1" ht="15.75">
      <c r="A49" s="28"/>
      <c r="B49" s="29"/>
      <c r="C49" s="30"/>
      <c r="D49" s="245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311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779.40275</v>
      </c>
      <c r="D52" s="39">
        <f>SUM(D53:D55)</f>
        <v>718.39009</v>
      </c>
      <c r="E52" s="11">
        <f>D52/C52*100</f>
        <v>92.17187006332735</v>
      </c>
      <c r="F52" s="11">
        <f>D52-C52</f>
        <v>-61.01265999999998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770.804</v>
      </c>
      <c r="D53" s="18">
        <v>718.39009</v>
      </c>
      <c r="E53" s="12">
        <f>D53/C53*100</f>
        <v>93.20009885781599</v>
      </c>
      <c r="F53" s="12">
        <f>D53-C53</f>
        <v>-52.41390999999999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159</v>
      </c>
      <c r="B55" s="17" t="s">
        <v>55</v>
      </c>
      <c r="C55" s="18">
        <v>8.59875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54.59</v>
      </c>
      <c r="D56" s="39">
        <f>D57</f>
        <v>54.59</v>
      </c>
      <c r="E56" s="11">
        <f>D56/C56*100</f>
        <v>100</v>
      </c>
      <c r="F56" s="11">
        <f aca="true" t="shared" si="4" ref="F56:F103">D56-C56</f>
        <v>0</v>
      </c>
      <c r="G56" s="31"/>
    </row>
    <row r="57" spans="1:6" s="9" customFormat="1" ht="15.75">
      <c r="A57" s="41" t="s">
        <v>58</v>
      </c>
      <c r="B57" s="17" t="s">
        <v>59</v>
      </c>
      <c r="C57" s="18">
        <v>54.59</v>
      </c>
      <c r="D57" s="18">
        <v>54.59</v>
      </c>
      <c r="E57" s="12">
        <f>D57/C57*100</f>
        <v>100</v>
      </c>
      <c r="F57" s="12">
        <f t="shared" si="4"/>
        <v>0</v>
      </c>
    </row>
    <row r="58" spans="1:7" s="46" customFormat="1" ht="15" customHeight="1">
      <c r="A58" s="42" t="s">
        <v>60</v>
      </c>
      <c r="B58" s="43" t="s">
        <v>61</v>
      </c>
      <c r="C58" s="44">
        <f>C60+C61</f>
        <v>22.401249999999997</v>
      </c>
      <c r="D58" s="44">
        <f>SUM(D59:D61)</f>
        <v>15.90625</v>
      </c>
      <c r="E58" s="11">
        <f>D58/C58*100</f>
        <v>71.00608224987445</v>
      </c>
      <c r="F58" s="11">
        <f t="shared" si="4"/>
        <v>-6.494999999999997</v>
      </c>
      <c r="G58" s="45"/>
    </row>
    <row r="59" spans="1:7" s="46" customFormat="1" ht="15.75" hidden="1">
      <c r="A59" s="47" t="s">
        <v>62</v>
      </c>
      <c r="B59" s="48" t="s">
        <v>63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15" customHeight="1">
      <c r="A60" s="47" t="s">
        <v>160</v>
      </c>
      <c r="B60" s="48" t="s">
        <v>270</v>
      </c>
      <c r="C60" s="49">
        <v>12.40125</v>
      </c>
      <c r="D60" s="49">
        <v>10.57125</v>
      </c>
      <c r="E60" s="12"/>
      <c r="F60" s="12">
        <f t="shared" si="4"/>
        <v>-1.83</v>
      </c>
      <c r="G60" s="45"/>
    </row>
    <row r="61" spans="1:7" s="46" customFormat="1" ht="17.25" customHeight="1">
      <c r="A61" s="47" t="s">
        <v>64</v>
      </c>
      <c r="B61" s="48" t="s">
        <v>65</v>
      </c>
      <c r="C61" s="49">
        <v>10</v>
      </c>
      <c r="D61" s="49">
        <v>5.335</v>
      </c>
      <c r="E61" s="12">
        <f aca="true" t="shared" si="5" ref="E61:E66">D61/C61*100</f>
        <v>53.349999999999994</v>
      </c>
      <c r="F61" s="12">
        <f t="shared" si="4"/>
        <v>-4.665</v>
      </c>
      <c r="G61" s="45"/>
    </row>
    <row r="62" spans="1:7" s="9" customFormat="1" ht="16.5" customHeight="1">
      <c r="A62" s="37" t="s">
        <v>66</v>
      </c>
      <c r="B62" s="38" t="s">
        <v>67</v>
      </c>
      <c r="C62" s="39">
        <f>C63+C64+C65</f>
        <v>195.742</v>
      </c>
      <c r="D62" s="39">
        <f>D63+D64+D65</f>
        <v>82.03325</v>
      </c>
      <c r="E62" s="12">
        <f t="shared" si="5"/>
        <v>41.908864730103915</v>
      </c>
      <c r="F62" s="12">
        <f t="shared" si="4"/>
        <v>-113.70875</v>
      </c>
      <c r="G62" s="31"/>
    </row>
    <row r="63" spans="1:7" s="9" customFormat="1" ht="17.25" customHeight="1" hidden="1">
      <c r="A63" s="40" t="s">
        <v>68</v>
      </c>
      <c r="B63" s="17" t="s">
        <v>69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 hidden="1">
      <c r="A64" s="40" t="s">
        <v>70</v>
      </c>
      <c r="B64" s="50" t="s">
        <v>71</v>
      </c>
      <c r="C64" s="18"/>
      <c r="D64" s="18"/>
      <c r="E64" s="12"/>
      <c r="F64" s="12">
        <f t="shared" si="4"/>
        <v>0</v>
      </c>
      <c r="G64" s="31"/>
    </row>
    <row r="65" spans="1:7" s="9" customFormat="1" ht="17.25" customHeight="1">
      <c r="A65" s="47" t="s">
        <v>72</v>
      </c>
      <c r="B65" s="48" t="s">
        <v>73</v>
      </c>
      <c r="C65" s="18">
        <v>195.742</v>
      </c>
      <c r="D65" s="18">
        <v>82.03325</v>
      </c>
      <c r="E65" s="12">
        <f t="shared" si="5"/>
        <v>41.908864730103915</v>
      </c>
      <c r="F65" s="12">
        <f t="shared" si="4"/>
        <v>-113.70875</v>
      </c>
      <c r="G65" s="31"/>
    </row>
    <row r="66" spans="1:7" s="9" customFormat="1" ht="16.5" customHeight="1">
      <c r="A66" s="37" t="s">
        <v>74</v>
      </c>
      <c r="B66" s="38" t="s">
        <v>75</v>
      </c>
      <c r="C66" s="39">
        <f>C68+C69</f>
        <v>689.06</v>
      </c>
      <c r="D66" s="39">
        <f>D68+D69</f>
        <v>614.83342</v>
      </c>
      <c r="E66" s="11">
        <f t="shared" si="5"/>
        <v>89.22784953414798</v>
      </c>
      <c r="F66" s="11">
        <f t="shared" si="4"/>
        <v>-74.2265799999999</v>
      </c>
      <c r="G66" s="31"/>
    </row>
    <row r="67" spans="1:7" s="9" customFormat="1" ht="17.25" customHeight="1" hidden="1">
      <c r="A67" s="40" t="s">
        <v>76</v>
      </c>
      <c r="B67" s="17" t="s">
        <v>77</v>
      </c>
      <c r="C67" s="18"/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78</v>
      </c>
      <c r="B68" s="51" t="s">
        <v>79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689.06</v>
      </c>
      <c r="D69" s="18">
        <v>614.83342</v>
      </c>
      <c r="E69" s="12">
        <f>D69/C69*100</f>
        <v>89.22784953414798</v>
      </c>
      <c r="F69" s="12">
        <f t="shared" si="4"/>
        <v>-74.2265799999999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6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6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6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6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1184.28</v>
      </c>
      <c r="D77" s="39">
        <f>SUM(D78:D78)</f>
        <v>897.1058</v>
      </c>
      <c r="E77" s="11">
        <f t="shared" si="6"/>
        <v>75.75115682102206</v>
      </c>
      <c r="F77" s="11">
        <f t="shared" si="4"/>
        <v>-287.1741999999999</v>
      </c>
      <c r="G77" s="31"/>
    </row>
    <row r="78" spans="1:7" s="9" customFormat="1" ht="17.25" customHeight="1">
      <c r="A78" s="40" t="s">
        <v>98</v>
      </c>
      <c r="B78" s="17" t="s">
        <v>99</v>
      </c>
      <c r="C78" s="18">
        <v>1184.28</v>
      </c>
      <c r="D78" s="18">
        <v>897.1058</v>
      </c>
      <c r="E78" s="12">
        <f t="shared" si="6"/>
        <v>75.75115682102206</v>
      </c>
      <c r="F78" s="12">
        <f t="shared" si="4"/>
        <v>-287.1741999999999</v>
      </c>
      <c r="G78" s="31"/>
    </row>
    <row r="79" spans="1:7" s="9" customFormat="1" ht="17.25" customHeight="1" hidden="1">
      <c r="A79" s="37" t="s">
        <v>100</v>
      </c>
      <c r="B79" s="38" t="s">
        <v>265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6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6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6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6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6"/>
        <v>#DIV/0!</v>
      </c>
      <c r="F84" s="12">
        <f t="shared" si="4"/>
        <v>0</v>
      </c>
      <c r="G84" s="31"/>
    </row>
    <row r="85" spans="1:7" s="9" customFormat="1" ht="15" customHeight="1" hidden="1">
      <c r="A85" s="57">
        <v>1000</v>
      </c>
      <c r="B85" s="58" t="s">
        <v>112</v>
      </c>
      <c r="C85" s="39">
        <f>SUM(C86:C88)</f>
        <v>0</v>
      </c>
      <c r="D85" s="39">
        <f>SUM(D86:D88)</f>
        <v>0</v>
      </c>
      <c r="E85" s="11" t="e">
        <f t="shared" si="6"/>
        <v>#DIV/0!</v>
      </c>
      <c r="F85" s="12">
        <f t="shared" si="4"/>
        <v>0</v>
      </c>
      <c r="G85" s="31"/>
    </row>
    <row r="86" spans="1:7" s="9" customFormat="1" ht="14.25" customHeight="1" hidden="1">
      <c r="A86" s="59">
        <v>1003</v>
      </c>
      <c r="B86" s="60" t="s">
        <v>113</v>
      </c>
      <c r="C86" s="18">
        <v>0</v>
      </c>
      <c r="D86" s="18">
        <v>0</v>
      </c>
      <c r="E86" s="12" t="e">
        <f t="shared" si="6"/>
        <v>#DIV/0!</v>
      </c>
      <c r="F86" s="12">
        <f t="shared" si="4"/>
        <v>0</v>
      </c>
      <c r="G86" s="31"/>
    </row>
    <row r="87" spans="1:7" s="9" customFormat="1" ht="15" customHeight="1" hidden="1">
      <c r="A87" s="59">
        <v>1004</v>
      </c>
      <c r="B87" s="60" t="s">
        <v>114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9</v>
      </c>
      <c r="D89" s="39">
        <f>D90+D91+D92+D93+D94</f>
        <v>2.947</v>
      </c>
      <c r="E89" s="11">
        <f>D89/C89*100</f>
        <v>32.74444444444444</v>
      </c>
      <c r="F89" s="12">
        <f t="shared" si="4"/>
        <v>-6.053</v>
      </c>
      <c r="G89" s="31"/>
    </row>
    <row r="90" spans="1:7" s="9" customFormat="1" ht="15.75" customHeight="1">
      <c r="A90" s="41" t="s">
        <v>119</v>
      </c>
      <c r="B90" s="62" t="s">
        <v>120</v>
      </c>
      <c r="C90" s="18">
        <v>9</v>
      </c>
      <c r="D90" s="18">
        <v>2.947</v>
      </c>
      <c r="E90" s="11">
        <f aca="true" t="shared" si="7" ref="E90:E102">D90/C90*100</f>
        <v>32.74444444444444</v>
      </c>
      <c r="F90" s="12">
        <f>D90-C90</f>
        <v>-6.053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1" t="e">
        <f t="shared" si="7"/>
        <v>#DIV/0!</v>
      </c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1" t="e">
        <f t="shared" si="7"/>
        <v>#DIV/0!</v>
      </c>
      <c r="F92" s="12">
        <f t="shared" si="8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1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1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1" t="e">
        <f t="shared" si="7"/>
        <v>#DIV/0!</v>
      </c>
      <c r="F96" s="12">
        <f t="shared" si="8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31.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1" t="e">
        <f t="shared" si="7"/>
        <v>#DIV/0!</v>
      </c>
      <c r="F98" s="12">
        <f t="shared" si="8"/>
        <v>0</v>
      </c>
      <c r="G98" s="31"/>
    </row>
    <row r="99" spans="1:6" s="9" customFormat="1" ht="15.75" customHeight="1">
      <c r="A99" s="63">
        <v>1400</v>
      </c>
      <c r="B99" s="58" t="s">
        <v>137</v>
      </c>
      <c r="C99" s="39">
        <f>C100</f>
        <v>131.5</v>
      </c>
      <c r="D99" s="39">
        <f>D100</f>
        <v>131.5</v>
      </c>
      <c r="E99" s="11">
        <f t="shared" si="7"/>
        <v>100</v>
      </c>
      <c r="F99" s="11">
        <f t="shared" si="8"/>
        <v>0</v>
      </c>
    </row>
    <row r="100" spans="1:6" s="9" customFormat="1" ht="15.75" customHeight="1">
      <c r="A100" s="59">
        <v>1403</v>
      </c>
      <c r="B100" s="60" t="s">
        <v>289</v>
      </c>
      <c r="C100" s="18">
        <v>131.5</v>
      </c>
      <c r="D100" s="18">
        <v>131.5</v>
      </c>
      <c r="E100" s="12">
        <f t="shared" si="7"/>
        <v>100</v>
      </c>
      <c r="F100" s="12">
        <f t="shared" si="8"/>
        <v>0</v>
      </c>
    </row>
    <row r="101" spans="1:6" s="9" customFormat="1" ht="15.75" customHeight="1" hidden="1">
      <c r="A101" s="64"/>
      <c r="B101" s="60" t="s">
        <v>44</v>
      </c>
      <c r="C101" s="18"/>
      <c r="D101" s="18"/>
      <c r="E101" s="11" t="e">
        <f t="shared" si="7"/>
        <v>#DIV/0!</v>
      </c>
      <c r="F101" s="12">
        <f t="shared" si="8"/>
        <v>0</v>
      </c>
    </row>
    <row r="102" spans="1:6" s="9" customFormat="1" ht="15.75" customHeight="1" hidden="1">
      <c r="A102" s="64"/>
      <c r="B102" s="60" t="s">
        <v>138</v>
      </c>
      <c r="C102" s="18"/>
      <c r="D102" s="18"/>
      <c r="E102" s="11" t="e">
        <f t="shared" si="7"/>
        <v>#DIV/0!</v>
      </c>
      <c r="F102" s="12">
        <f t="shared" si="8"/>
        <v>0</v>
      </c>
    </row>
    <row r="103" spans="1:6" s="9" customFormat="1" ht="15.75" customHeight="1">
      <c r="A103" s="64"/>
      <c r="B103" s="65" t="s">
        <v>139</v>
      </c>
      <c r="C103" s="39">
        <f>C52+C56+C58+C62+C66+C77+C85+C89+C97+C99</f>
        <v>3065.9759999999997</v>
      </c>
      <c r="D103" s="39">
        <f>D52+D56+D58+D62+D66+D77+D85+D89+D99</f>
        <v>2517.30581</v>
      </c>
      <c r="E103" s="12">
        <f t="shared" si="6"/>
        <v>82.10455039439317</v>
      </c>
      <c r="F103" s="12">
        <f t="shared" si="4"/>
        <v>-548.6701899999998</v>
      </c>
    </row>
    <row r="104" spans="1:6" s="9" customFormat="1" ht="15.75">
      <c r="A104" s="28"/>
      <c r="B104" s="29"/>
      <c r="C104" s="31"/>
      <c r="D104" s="210"/>
      <c r="E104" s="31"/>
      <c r="F104" s="31"/>
    </row>
    <row r="105" spans="1:4" s="9" customFormat="1" ht="12.75">
      <c r="A105" s="66" t="s">
        <v>140</v>
      </c>
      <c r="B105" s="66"/>
      <c r="D105" s="209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35"/>
  <sheetViews>
    <sheetView tabSelected="1" zoomScaleSheetLayoutView="70" zoomScalePageLayoutView="0" workbookViewId="0" topLeftCell="A10">
      <pane xSplit="1" topLeftCell="F1" activePane="topRight" state="frozen"/>
      <selection pane="topLeft" activeCell="A15" sqref="A15"/>
      <selection pane="topRight" activeCell="S35" sqref="S35"/>
    </sheetView>
  </sheetViews>
  <sheetFormatPr defaultColWidth="9.140625" defaultRowHeight="12.75"/>
  <cols>
    <col min="1" max="1" width="3.421875" style="100" customWidth="1"/>
    <col min="2" max="2" width="33.7109375" style="100" customWidth="1"/>
    <col min="3" max="3" width="7.57421875" style="100" customWidth="1"/>
    <col min="4" max="4" width="7.421875" style="101" customWidth="1"/>
    <col min="5" max="5" width="6.7109375" style="100" customWidth="1"/>
    <col min="6" max="8" width="7.421875" style="100" customWidth="1"/>
    <col min="9" max="10" width="7.57421875" style="100" customWidth="1"/>
    <col min="11" max="11" width="7.00390625" style="100" customWidth="1"/>
    <col min="12" max="12" width="5.7109375" style="100" customWidth="1"/>
    <col min="13" max="13" width="5.57421875" style="100" customWidth="1"/>
    <col min="14" max="14" width="7.421875" style="100" customWidth="1"/>
    <col min="15" max="15" width="5.421875" style="100" customWidth="1"/>
    <col min="16" max="16" width="5.8515625" style="100" customWidth="1"/>
    <col min="17" max="17" width="5.421875" style="100" customWidth="1"/>
    <col min="18" max="18" width="6.57421875" style="100" customWidth="1"/>
    <col min="19" max="19" width="6.140625" style="100" customWidth="1"/>
    <col min="20" max="20" width="7.421875" style="100" customWidth="1"/>
    <col min="21" max="21" width="6.00390625" style="100" customWidth="1"/>
    <col min="22" max="22" width="5.140625" style="100" customWidth="1"/>
    <col min="23" max="23" width="7.421875" style="100" customWidth="1"/>
    <col min="24" max="24" width="7.140625" style="100" customWidth="1"/>
    <col min="25" max="25" width="5.8515625" style="100" customWidth="1"/>
    <col min="26" max="26" width="7.421875" style="100" customWidth="1"/>
    <col min="27" max="29" width="7.421875" style="100" hidden="1" customWidth="1"/>
    <col min="30" max="30" width="6.421875" style="100" customWidth="1"/>
    <col min="31" max="31" width="5.57421875" style="100" customWidth="1"/>
    <col min="32" max="32" width="7.421875" style="100" customWidth="1"/>
    <col min="33" max="33" width="4.7109375" style="100" customWidth="1"/>
    <col min="34" max="34" width="5.140625" style="100" customWidth="1"/>
    <col min="35" max="35" width="7.421875" style="100" customWidth="1"/>
    <col min="36" max="36" width="5.421875" style="100" customWidth="1"/>
    <col min="37" max="37" width="5.8515625" style="100" customWidth="1"/>
    <col min="38" max="38" width="6.8515625" style="100" customWidth="1"/>
    <col min="39" max="39" width="6.140625" style="100" customWidth="1"/>
    <col min="40" max="40" width="6.7109375" style="100" customWidth="1"/>
    <col min="41" max="41" width="7.421875" style="100" customWidth="1"/>
    <col min="42" max="42" width="4.57421875" style="100" customWidth="1"/>
    <col min="43" max="43" width="5.421875" style="100" customWidth="1"/>
    <col min="44" max="44" width="7.421875" style="100" customWidth="1"/>
    <col min="45" max="46" width="5.00390625" style="100" customWidth="1"/>
    <col min="47" max="47" width="4.421875" style="100" customWidth="1"/>
    <col min="48" max="48" width="5.00390625" style="100" customWidth="1"/>
    <col min="49" max="49" width="4.28125" style="100" customWidth="1"/>
    <col min="50" max="50" width="7.421875" style="100" customWidth="1"/>
    <col min="51" max="56" width="7.421875" style="100" hidden="1" customWidth="1"/>
    <col min="57" max="57" width="7.28125" style="100" customWidth="1"/>
    <col min="58" max="58" width="6.7109375" style="100" customWidth="1"/>
    <col min="59" max="59" width="8.00390625" style="100" customWidth="1"/>
    <col min="60" max="60" width="7.00390625" style="100" customWidth="1"/>
    <col min="61" max="61" width="6.8515625" style="100" customWidth="1"/>
    <col min="62" max="62" width="7.421875" style="100" customWidth="1"/>
    <col min="63" max="63" width="6.7109375" style="100" customWidth="1"/>
    <col min="64" max="64" width="6.140625" style="100" customWidth="1"/>
    <col min="65" max="65" width="7.421875" style="100" customWidth="1"/>
    <col min="66" max="66" width="7.140625" style="100" customWidth="1"/>
    <col min="67" max="67" width="7.00390625" style="100" customWidth="1"/>
    <col min="68" max="68" width="6.7109375" style="100" customWidth="1"/>
    <col min="69" max="69" width="6.57421875" style="100" customWidth="1"/>
    <col min="70" max="70" width="6.7109375" style="100" customWidth="1"/>
    <col min="71" max="71" width="6.8515625" style="100" customWidth="1"/>
    <col min="72" max="72" width="0.13671875" style="100" hidden="1" customWidth="1"/>
    <col min="73" max="74" width="7.421875" style="100" hidden="1" customWidth="1"/>
    <col min="75" max="75" width="9.57421875" style="100" hidden="1" customWidth="1"/>
    <col min="76" max="76" width="6.7109375" style="100" hidden="1" customWidth="1"/>
    <col min="77" max="77" width="7.57421875" style="100" hidden="1" customWidth="1"/>
    <col min="78" max="78" width="5.57421875" style="100" customWidth="1"/>
    <col min="79" max="79" width="4.7109375" style="100" customWidth="1"/>
    <col min="80" max="80" width="6.7109375" style="100" customWidth="1"/>
    <col min="81" max="81" width="5.00390625" style="100" customWidth="1"/>
    <col min="82" max="82" width="5.28125" style="100" customWidth="1"/>
    <col min="83" max="83" width="7.00390625" style="100" customWidth="1"/>
    <col min="84" max="85" width="7.140625" style="100" customWidth="1"/>
    <col min="86" max="86" width="7.421875" style="100" customWidth="1"/>
    <col min="87" max="87" width="6.8515625" style="100" customWidth="1"/>
    <col min="88" max="88" width="7.140625" style="100" customWidth="1"/>
    <col min="89" max="89" width="7.00390625" style="100" customWidth="1"/>
    <col min="90" max="90" width="7.421875" style="100" customWidth="1"/>
    <col min="91" max="91" width="7.140625" style="100" customWidth="1"/>
    <col min="92" max="92" width="7.421875" style="100" customWidth="1"/>
    <col min="93" max="93" width="5.140625" style="100" customWidth="1"/>
    <col min="94" max="94" width="4.8515625" style="100" customWidth="1"/>
    <col min="95" max="95" width="7.421875" style="100" customWidth="1"/>
    <col min="96" max="96" width="6.140625" style="100" customWidth="1"/>
    <col min="97" max="97" width="5.7109375" style="100" customWidth="1"/>
    <col min="98" max="98" width="7.421875" style="100" customWidth="1"/>
    <col min="99" max="100" width="7.421875" style="100" hidden="1" customWidth="1"/>
    <col min="101" max="101" width="7.28125" style="100" hidden="1" customWidth="1"/>
    <col min="102" max="102" width="5.8515625" style="100" customWidth="1"/>
    <col min="103" max="103" width="6.00390625" style="100" customWidth="1"/>
    <col min="104" max="104" width="7.421875" style="100" customWidth="1"/>
    <col min="105" max="105" width="5.140625" style="100" customWidth="1"/>
    <col min="106" max="106" width="5.7109375" style="100" customWidth="1"/>
    <col min="107" max="107" width="8.00390625" style="100" customWidth="1"/>
    <col min="108" max="108" width="6.421875" style="100" customWidth="1"/>
    <col min="109" max="109" width="6.28125" style="100" customWidth="1"/>
    <col min="110" max="110" width="7.421875" style="100" customWidth="1"/>
    <col min="111" max="111" width="7.00390625" style="100" customWidth="1"/>
    <col min="112" max="112" width="7.140625" style="100" customWidth="1"/>
    <col min="113" max="113" width="7.57421875" style="100" customWidth="1"/>
    <col min="114" max="115" width="7.421875" style="100" customWidth="1"/>
    <col min="116" max="116" width="7.28125" style="100" customWidth="1"/>
    <col min="117" max="117" width="7.421875" style="100" customWidth="1"/>
    <col min="118" max="118" width="6.8515625" style="100" customWidth="1"/>
    <col min="119" max="119" width="7.421875" style="100" customWidth="1"/>
    <col min="120" max="120" width="5.28125" style="100" customWidth="1"/>
    <col min="121" max="121" width="5.57421875" style="100" customWidth="1"/>
    <col min="122" max="122" width="7.57421875" style="100" customWidth="1"/>
    <col min="123" max="123" width="6.8515625" style="100" customWidth="1"/>
    <col min="124" max="124" width="6.421875" style="100" customWidth="1"/>
    <col min="125" max="125" width="7.8515625" style="100" customWidth="1"/>
    <col min="126" max="127" width="6.8515625" style="100" customWidth="1"/>
    <col min="128" max="128" width="7.28125" style="100" customWidth="1"/>
    <col min="129" max="16384" width="9.140625" style="100" customWidth="1"/>
  </cols>
  <sheetData>
    <row r="1" spans="12:23" ht="13.5" customHeight="1">
      <c r="L1" s="294" t="s">
        <v>169</v>
      </c>
      <c r="M1" s="294"/>
      <c r="N1" s="294"/>
      <c r="O1" s="167"/>
      <c r="P1" s="167"/>
      <c r="Q1" s="167"/>
      <c r="R1" s="300"/>
      <c r="S1" s="300"/>
      <c r="T1" s="300"/>
      <c r="U1" s="102"/>
      <c r="V1" s="102"/>
      <c r="W1" s="102"/>
    </row>
    <row r="2" spans="12:23" ht="16.5" customHeight="1">
      <c r="L2" s="295" t="s">
        <v>170</v>
      </c>
      <c r="M2" s="295"/>
      <c r="N2" s="295"/>
      <c r="O2" s="151"/>
      <c r="P2" s="151"/>
      <c r="Q2" s="151"/>
      <c r="R2" s="300"/>
      <c r="S2" s="300"/>
      <c r="T2" s="300"/>
      <c r="U2" s="102"/>
      <c r="V2" s="102"/>
      <c r="W2" s="102"/>
    </row>
    <row r="3" spans="1:116" ht="14.25" customHeight="1">
      <c r="A3" s="103"/>
      <c r="B3" s="103"/>
      <c r="C3" s="103"/>
      <c r="D3" s="104"/>
      <c r="E3" s="103"/>
      <c r="F3" s="103"/>
      <c r="G3" s="103"/>
      <c r="H3" s="103"/>
      <c r="I3" s="103"/>
      <c r="L3" s="296" t="s">
        <v>171</v>
      </c>
      <c r="M3" s="296"/>
      <c r="N3" s="296"/>
      <c r="O3" s="103"/>
      <c r="P3" s="103"/>
      <c r="Q3" s="103"/>
      <c r="R3" s="301"/>
      <c r="S3" s="301"/>
      <c r="T3" s="301"/>
      <c r="U3" s="105"/>
      <c r="V3" s="105"/>
      <c r="W3" s="105"/>
      <c r="X3" s="103"/>
      <c r="Y3" s="103"/>
      <c r="Z3" s="103"/>
      <c r="AA3" s="103"/>
      <c r="AB3" s="103"/>
      <c r="AC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</row>
    <row r="4" spans="2:116" ht="21.75" customHeight="1">
      <c r="B4" s="297" t="s">
        <v>172</v>
      </c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106"/>
      <c r="P4" s="106"/>
      <c r="Q4" s="106"/>
      <c r="R4" s="106"/>
      <c r="S4" s="106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</row>
    <row r="5" spans="2:116" ht="15" customHeight="1">
      <c r="B5" s="298" t="s">
        <v>310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107"/>
      <c r="P5" s="107"/>
      <c r="Q5" s="107"/>
      <c r="R5" s="107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</row>
    <row r="6" spans="1:128" ht="16.5" customHeight="1">
      <c r="A6" s="103"/>
      <c r="B6" s="103"/>
      <c r="C6" s="108"/>
      <c r="D6" s="109"/>
      <c r="E6" s="103"/>
      <c r="F6" s="103"/>
      <c r="I6" s="278"/>
      <c r="J6" s="278"/>
      <c r="K6" s="278"/>
      <c r="L6" s="278"/>
      <c r="M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V6" s="103"/>
      <c r="DW6" s="103"/>
      <c r="DX6" s="103"/>
    </row>
    <row r="7" spans="1:128" s="111" customFormat="1" ht="15" customHeight="1">
      <c r="A7" s="284" t="s">
        <v>173</v>
      </c>
      <c r="B7" s="284" t="s">
        <v>174</v>
      </c>
      <c r="C7" s="265" t="s">
        <v>175</v>
      </c>
      <c r="D7" s="266"/>
      <c r="E7" s="267"/>
      <c r="F7" s="211" t="s">
        <v>176</v>
      </c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3"/>
      <c r="CF7" s="265" t="s">
        <v>177</v>
      </c>
      <c r="CG7" s="266"/>
      <c r="CH7" s="267"/>
      <c r="CI7" s="265"/>
      <c r="CJ7" s="266"/>
      <c r="CK7" s="266"/>
      <c r="CL7" s="266"/>
      <c r="CM7" s="266"/>
      <c r="CN7" s="266"/>
      <c r="CO7" s="266"/>
      <c r="CP7" s="266"/>
      <c r="CQ7" s="266"/>
      <c r="CR7" s="266"/>
      <c r="CS7" s="266"/>
      <c r="CT7" s="266"/>
      <c r="CU7" s="266"/>
      <c r="CV7" s="266"/>
      <c r="CW7" s="266"/>
      <c r="CX7" s="266"/>
      <c r="CY7" s="266"/>
      <c r="CZ7" s="266"/>
      <c r="DA7" s="266"/>
      <c r="DB7" s="266"/>
      <c r="DC7" s="266"/>
      <c r="DD7" s="266"/>
      <c r="DE7" s="266"/>
      <c r="DF7" s="266"/>
      <c r="DG7" s="266"/>
      <c r="DH7" s="266"/>
      <c r="DI7" s="266"/>
      <c r="DJ7" s="266"/>
      <c r="DK7" s="266"/>
      <c r="DL7" s="266"/>
      <c r="DM7" s="266"/>
      <c r="DN7" s="266"/>
      <c r="DO7" s="266"/>
      <c r="DP7" s="266"/>
      <c r="DQ7" s="266"/>
      <c r="DR7" s="266"/>
      <c r="DS7" s="266"/>
      <c r="DT7" s="266"/>
      <c r="DU7" s="267"/>
      <c r="DV7" s="265" t="s">
        <v>178</v>
      </c>
      <c r="DW7" s="266"/>
      <c r="DX7" s="267"/>
    </row>
    <row r="8" spans="1:128" s="111" customFormat="1" ht="17.25" customHeight="1">
      <c r="A8" s="284"/>
      <c r="B8" s="284"/>
      <c r="C8" s="274"/>
      <c r="D8" s="275"/>
      <c r="E8" s="276"/>
      <c r="F8" s="274" t="s">
        <v>179</v>
      </c>
      <c r="G8" s="275"/>
      <c r="H8" s="276"/>
      <c r="I8" s="281" t="s">
        <v>180</v>
      </c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3"/>
      <c r="AJ8" s="271"/>
      <c r="AK8" s="272"/>
      <c r="AL8" s="273"/>
      <c r="AM8" s="271"/>
      <c r="AN8" s="272"/>
      <c r="AO8" s="273"/>
      <c r="AP8" s="271"/>
      <c r="AQ8" s="272"/>
      <c r="AR8" s="273"/>
      <c r="AS8" s="271"/>
      <c r="AT8" s="272"/>
      <c r="AU8" s="273"/>
      <c r="AV8" s="203"/>
      <c r="AW8" s="203"/>
      <c r="AX8" s="202"/>
      <c r="AY8" s="204"/>
      <c r="AZ8" s="204"/>
      <c r="BA8" s="204"/>
      <c r="BB8" s="205"/>
      <c r="BC8" s="205"/>
      <c r="BD8" s="205"/>
      <c r="BE8" s="275" t="s">
        <v>181</v>
      </c>
      <c r="BF8" s="275"/>
      <c r="BG8" s="276"/>
      <c r="BH8" s="268" t="s">
        <v>180</v>
      </c>
      <c r="BI8" s="269"/>
      <c r="BJ8" s="269"/>
      <c r="BK8" s="269"/>
      <c r="BL8" s="269"/>
      <c r="BM8" s="269"/>
      <c r="BN8" s="269"/>
      <c r="BO8" s="269"/>
      <c r="BP8" s="269"/>
      <c r="BQ8" s="269"/>
      <c r="BR8" s="269"/>
      <c r="BS8" s="269"/>
      <c r="BT8" s="199"/>
      <c r="BU8" s="199"/>
      <c r="BV8" s="199"/>
      <c r="BW8" s="274" t="s">
        <v>182</v>
      </c>
      <c r="BX8" s="275"/>
      <c r="BY8" s="276"/>
      <c r="BZ8" s="211"/>
      <c r="CA8" s="212"/>
      <c r="CB8" s="213"/>
      <c r="CC8" s="211"/>
      <c r="CD8" s="212"/>
      <c r="CE8" s="213"/>
      <c r="CF8" s="274"/>
      <c r="CG8" s="275"/>
      <c r="CH8" s="276"/>
      <c r="CI8" s="274" t="s">
        <v>180</v>
      </c>
      <c r="CJ8" s="275"/>
      <c r="CK8" s="275"/>
      <c r="CL8" s="275"/>
      <c r="CM8" s="275"/>
      <c r="CN8" s="275"/>
      <c r="CO8" s="275"/>
      <c r="CP8" s="275"/>
      <c r="CQ8" s="275"/>
      <c r="CR8" s="275"/>
      <c r="CS8" s="275"/>
      <c r="CT8" s="275"/>
      <c r="CU8" s="275"/>
      <c r="CV8" s="275"/>
      <c r="CW8" s="275"/>
      <c r="CX8" s="275"/>
      <c r="CY8" s="275"/>
      <c r="CZ8" s="275"/>
      <c r="DA8" s="275"/>
      <c r="DB8" s="275"/>
      <c r="DC8" s="275"/>
      <c r="DD8" s="275"/>
      <c r="DE8" s="275"/>
      <c r="DF8" s="275"/>
      <c r="DG8" s="275"/>
      <c r="DH8" s="275"/>
      <c r="DI8" s="275"/>
      <c r="DJ8" s="275"/>
      <c r="DK8" s="275"/>
      <c r="DL8" s="275"/>
      <c r="DM8" s="275"/>
      <c r="DN8" s="275"/>
      <c r="DO8" s="275"/>
      <c r="DP8" s="275"/>
      <c r="DQ8" s="275"/>
      <c r="DR8" s="275"/>
      <c r="DS8" s="275"/>
      <c r="DT8" s="275"/>
      <c r="DU8" s="276"/>
      <c r="DV8" s="274"/>
      <c r="DW8" s="275"/>
      <c r="DX8" s="276"/>
    </row>
    <row r="9" spans="1:128" s="111" customFormat="1" ht="17.25" customHeight="1">
      <c r="A9" s="284"/>
      <c r="B9" s="284"/>
      <c r="C9" s="274"/>
      <c r="D9" s="275"/>
      <c r="E9" s="276"/>
      <c r="F9" s="274"/>
      <c r="G9" s="275"/>
      <c r="H9" s="276"/>
      <c r="I9" s="265" t="s">
        <v>183</v>
      </c>
      <c r="J9" s="266"/>
      <c r="K9" s="267"/>
      <c r="L9" s="265" t="s">
        <v>184</v>
      </c>
      <c r="M9" s="266"/>
      <c r="N9" s="267"/>
      <c r="O9" s="265" t="s">
        <v>185</v>
      </c>
      <c r="P9" s="266"/>
      <c r="Q9" s="267"/>
      <c r="R9" s="265" t="s">
        <v>186</v>
      </c>
      <c r="S9" s="266"/>
      <c r="T9" s="267"/>
      <c r="U9" s="265" t="s">
        <v>187</v>
      </c>
      <c r="V9" s="266"/>
      <c r="W9" s="267"/>
      <c r="X9" s="265" t="s">
        <v>188</v>
      </c>
      <c r="Y9" s="266"/>
      <c r="Z9" s="267"/>
      <c r="AA9" s="265" t="s">
        <v>189</v>
      </c>
      <c r="AB9" s="266"/>
      <c r="AC9" s="267"/>
      <c r="AD9" s="265" t="s">
        <v>190</v>
      </c>
      <c r="AE9" s="266"/>
      <c r="AF9" s="267"/>
      <c r="AG9" s="265" t="s">
        <v>191</v>
      </c>
      <c r="AH9" s="266"/>
      <c r="AI9" s="267"/>
      <c r="AJ9" s="265" t="s">
        <v>332</v>
      </c>
      <c r="AK9" s="266"/>
      <c r="AL9" s="267"/>
      <c r="AM9" s="265" t="s">
        <v>192</v>
      </c>
      <c r="AN9" s="266"/>
      <c r="AO9" s="267"/>
      <c r="AP9" s="265" t="s">
        <v>193</v>
      </c>
      <c r="AQ9" s="266"/>
      <c r="AR9" s="267"/>
      <c r="AS9" s="265" t="s">
        <v>299</v>
      </c>
      <c r="AT9" s="266"/>
      <c r="AU9" s="267"/>
      <c r="AV9" s="265" t="s">
        <v>292</v>
      </c>
      <c r="AW9" s="266"/>
      <c r="AX9" s="267"/>
      <c r="AY9" s="265" t="s">
        <v>194</v>
      </c>
      <c r="AZ9" s="266"/>
      <c r="BA9" s="267"/>
      <c r="BB9" s="274" t="s">
        <v>195</v>
      </c>
      <c r="BC9" s="275"/>
      <c r="BD9" s="276"/>
      <c r="BE9" s="275"/>
      <c r="BF9" s="275"/>
      <c r="BG9" s="276"/>
      <c r="BH9" s="265" t="s">
        <v>196</v>
      </c>
      <c r="BI9" s="266"/>
      <c r="BJ9" s="267"/>
      <c r="BK9" s="265" t="s">
        <v>293</v>
      </c>
      <c r="BL9" s="266"/>
      <c r="BM9" s="267"/>
      <c r="BN9" s="265" t="s">
        <v>328</v>
      </c>
      <c r="BO9" s="266"/>
      <c r="BP9" s="267"/>
      <c r="BQ9" s="265" t="s">
        <v>329</v>
      </c>
      <c r="BR9" s="266"/>
      <c r="BS9" s="267"/>
      <c r="BT9" s="265" t="s">
        <v>44</v>
      </c>
      <c r="BU9" s="266"/>
      <c r="BV9" s="267"/>
      <c r="BW9" s="274"/>
      <c r="BX9" s="275"/>
      <c r="BY9" s="276"/>
      <c r="BZ9" s="265" t="s">
        <v>330</v>
      </c>
      <c r="CA9" s="266"/>
      <c r="CB9" s="267"/>
      <c r="CC9" s="284" t="s">
        <v>306</v>
      </c>
      <c r="CD9" s="284"/>
      <c r="CE9" s="284"/>
      <c r="CF9" s="274"/>
      <c r="CG9" s="275"/>
      <c r="CH9" s="276"/>
      <c r="CI9" s="285" t="s">
        <v>197</v>
      </c>
      <c r="CJ9" s="286"/>
      <c r="CK9" s="287"/>
      <c r="CL9" s="299" t="s">
        <v>176</v>
      </c>
      <c r="CM9" s="299"/>
      <c r="CN9" s="299"/>
      <c r="CO9" s="299"/>
      <c r="CP9" s="299"/>
      <c r="CQ9" s="299"/>
      <c r="CR9" s="299"/>
      <c r="CS9" s="299"/>
      <c r="CT9" s="299"/>
      <c r="CU9" s="285" t="s">
        <v>206</v>
      </c>
      <c r="CV9" s="286"/>
      <c r="CW9" s="287"/>
      <c r="CX9" s="285" t="s">
        <v>198</v>
      </c>
      <c r="CY9" s="286"/>
      <c r="CZ9" s="287"/>
      <c r="DA9" s="285" t="s">
        <v>199</v>
      </c>
      <c r="DB9" s="286"/>
      <c r="DC9" s="287"/>
      <c r="DD9" s="285" t="s">
        <v>200</v>
      </c>
      <c r="DE9" s="286"/>
      <c r="DF9" s="287"/>
      <c r="DG9" s="285" t="s">
        <v>201</v>
      </c>
      <c r="DH9" s="286"/>
      <c r="DI9" s="287"/>
      <c r="DJ9" s="265" t="s">
        <v>202</v>
      </c>
      <c r="DK9" s="266"/>
      <c r="DL9" s="267"/>
      <c r="DM9" s="265" t="s">
        <v>203</v>
      </c>
      <c r="DN9" s="266"/>
      <c r="DO9" s="267"/>
      <c r="DP9" s="265" t="s">
        <v>274</v>
      </c>
      <c r="DQ9" s="266"/>
      <c r="DR9" s="267"/>
      <c r="DS9" s="284" t="s">
        <v>275</v>
      </c>
      <c r="DT9" s="284"/>
      <c r="DU9" s="284"/>
      <c r="DV9" s="274"/>
      <c r="DW9" s="275"/>
      <c r="DX9" s="276"/>
    </row>
    <row r="10" spans="1:133" s="111" customFormat="1" ht="129" customHeight="1">
      <c r="A10" s="284"/>
      <c r="B10" s="284"/>
      <c r="C10" s="268"/>
      <c r="D10" s="269"/>
      <c r="E10" s="277"/>
      <c r="F10" s="268"/>
      <c r="G10" s="269"/>
      <c r="H10" s="270"/>
      <c r="I10" s="268"/>
      <c r="J10" s="269"/>
      <c r="K10" s="270"/>
      <c r="L10" s="268"/>
      <c r="M10" s="269"/>
      <c r="N10" s="270"/>
      <c r="O10" s="268"/>
      <c r="P10" s="269"/>
      <c r="Q10" s="270"/>
      <c r="R10" s="268"/>
      <c r="S10" s="269"/>
      <c r="T10" s="270"/>
      <c r="U10" s="268"/>
      <c r="V10" s="269"/>
      <c r="W10" s="270"/>
      <c r="X10" s="268"/>
      <c r="Y10" s="269"/>
      <c r="Z10" s="270"/>
      <c r="AA10" s="268"/>
      <c r="AB10" s="269"/>
      <c r="AC10" s="270"/>
      <c r="AD10" s="268"/>
      <c r="AE10" s="269"/>
      <c r="AF10" s="270"/>
      <c r="AG10" s="268"/>
      <c r="AH10" s="269"/>
      <c r="AI10" s="270"/>
      <c r="AJ10" s="268"/>
      <c r="AK10" s="269"/>
      <c r="AL10" s="270"/>
      <c r="AM10" s="268"/>
      <c r="AN10" s="269"/>
      <c r="AO10" s="270"/>
      <c r="AP10" s="268"/>
      <c r="AQ10" s="269"/>
      <c r="AR10" s="270"/>
      <c r="AS10" s="268"/>
      <c r="AT10" s="269"/>
      <c r="AU10" s="270"/>
      <c r="AV10" s="268"/>
      <c r="AW10" s="269"/>
      <c r="AX10" s="270"/>
      <c r="AY10" s="268"/>
      <c r="AZ10" s="269"/>
      <c r="BA10" s="270"/>
      <c r="BB10" s="268"/>
      <c r="BC10" s="269"/>
      <c r="BD10" s="270"/>
      <c r="BE10" s="269"/>
      <c r="BF10" s="269"/>
      <c r="BG10" s="270"/>
      <c r="BH10" s="268"/>
      <c r="BI10" s="269"/>
      <c r="BJ10" s="270"/>
      <c r="BK10" s="268"/>
      <c r="BL10" s="269"/>
      <c r="BM10" s="270"/>
      <c r="BN10" s="268"/>
      <c r="BO10" s="269"/>
      <c r="BP10" s="270"/>
      <c r="BQ10" s="268"/>
      <c r="BR10" s="269"/>
      <c r="BS10" s="270"/>
      <c r="BT10" s="268"/>
      <c r="BU10" s="269"/>
      <c r="BV10" s="270"/>
      <c r="BW10" s="268"/>
      <c r="BX10" s="269"/>
      <c r="BY10" s="270"/>
      <c r="BZ10" s="268"/>
      <c r="CA10" s="269"/>
      <c r="CB10" s="270"/>
      <c r="CC10" s="284"/>
      <c r="CD10" s="284"/>
      <c r="CE10" s="284"/>
      <c r="CF10" s="268"/>
      <c r="CG10" s="269"/>
      <c r="CH10" s="270"/>
      <c r="CI10" s="288"/>
      <c r="CJ10" s="289"/>
      <c r="CK10" s="290"/>
      <c r="CL10" s="288" t="s">
        <v>204</v>
      </c>
      <c r="CM10" s="289"/>
      <c r="CN10" s="290"/>
      <c r="CO10" s="291" t="s">
        <v>205</v>
      </c>
      <c r="CP10" s="292"/>
      <c r="CQ10" s="293"/>
      <c r="CR10" s="288" t="s">
        <v>276</v>
      </c>
      <c r="CS10" s="289"/>
      <c r="CT10" s="290"/>
      <c r="CU10" s="288"/>
      <c r="CV10" s="289"/>
      <c r="CW10" s="290"/>
      <c r="CX10" s="288"/>
      <c r="CY10" s="289"/>
      <c r="CZ10" s="290"/>
      <c r="DA10" s="288"/>
      <c r="DB10" s="289"/>
      <c r="DC10" s="290"/>
      <c r="DD10" s="288"/>
      <c r="DE10" s="289"/>
      <c r="DF10" s="290"/>
      <c r="DG10" s="288"/>
      <c r="DH10" s="289"/>
      <c r="DI10" s="290"/>
      <c r="DJ10" s="268"/>
      <c r="DK10" s="269"/>
      <c r="DL10" s="270"/>
      <c r="DM10" s="268"/>
      <c r="DN10" s="269"/>
      <c r="DO10" s="270"/>
      <c r="DP10" s="268"/>
      <c r="DQ10" s="269"/>
      <c r="DR10" s="270"/>
      <c r="DS10" s="284"/>
      <c r="DT10" s="284"/>
      <c r="DU10" s="284"/>
      <c r="DV10" s="268"/>
      <c r="DW10" s="269"/>
      <c r="DX10" s="270"/>
      <c r="EA10" s="275"/>
      <c r="EB10" s="275"/>
      <c r="EC10" s="275"/>
    </row>
    <row r="11" spans="1:133" s="111" customFormat="1" ht="33.75" customHeight="1">
      <c r="A11" s="284"/>
      <c r="B11" s="284"/>
      <c r="C11" s="112" t="s">
        <v>207</v>
      </c>
      <c r="D11" s="113" t="s">
        <v>208</v>
      </c>
      <c r="E11" s="112" t="s">
        <v>209</v>
      </c>
      <c r="F11" s="112" t="s">
        <v>207</v>
      </c>
      <c r="G11" s="112" t="s">
        <v>208</v>
      </c>
      <c r="H11" s="112" t="s">
        <v>209</v>
      </c>
      <c r="I11" s="112" t="s">
        <v>207</v>
      </c>
      <c r="J11" s="112" t="s">
        <v>208</v>
      </c>
      <c r="K11" s="112" t="s">
        <v>209</v>
      </c>
      <c r="L11" s="112" t="s">
        <v>207</v>
      </c>
      <c r="M11" s="112" t="s">
        <v>208</v>
      </c>
      <c r="N11" s="112" t="s">
        <v>209</v>
      </c>
      <c r="O11" s="112" t="s">
        <v>207</v>
      </c>
      <c r="P11" s="112" t="s">
        <v>208</v>
      </c>
      <c r="Q11" s="112" t="s">
        <v>209</v>
      </c>
      <c r="R11" s="112" t="s">
        <v>207</v>
      </c>
      <c r="S11" s="112" t="s">
        <v>208</v>
      </c>
      <c r="T11" s="112" t="s">
        <v>209</v>
      </c>
      <c r="U11" s="112" t="s">
        <v>207</v>
      </c>
      <c r="V11" s="112" t="s">
        <v>208</v>
      </c>
      <c r="W11" s="112" t="s">
        <v>209</v>
      </c>
      <c r="X11" s="112" t="s">
        <v>207</v>
      </c>
      <c r="Y11" s="112" t="s">
        <v>208</v>
      </c>
      <c r="Z11" s="112" t="s">
        <v>209</v>
      </c>
      <c r="AA11" s="112" t="s">
        <v>207</v>
      </c>
      <c r="AB11" s="112" t="s">
        <v>208</v>
      </c>
      <c r="AC11" s="112" t="s">
        <v>209</v>
      </c>
      <c r="AD11" s="112" t="s">
        <v>207</v>
      </c>
      <c r="AE11" s="112" t="s">
        <v>208</v>
      </c>
      <c r="AF11" s="112" t="s">
        <v>209</v>
      </c>
      <c r="AG11" s="112" t="s">
        <v>207</v>
      </c>
      <c r="AH11" s="112" t="s">
        <v>208</v>
      </c>
      <c r="AI11" s="112" t="s">
        <v>209</v>
      </c>
      <c r="AJ11" s="112" t="s">
        <v>207</v>
      </c>
      <c r="AK11" s="112" t="s">
        <v>208</v>
      </c>
      <c r="AL11" s="112" t="s">
        <v>209</v>
      </c>
      <c r="AM11" s="112" t="s">
        <v>210</v>
      </c>
      <c r="AN11" s="112" t="s">
        <v>208</v>
      </c>
      <c r="AO11" s="112" t="s">
        <v>209</v>
      </c>
      <c r="AP11" s="112" t="s">
        <v>207</v>
      </c>
      <c r="AQ11" s="112" t="s">
        <v>208</v>
      </c>
      <c r="AR11" s="112" t="s">
        <v>209</v>
      </c>
      <c r="AS11" s="112" t="s">
        <v>207</v>
      </c>
      <c r="AT11" s="112" t="s">
        <v>208</v>
      </c>
      <c r="AU11" s="112" t="s">
        <v>209</v>
      </c>
      <c r="AV11" s="112" t="s">
        <v>210</v>
      </c>
      <c r="AW11" s="112" t="s">
        <v>208</v>
      </c>
      <c r="AX11" s="112" t="s">
        <v>209</v>
      </c>
      <c r="AY11" s="112" t="s">
        <v>210</v>
      </c>
      <c r="AZ11" s="112" t="s">
        <v>208</v>
      </c>
      <c r="BA11" s="112" t="s">
        <v>209</v>
      </c>
      <c r="BB11" s="112" t="s">
        <v>210</v>
      </c>
      <c r="BC11" s="112" t="s">
        <v>208</v>
      </c>
      <c r="BD11" s="112" t="s">
        <v>209</v>
      </c>
      <c r="BE11" s="112" t="s">
        <v>207</v>
      </c>
      <c r="BF11" s="112" t="s">
        <v>208</v>
      </c>
      <c r="BG11" s="112" t="s">
        <v>209</v>
      </c>
      <c r="BH11" s="112" t="s">
        <v>207</v>
      </c>
      <c r="BI11" s="112" t="s">
        <v>208</v>
      </c>
      <c r="BJ11" s="112" t="s">
        <v>209</v>
      </c>
      <c r="BK11" s="112" t="s">
        <v>207</v>
      </c>
      <c r="BL11" s="112" t="s">
        <v>208</v>
      </c>
      <c r="BM11" s="112" t="s">
        <v>209</v>
      </c>
      <c r="BN11" s="112" t="s">
        <v>207</v>
      </c>
      <c r="BO11" s="112" t="s">
        <v>208</v>
      </c>
      <c r="BP11" s="112" t="s">
        <v>209</v>
      </c>
      <c r="BQ11" s="112" t="s">
        <v>207</v>
      </c>
      <c r="BR11" s="112" t="s">
        <v>208</v>
      </c>
      <c r="BS11" s="112" t="s">
        <v>209</v>
      </c>
      <c r="BT11" s="112" t="s">
        <v>207</v>
      </c>
      <c r="BU11" s="112" t="s">
        <v>208</v>
      </c>
      <c r="BV11" s="112" t="s">
        <v>209</v>
      </c>
      <c r="BW11" s="112" t="s">
        <v>207</v>
      </c>
      <c r="BX11" s="112" t="s">
        <v>208</v>
      </c>
      <c r="BY11" s="112" t="s">
        <v>209</v>
      </c>
      <c r="BZ11" s="112" t="s">
        <v>207</v>
      </c>
      <c r="CA11" s="112" t="s">
        <v>208</v>
      </c>
      <c r="CB11" s="112" t="s">
        <v>209</v>
      </c>
      <c r="CC11" s="112" t="s">
        <v>207</v>
      </c>
      <c r="CD11" s="112" t="s">
        <v>208</v>
      </c>
      <c r="CE11" s="112" t="s">
        <v>209</v>
      </c>
      <c r="CF11" s="112" t="s">
        <v>207</v>
      </c>
      <c r="CG11" s="112" t="s">
        <v>208</v>
      </c>
      <c r="CH11" s="112" t="s">
        <v>209</v>
      </c>
      <c r="CI11" s="112" t="s">
        <v>207</v>
      </c>
      <c r="CJ11" s="112" t="s">
        <v>208</v>
      </c>
      <c r="CK11" s="112" t="s">
        <v>209</v>
      </c>
      <c r="CL11" s="112" t="s">
        <v>207</v>
      </c>
      <c r="CM11" s="112" t="s">
        <v>208</v>
      </c>
      <c r="CN11" s="112" t="s">
        <v>209</v>
      </c>
      <c r="CO11" s="112" t="s">
        <v>207</v>
      </c>
      <c r="CP11" s="112" t="s">
        <v>208</v>
      </c>
      <c r="CQ11" s="112" t="s">
        <v>209</v>
      </c>
      <c r="CR11" s="112" t="s">
        <v>207</v>
      </c>
      <c r="CS11" s="112" t="s">
        <v>208</v>
      </c>
      <c r="CT11" s="112" t="s">
        <v>209</v>
      </c>
      <c r="CU11" s="112" t="s">
        <v>207</v>
      </c>
      <c r="CV11" s="112" t="s">
        <v>208</v>
      </c>
      <c r="CW11" s="112" t="s">
        <v>209</v>
      </c>
      <c r="CX11" s="112" t="s">
        <v>207</v>
      </c>
      <c r="CY11" s="112" t="s">
        <v>208</v>
      </c>
      <c r="CZ11" s="112" t="s">
        <v>209</v>
      </c>
      <c r="DA11" s="112" t="s">
        <v>207</v>
      </c>
      <c r="DB11" s="112" t="s">
        <v>208</v>
      </c>
      <c r="DC11" s="112" t="s">
        <v>209</v>
      </c>
      <c r="DD11" s="112" t="s">
        <v>207</v>
      </c>
      <c r="DE11" s="112" t="s">
        <v>208</v>
      </c>
      <c r="DF11" s="112" t="s">
        <v>209</v>
      </c>
      <c r="DG11" s="112" t="s">
        <v>207</v>
      </c>
      <c r="DH11" s="112" t="s">
        <v>208</v>
      </c>
      <c r="DI11" s="112" t="s">
        <v>209</v>
      </c>
      <c r="DJ11" s="112" t="s">
        <v>207</v>
      </c>
      <c r="DK11" s="112" t="s">
        <v>208</v>
      </c>
      <c r="DL11" s="112" t="s">
        <v>209</v>
      </c>
      <c r="DM11" s="112" t="s">
        <v>207</v>
      </c>
      <c r="DN11" s="112" t="s">
        <v>208</v>
      </c>
      <c r="DO11" s="112" t="s">
        <v>209</v>
      </c>
      <c r="DP11" s="112" t="s">
        <v>207</v>
      </c>
      <c r="DQ11" s="112" t="s">
        <v>208</v>
      </c>
      <c r="DR11" s="112" t="s">
        <v>209</v>
      </c>
      <c r="DS11" s="112" t="s">
        <v>207</v>
      </c>
      <c r="DT11" s="112" t="s">
        <v>208</v>
      </c>
      <c r="DU11" s="112" t="s">
        <v>209</v>
      </c>
      <c r="DV11" s="112" t="s">
        <v>207</v>
      </c>
      <c r="DW11" s="112" t="s">
        <v>208</v>
      </c>
      <c r="DX11" s="112" t="s">
        <v>209</v>
      </c>
      <c r="EA11" s="275"/>
      <c r="EB11" s="275"/>
      <c r="EC11" s="275"/>
    </row>
    <row r="12" spans="1:128" s="111" customFormat="1" ht="11.25" customHeight="1">
      <c r="A12" s="110">
        <v>1</v>
      </c>
      <c r="B12" s="112">
        <v>2</v>
      </c>
      <c r="C12" s="110">
        <v>3</v>
      </c>
      <c r="D12" s="113">
        <v>4</v>
      </c>
      <c r="E12" s="110">
        <v>5</v>
      </c>
      <c r="F12" s="112">
        <v>6</v>
      </c>
      <c r="G12" s="110">
        <v>7</v>
      </c>
      <c r="H12" s="112">
        <v>8</v>
      </c>
      <c r="I12" s="110">
        <v>9</v>
      </c>
      <c r="J12" s="112">
        <v>10</v>
      </c>
      <c r="K12" s="110">
        <v>11</v>
      </c>
      <c r="L12" s="112">
        <v>12</v>
      </c>
      <c r="M12" s="110">
        <v>13</v>
      </c>
      <c r="N12" s="112">
        <v>14</v>
      </c>
      <c r="O12" s="110">
        <v>15</v>
      </c>
      <c r="P12" s="112">
        <v>16</v>
      </c>
      <c r="Q12" s="110">
        <v>17</v>
      </c>
      <c r="R12" s="112">
        <v>18</v>
      </c>
      <c r="S12" s="110">
        <v>19</v>
      </c>
      <c r="T12" s="112">
        <v>20</v>
      </c>
      <c r="U12" s="110">
        <v>21</v>
      </c>
      <c r="V12" s="112">
        <v>22</v>
      </c>
      <c r="W12" s="110">
        <v>23</v>
      </c>
      <c r="X12" s="112">
        <v>24</v>
      </c>
      <c r="Y12" s="110">
        <v>25</v>
      </c>
      <c r="Z12" s="112">
        <v>26</v>
      </c>
      <c r="AA12" s="110">
        <v>27</v>
      </c>
      <c r="AB12" s="112">
        <v>28</v>
      </c>
      <c r="AC12" s="110">
        <v>29</v>
      </c>
      <c r="AD12" s="112">
        <v>30</v>
      </c>
      <c r="AE12" s="110">
        <v>31</v>
      </c>
      <c r="AF12" s="112">
        <v>32</v>
      </c>
      <c r="AG12" s="110">
        <v>33</v>
      </c>
      <c r="AH12" s="112">
        <v>34</v>
      </c>
      <c r="AI12" s="110">
        <v>35</v>
      </c>
      <c r="AJ12" s="110"/>
      <c r="AK12" s="110"/>
      <c r="AL12" s="110"/>
      <c r="AM12" s="112">
        <v>36</v>
      </c>
      <c r="AN12" s="110">
        <v>37</v>
      </c>
      <c r="AO12" s="112">
        <v>38</v>
      </c>
      <c r="AP12" s="110">
        <v>39</v>
      </c>
      <c r="AQ12" s="112">
        <v>40</v>
      </c>
      <c r="AR12" s="110">
        <v>41</v>
      </c>
      <c r="AS12" s="110"/>
      <c r="AT12" s="110"/>
      <c r="AU12" s="110"/>
      <c r="AV12" s="112">
        <v>42</v>
      </c>
      <c r="AW12" s="110">
        <v>43</v>
      </c>
      <c r="AX12" s="112">
        <v>44</v>
      </c>
      <c r="AY12" s="110">
        <v>45</v>
      </c>
      <c r="AZ12" s="112">
        <v>46</v>
      </c>
      <c r="BA12" s="110">
        <v>47</v>
      </c>
      <c r="BB12" s="112">
        <v>48</v>
      </c>
      <c r="BC12" s="110">
        <v>49</v>
      </c>
      <c r="BD12" s="112">
        <v>50</v>
      </c>
      <c r="BE12" s="110">
        <v>51</v>
      </c>
      <c r="BF12" s="112">
        <v>52</v>
      </c>
      <c r="BG12" s="110">
        <v>53</v>
      </c>
      <c r="BH12" s="112">
        <v>54</v>
      </c>
      <c r="BI12" s="110">
        <v>55</v>
      </c>
      <c r="BJ12" s="112">
        <v>56</v>
      </c>
      <c r="BK12" s="110">
        <v>57</v>
      </c>
      <c r="BL12" s="112">
        <v>58</v>
      </c>
      <c r="BM12" s="110">
        <v>59</v>
      </c>
      <c r="BN12" s="112">
        <v>60</v>
      </c>
      <c r="BO12" s="110">
        <v>61</v>
      </c>
      <c r="BP12" s="112">
        <v>62</v>
      </c>
      <c r="BQ12" s="110">
        <v>63</v>
      </c>
      <c r="BR12" s="112">
        <v>64</v>
      </c>
      <c r="BS12" s="110">
        <v>65</v>
      </c>
      <c r="BT12" s="110"/>
      <c r="BU12" s="110"/>
      <c r="BV12" s="110"/>
      <c r="BW12" s="112">
        <v>72</v>
      </c>
      <c r="BX12" s="110">
        <v>73</v>
      </c>
      <c r="BY12" s="112">
        <v>74</v>
      </c>
      <c r="BZ12" s="112"/>
      <c r="CA12" s="112"/>
      <c r="CB12" s="112"/>
      <c r="CC12" s="112">
        <v>66</v>
      </c>
      <c r="CD12" s="112">
        <v>67</v>
      </c>
      <c r="CE12" s="112">
        <v>68</v>
      </c>
      <c r="CF12" s="110">
        <v>75</v>
      </c>
      <c r="CG12" s="112">
        <v>76</v>
      </c>
      <c r="CH12" s="110">
        <v>77</v>
      </c>
      <c r="CI12" s="112">
        <v>78</v>
      </c>
      <c r="CJ12" s="110">
        <v>79</v>
      </c>
      <c r="CK12" s="112">
        <v>80</v>
      </c>
      <c r="CL12" s="110">
        <v>81</v>
      </c>
      <c r="CM12" s="112">
        <v>82</v>
      </c>
      <c r="CN12" s="110">
        <v>83</v>
      </c>
      <c r="CO12" s="112">
        <v>84</v>
      </c>
      <c r="CP12" s="110">
        <v>85</v>
      </c>
      <c r="CQ12" s="112">
        <v>86</v>
      </c>
      <c r="CR12" s="110">
        <v>87</v>
      </c>
      <c r="CS12" s="112">
        <v>88</v>
      </c>
      <c r="CT12" s="110">
        <v>89</v>
      </c>
      <c r="CU12" s="112">
        <v>90</v>
      </c>
      <c r="CV12" s="110">
        <v>91</v>
      </c>
      <c r="CW12" s="112">
        <v>92</v>
      </c>
      <c r="CX12" s="110">
        <v>93</v>
      </c>
      <c r="CY12" s="112">
        <v>94</v>
      </c>
      <c r="CZ12" s="110">
        <v>95</v>
      </c>
      <c r="DA12" s="112">
        <v>96</v>
      </c>
      <c r="DB12" s="110">
        <v>97</v>
      </c>
      <c r="DC12" s="112">
        <v>98</v>
      </c>
      <c r="DD12" s="110">
        <v>99</v>
      </c>
      <c r="DE12" s="112">
        <v>100</v>
      </c>
      <c r="DF12" s="110">
        <v>101</v>
      </c>
      <c r="DG12" s="112">
        <v>102</v>
      </c>
      <c r="DH12" s="110">
        <v>103</v>
      </c>
      <c r="DI12" s="112">
        <v>104</v>
      </c>
      <c r="DJ12" s="110">
        <v>105</v>
      </c>
      <c r="DK12" s="112">
        <v>106</v>
      </c>
      <c r="DL12" s="110">
        <v>107</v>
      </c>
      <c r="DM12" s="112">
        <v>108</v>
      </c>
      <c r="DN12" s="110">
        <v>109</v>
      </c>
      <c r="DO12" s="112">
        <v>110</v>
      </c>
      <c r="DP12" s="110">
        <v>111</v>
      </c>
      <c r="DQ12" s="112">
        <v>112</v>
      </c>
      <c r="DR12" s="110">
        <v>113</v>
      </c>
      <c r="DS12" s="112">
        <v>114</v>
      </c>
      <c r="DT12" s="110">
        <v>115</v>
      </c>
      <c r="DU12" s="112">
        <v>116</v>
      </c>
      <c r="DV12" s="110">
        <v>117</v>
      </c>
      <c r="DW12" s="112">
        <v>118</v>
      </c>
      <c r="DX12" s="110">
        <v>119</v>
      </c>
    </row>
    <row r="13" spans="1:128" s="111" customFormat="1" ht="15" customHeight="1">
      <c r="A13" s="114">
        <v>1</v>
      </c>
      <c r="B13" s="115" t="s">
        <v>211</v>
      </c>
      <c r="C13" s="116">
        <f>F13+BE13</f>
        <v>3630.767</v>
      </c>
      <c r="D13" s="117">
        <f aca="true" t="shared" si="0" ref="D13:D28">G13+BF13+BX13</f>
        <v>3608.0876</v>
      </c>
      <c r="E13" s="118">
        <f aca="true" t="shared" si="1" ref="E13:E28">D13/C13*100</f>
        <v>99.37535512468854</v>
      </c>
      <c r="F13" s="119">
        <f>I13+L13+O13+R13+U13+X13+AA13+AD13+AM13+AY13+AV13+AP13+AG13+BB13+AJ13</f>
        <v>388</v>
      </c>
      <c r="G13" s="119">
        <f>J13+M13+P13+S13+V13+Y13+AB13+AE13+AH13+AN13+AQ13+AW13+AZ13+BC13+AT13</f>
        <v>365.32059999999996</v>
      </c>
      <c r="H13" s="118">
        <f>G13/F13*100</f>
        <v>94.15479381443298</v>
      </c>
      <c r="I13" s="146">
        <f>Ал!C7</f>
        <v>128.8</v>
      </c>
      <c r="J13" s="120">
        <f>Ал!D7</f>
        <v>130.1854</v>
      </c>
      <c r="K13" s="118">
        <f>J13/I13*100</f>
        <v>101.0756211180124</v>
      </c>
      <c r="L13" s="120">
        <f>Ал!C9</f>
        <v>10</v>
      </c>
      <c r="M13" s="120">
        <f>Ал!D9</f>
        <v>0.5196</v>
      </c>
      <c r="N13" s="118">
        <f>M13/L13*100</f>
        <v>5.195999999999999</v>
      </c>
      <c r="O13" s="120">
        <f>Ал!C12</f>
        <v>8</v>
      </c>
      <c r="P13" s="120">
        <f>Ал!D12</f>
        <v>3.68706</v>
      </c>
      <c r="Q13" s="118">
        <f>P13/O13*100</f>
        <v>46.088249999999995</v>
      </c>
      <c r="R13" s="120">
        <f>Ал!C11</f>
        <v>174.2</v>
      </c>
      <c r="S13" s="120">
        <f>Ал!D11</f>
        <v>198.48503</v>
      </c>
      <c r="T13" s="118">
        <f>S13/R13*100</f>
        <v>113.94088978185994</v>
      </c>
      <c r="U13" s="118">
        <f>Ал!C17</f>
        <v>9</v>
      </c>
      <c r="V13" s="118">
        <f>Ал!D17</f>
        <v>2</v>
      </c>
      <c r="W13" s="118">
        <f>V13/U13*100</f>
        <v>22.22222222222222</v>
      </c>
      <c r="X13" s="120">
        <f>Ал!C21</f>
        <v>9</v>
      </c>
      <c r="Y13" s="120">
        <f>Ал!D21</f>
        <v>9.42011</v>
      </c>
      <c r="Z13" s="118">
        <f>Y13/X13*100</f>
        <v>104.66788888888887</v>
      </c>
      <c r="AA13" s="120"/>
      <c r="AB13" s="120"/>
      <c r="AC13" s="118" t="e">
        <f>AB13/AA13*100</f>
        <v>#DIV/0!</v>
      </c>
      <c r="AD13" s="120">
        <f>Ал!C22</f>
        <v>18</v>
      </c>
      <c r="AE13" s="120">
        <f>Ал!D22</f>
        <v>2.0691</v>
      </c>
      <c r="AF13" s="118">
        <f>AE13/AD13*100</f>
        <v>11.495000000000001</v>
      </c>
      <c r="AG13" s="120"/>
      <c r="AH13" s="120">
        <f>Ал!D19</f>
        <v>18.9543</v>
      </c>
      <c r="AI13" s="118" t="e">
        <f>AH13/AG13*100</f>
        <v>#DIV/0!</v>
      </c>
      <c r="AJ13" s="118"/>
      <c r="AK13" s="118"/>
      <c r="AL13" s="118"/>
      <c r="AM13" s="118">
        <f>Ал!C25</f>
        <v>30</v>
      </c>
      <c r="AN13" s="118">
        <f>Ал!D25</f>
        <v>0</v>
      </c>
      <c r="AO13" s="118">
        <f>AN13/AM13*100</f>
        <v>0</v>
      </c>
      <c r="AP13" s="118">
        <f>Ал!C34</f>
        <v>1</v>
      </c>
      <c r="AQ13" s="118">
        <f>Ал!D34</f>
        <v>0</v>
      </c>
      <c r="AR13" s="118">
        <f>AQ13/AP13*100</f>
        <v>0</v>
      </c>
      <c r="AS13" s="118"/>
      <c r="AT13" s="118"/>
      <c r="AU13" s="118"/>
      <c r="AV13" s="118"/>
      <c r="AW13" s="118"/>
      <c r="AX13" s="118" t="e">
        <f>AW13/AV13*100</f>
        <v>#DIV/0!</v>
      </c>
      <c r="AY13" s="118"/>
      <c r="AZ13" s="118"/>
      <c r="BA13" s="121" t="e">
        <f>AY13/AZ13*100</f>
        <v>#DIV/0!</v>
      </c>
      <c r="BB13" s="121"/>
      <c r="BC13" s="121"/>
      <c r="BD13" s="121" t="e">
        <f>BB13/BC13*100</f>
        <v>#DIV/0!</v>
      </c>
      <c r="BE13" s="120">
        <f>BH13+BK13+BN13+BQ13+BT13+BZ13+CC13</f>
        <v>3242.767</v>
      </c>
      <c r="BF13" s="120">
        <f>BI13+BL13+BO13+BR13+BU13+CA13+CD13</f>
        <v>3242.767</v>
      </c>
      <c r="BG13" s="118">
        <f>BF13/BE13*100</f>
        <v>100</v>
      </c>
      <c r="BH13" s="122">
        <f>Ал!C40</f>
        <v>881.5</v>
      </c>
      <c r="BI13" s="122">
        <f>Ал!D40</f>
        <v>881.5</v>
      </c>
      <c r="BJ13" s="118">
        <f>BI13/BH13*100</f>
        <v>100</v>
      </c>
      <c r="BK13" s="118">
        <f>Ал!C41</f>
        <v>718.2</v>
      </c>
      <c r="BL13" s="118">
        <f>Ал!D41</f>
        <v>718.2</v>
      </c>
      <c r="BM13" s="118">
        <f>BL13/BK13*100</f>
        <v>100</v>
      </c>
      <c r="BN13" s="118">
        <f>Ал!C42</f>
        <v>1509.063</v>
      </c>
      <c r="BO13" s="118">
        <f>Ал!D42</f>
        <v>1509.063</v>
      </c>
      <c r="BP13" s="118">
        <f aca="true" t="shared" si="2" ref="BP13:BP30">BO13/BN13*100</f>
        <v>100</v>
      </c>
      <c r="BQ13" s="118">
        <f>Ал!C43</f>
        <v>54.639</v>
      </c>
      <c r="BR13" s="118">
        <f>Ал!D43</f>
        <v>54.639</v>
      </c>
      <c r="BS13" s="118">
        <f aca="true" t="shared" si="3" ref="BS13:BS30">BR13/BQ13*100</f>
        <v>100</v>
      </c>
      <c r="BT13" s="118"/>
      <c r="BU13" s="118"/>
      <c r="BV13" s="118" t="e">
        <f aca="true" t="shared" si="4" ref="BV13:BV30">BU13/BT13*100</f>
        <v>#DIV/0!</v>
      </c>
      <c r="BW13" s="120"/>
      <c r="BX13" s="120"/>
      <c r="BY13" s="118" t="e">
        <f>BX13/BW13*100</f>
        <v>#DIV/0!</v>
      </c>
      <c r="BZ13" s="118">
        <f>Ал!C44</f>
        <v>79.365</v>
      </c>
      <c r="CA13" s="118">
        <f>Ал!D44</f>
        <v>79.365</v>
      </c>
      <c r="CB13" s="118"/>
      <c r="CC13" s="118"/>
      <c r="CD13" s="118"/>
      <c r="CE13" s="118"/>
      <c r="CF13" s="120">
        <f aca="true" t="shared" si="5" ref="CF13:CF28">SUM(CI13,CX13,DA13,DD13,DG13,DJ13,DM13,DS13,DP13)</f>
        <v>3680.767</v>
      </c>
      <c r="CG13" s="120">
        <f aca="true" t="shared" si="6" ref="CG13:CG28">SUM(CJ13,CY13,DB13,DE13,DH13,DK13,DN13,DT13,DQ13)</f>
        <v>3223.7600599999996</v>
      </c>
      <c r="CH13" s="118">
        <f>CG13/CF13*100</f>
        <v>87.58392095995208</v>
      </c>
      <c r="CI13" s="120">
        <f>CL13+CR13+CO13+CU13</f>
        <v>646.04775</v>
      </c>
      <c r="CJ13" s="120">
        <f>CM13+CS13+CP13+CV13</f>
        <v>520.31463</v>
      </c>
      <c r="CK13" s="118">
        <f>CJ13/CI13*100</f>
        <v>80.53810728386563</v>
      </c>
      <c r="CL13" s="118">
        <f>Ал!C53</f>
        <v>616.149</v>
      </c>
      <c r="CM13" s="118">
        <f>Ал!D53</f>
        <v>494.01463</v>
      </c>
      <c r="CN13" s="118">
        <f>CM13/CL13*100</f>
        <v>80.17778654189165</v>
      </c>
      <c r="CO13" s="118">
        <f>Ал!C54</f>
        <v>26.3</v>
      </c>
      <c r="CP13" s="118">
        <f>Ал!D54</f>
        <v>26.3</v>
      </c>
      <c r="CQ13" s="118">
        <f>CP13/CO13*100</f>
        <v>100</v>
      </c>
      <c r="CR13" s="118">
        <f>Ал!C55</f>
        <v>3.59875</v>
      </c>
      <c r="CS13" s="118"/>
      <c r="CT13" s="118">
        <f>CS13/CR13*100</f>
        <v>0</v>
      </c>
      <c r="CU13" s="118"/>
      <c r="CV13" s="118"/>
      <c r="CW13" s="118" t="e">
        <f>CV13/CU13*100</f>
        <v>#DIV/0!</v>
      </c>
      <c r="CX13" s="118">
        <f>Ал!C56</f>
        <v>54.59</v>
      </c>
      <c r="CY13" s="118">
        <f>Ал!D56</f>
        <v>54.59</v>
      </c>
      <c r="CZ13" s="118">
        <f>CY13/CX13*100</f>
        <v>100</v>
      </c>
      <c r="DA13" s="118">
        <f>Ал!C58</f>
        <v>16.90125</v>
      </c>
      <c r="DB13" s="118">
        <f>Ал!D58</f>
        <v>6.90125</v>
      </c>
      <c r="DC13" s="118">
        <f>DB13/DA13*100</f>
        <v>40.83277864063309</v>
      </c>
      <c r="DD13" s="120">
        <f>Ал!C62</f>
        <v>67</v>
      </c>
      <c r="DE13" s="120">
        <f>Ал!D62</f>
        <v>0</v>
      </c>
      <c r="DF13" s="118">
        <f>DE13/DD13*100</f>
        <v>0</v>
      </c>
      <c r="DG13" s="120">
        <f>Ал!C66</f>
        <v>485.8</v>
      </c>
      <c r="DH13" s="120">
        <f>Ал!D66</f>
        <v>434.64407</v>
      </c>
      <c r="DI13" s="118">
        <f>DH13/DG13*100</f>
        <v>89.46975504322766</v>
      </c>
      <c r="DJ13" s="120">
        <f>Ал!C77</f>
        <v>915.665</v>
      </c>
      <c r="DK13" s="120">
        <f>Ал!D77</f>
        <v>714.55711</v>
      </c>
      <c r="DL13" s="118">
        <f aca="true" t="shared" si="7" ref="DL13:DL28">DK13/DJ13*100</f>
        <v>78.03695783938448</v>
      </c>
      <c r="DM13" s="118">
        <f>Ал!C85</f>
        <v>1411.963</v>
      </c>
      <c r="DN13" s="118">
        <f>Ал!D85</f>
        <v>1411.963</v>
      </c>
      <c r="DO13" s="118">
        <f aca="true" t="shared" si="8" ref="DO13:DO28">DN13/DM13*100</f>
        <v>100</v>
      </c>
      <c r="DP13" s="119">
        <f>Ал!C89</f>
        <v>6</v>
      </c>
      <c r="DQ13" s="119">
        <f>Ал!D89</f>
        <v>3.99</v>
      </c>
      <c r="DR13" s="118">
        <f>DQ13/DP13*100</f>
        <v>66.5</v>
      </c>
      <c r="DS13" s="118">
        <f>Ал!C99</f>
        <v>76.8</v>
      </c>
      <c r="DT13" s="118">
        <f>Ал!D99</f>
        <v>76.8</v>
      </c>
      <c r="DU13" s="118">
        <f>DT13/DS13*100</f>
        <v>100</v>
      </c>
      <c r="DV13" s="123">
        <f aca="true" t="shared" si="9" ref="DV13:DV28">SUM(CF13-C13)</f>
        <v>50</v>
      </c>
      <c r="DW13" s="123">
        <f aca="true" t="shared" si="10" ref="DW13:DW28">SUM(CG13-D13)</f>
        <v>-384.3275400000002</v>
      </c>
      <c r="DX13" s="118">
        <f>DW13/DV13*100</f>
        <v>-768.6550800000005</v>
      </c>
    </row>
    <row r="14" spans="1:128" s="131" customFormat="1" ht="15" customHeight="1">
      <c r="A14" s="124">
        <v>2</v>
      </c>
      <c r="B14" s="125" t="s">
        <v>212</v>
      </c>
      <c r="C14" s="157">
        <f aca="true" t="shared" si="11" ref="C14:C28">F14+BE14</f>
        <v>5747.381</v>
      </c>
      <c r="D14" s="157">
        <f>G14+BF14+BX14</f>
        <v>5838.598110000001</v>
      </c>
      <c r="E14" s="126">
        <f t="shared" si="1"/>
        <v>101.58710741466419</v>
      </c>
      <c r="F14" s="119">
        <f aca="true" t="shared" si="12" ref="F14:F28">I14+L14+O14+R14+U14+X14+AA14+AD14+AM14+AY14+AV14+AP14+AG14+BB14+AJ14</f>
        <v>1712.2</v>
      </c>
      <c r="G14" s="304">
        <f aca="true" t="shared" si="13" ref="G14:G28">J14+M14+P14+S14+V14+Y14+AB14+AE14+AH14+AN14+AQ14+AW14+AZ14+BC14+AT14</f>
        <v>1803.41711</v>
      </c>
      <c r="H14" s="126">
        <f aca="true" t="shared" si="14" ref="H14:H28">G14/F14*100</f>
        <v>105.32747985048476</v>
      </c>
      <c r="I14" s="128">
        <f>'Б.Сун'!C7</f>
        <v>956.6</v>
      </c>
      <c r="J14" s="128">
        <f>'Б.Сун'!D7</f>
        <v>992.85181</v>
      </c>
      <c r="K14" s="126">
        <f aca="true" t="shared" si="15" ref="K14:K28">J14/I14*100</f>
        <v>103.7896518921179</v>
      </c>
      <c r="L14" s="128">
        <f>'Б.Сун'!C9</f>
        <v>14.5</v>
      </c>
      <c r="M14" s="128">
        <f>'Б.Сун'!D9</f>
        <v>18.96551</v>
      </c>
      <c r="N14" s="126">
        <f aca="true" t="shared" si="16" ref="N14:N28">M14/L14*100</f>
        <v>130.79662068965516</v>
      </c>
      <c r="O14" s="128">
        <f>'Б.Сун'!C12</f>
        <v>14.8</v>
      </c>
      <c r="P14" s="128">
        <f>'Б.Сун'!D12</f>
        <v>14.01581</v>
      </c>
      <c r="Q14" s="126">
        <f aca="true" t="shared" si="17" ref="Q14:Q28">P14/O14*100</f>
        <v>94.70141891891892</v>
      </c>
      <c r="R14" s="128">
        <f>'Б.Сун'!C11</f>
        <v>344.8</v>
      </c>
      <c r="S14" s="128">
        <f>'Б.Сун'!D11</f>
        <v>376.97882</v>
      </c>
      <c r="T14" s="126">
        <f aca="true" t="shared" si="18" ref="T14:T28">S14/R14*100</f>
        <v>109.33260440835267</v>
      </c>
      <c r="U14" s="126">
        <f>'Б.Сун'!C17</f>
        <v>32.5</v>
      </c>
      <c r="V14" s="126">
        <f>'Б.Сун'!D17</f>
        <v>33.55</v>
      </c>
      <c r="W14" s="126">
        <f aca="true" t="shared" si="19" ref="W14:W30">V14/U14*100</f>
        <v>103.23076923076921</v>
      </c>
      <c r="X14" s="128">
        <f>'Б.Сун'!C21</f>
        <v>187</v>
      </c>
      <c r="Y14" s="128">
        <f>'Б.Сун'!D21</f>
        <v>199.52937</v>
      </c>
      <c r="Z14" s="126">
        <f aca="true" t="shared" si="20" ref="Z14:Z28">Y14/X14*100</f>
        <v>106.70019786096256</v>
      </c>
      <c r="AA14" s="128"/>
      <c r="AB14" s="128"/>
      <c r="AC14" s="126" t="e">
        <f aca="true" t="shared" si="21" ref="AC14:AC28">AB14/AA14*100</f>
        <v>#DIV/0!</v>
      </c>
      <c r="AD14" s="128">
        <f>'Б.Сун'!C22</f>
        <v>60</v>
      </c>
      <c r="AE14" s="128">
        <f>'Б.Сун'!D22</f>
        <v>64.583</v>
      </c>
      <c r="AF14" s="126">
        <f aca="true" t="shared" si="22" ref="AF14:AF28">AE14/AD14*100</f>
        <v>107.63833333333332</v>
      </c>
      <c r="AG14" s="128"/>
      <c r="AH14" s="120">
        <f>'Б.Сун'!D19</f>
        <v>0</v>
      </c>
      <c r="AI14" s="126" t="e">
        <f aca="true" t="shared" si="23" ref="AI14:AI28">AH14/AG14*100</f>
        <v>#DIV/0!</v>
      </c>
      <c r="AJ14" s="126"/>
      <c r="AK14" s="126"/>
      <c r="AL14" s="126"/>
      <c r="AM14" s="126">
        <f>'Б.Сун'!C25</f>
        <v>100</v>
      </c>
      <c r="AN14" s="126">
        <f>'Б.Сун'!D25</f>
        <v>89.94279</v>
      </c>
      <c r="AO14" s="126">
        <f aca="true" t="shared" si="24" ref="AO14:AO30">AN14/AM14*100</f>
        <v>89.94279</v>
      </c>
      <c r="AP14" s="126">
        <f>'Б.Сун'!C34</f>
        <v>2</v>
      </c>
      <c r="AQ14" s="126">
        <f>'Б.Сун'!D34</f>
        <v>0</v>
      </c>
      <c r="AR14" s="126">
        <f aca="true" t="shared" si="25" ref="AR14:AR28">AQ14/AP14*100</f>
        <v>0</v>
      </c>
      <c r="AS14" s="126"/>
      <c r="AT14" s="126">
        <f>'Б.Сун'!D35</f>
        <v>13</v>
      </c>
      <c r="AU14" s="126"/>
      <c r="AV14" s="126"/>
      <c r="AW14" s="118">
        <f>Иль!D36</f>
        <v>0</v>
      </c>
      <c r="AX14" s="126" t="e">
        <f aca="true" t="shared" si="26" ref="AX14:AX28">AW14/AV14*100</f>
        <v>#DIV/0!</v>
      </c>
      <c r="AY14" s="126"/>
      <c r="AZ14" s="126"/>
      <c r="BA14" s="129" t="e">
        <f aca="true" t="shared" si="27" ref="BA14:BA28">AY14/AZ14*100</f>
        <v>#DIV/0!</v>
      </c>
      <c r="BB14" s="129"/>
      <c r="BC14" s="129"/>
      <c r="BD14" s="129" t="e">
        <f aca="true" t="shared" si="28" ref="BD14:BD28">BB14/BC14*100</f>
        <v>#DIV/0!</v>
      </c>
      <c r="BE14" s="120">
        <f aca="true" t="shared" si="29" ref="BE14:BE28">BH14+BK14+BN14+BQ14+BT14+BZ14+CC14</f>
        <v>4035.1810000000005</v>
      </c>
      <c r="BF14" s="120">
        <f aca="true" t="shared" si="30" ref="BF14:BF28">BI14+BL14+BO14+BR14+BU14+CA14+CD14</f>
        <v>4035.1810000000005</v>
      </c>
      <c r="BG14" s="126">
        <f>BF14/BE14*100</f>
        <v>100</v>
      </c>
      <c r="BH14" s="126">
        <f>'Б.Сун'!C40</f>
        <v>3124.8</v>
      </c>
      <c r="BI14" s="126">
        <f>'Б.Сун'!D40</f>
        <v>3124.8</v>
      </c>
      <c r="BJ14" s="126">
        <f aca="true" t="shared" si="31" ref="BJ14:BJ28">BI14/BH14*100</f>
        <v>100</v>
      </c>
      <c r="BK14" s="118"/>
      <c r="BL14" s="126"/>
      <c r="BM14" s="126" t="e">
        <f aca="true" t="shared" si="32" ref="BM14:BM28">BL14/BK14*100</f>
        <v>#DIV/0!</v>
      </c>
      <c r="BN14" s="126">
        <f>'Б.Сун'!C42</f>
        <v>766.9</v>
      </c>
      <c r="BO14" s="126">
        <f>'Б.Сун'!D42</f>
        <v>766.9</v>
      </c>
      <c r="BP14" s="126">
        <f t="shared" si="2"/>
        <v>100</v>
      </c>
      <c r="BQ14" s="126">
        <f>'Б.Сун'!C43</f>
        <v>113.746</v>
      </c>
      <c r="BR14" s="126">
        <f>'Б.Сун'!D43</f>
        <v>113.746</v>
      </c>
      <c r="BS14" s="126">
        <f t="shared" si="3"/>
        <v>100</v>
      </c>
      <c r="BT14" s="126"/>
      <c r="BU14" s="126"/>
      <c r="BV14" s="126" t="e">
        <f t="shared" si="4"/>
        <v>#DIV/0!</v>
      </c>
      <c r="BW14" s="128"/>
      <c r="BX14" s="128"/>
      <c r="BY14" s="126" t="e">
        <f aca="true" t="shared" si="33" ref="BY14:BY28">BX14/BW14*100</f>
        <v>#DIV/0!</v>
      </c>
      <c r="BZ14" s="126">
        <f>'Б.Сун'!C44</f>
        <v>29.735</v>
      </c>
      <c r="CA14" s="126">
        <f>'Б.Сун'!D44</f>
        <v>29.735</v>
      </c>
      <c r="CB14" s="126"/>
      <c r="CC14" s="126"/>
      <c r="CD14" s="126"/>
      <c r="CE14" s="126"/>
      <c r="CF14" s="128">
        <f t="shared" si="5"/>
        <v>6370.325000000001</v>
      </c>
      <c r="CG14" s="128">
        <f t="shared" si="6"/>
        <v>5983.147330000001</v>
      </c>
      <c r="CH14" s="126">
        <f aca="true" t="shared" si="34" ref="CH14:CH28">CG14/CF14*100</f>
        <v>93.92216770729908</v>
      </c>
      <c r="CI14" s="128">
        <f aca="true" t="shared" si="35" ref="CI14:CJ28">CL14+CR14+CO14+CU14</f>
        <v>1163.85875</v>
      </c>
      <c r="CJ14" s="128">
        <f t="shared" si="35"/>
        <v>1135.2188099999998</v>
      </c>
      <c r="CK14" s="126">
        <f aca="true" t="shared" si="36" ref="CK14:CK28">CJ14/CI14*100</f>
        <v>97.53922544295</v>
      </c>
      <c r="CL14" s="126">
        <f>'Б.Сун'!C53</f>
        <v>1123.96</v>
      </c>
      <c r="CM14" s="126">
        <f>'Б.Сун'!D53</f>
        <v>1108.91881</v>
      </c>
      <c r="CN14" s="126">
        <f aca="true" t="shared" si="37" ref="CN14:CN28">CM14/CL14*100</f>
        <v>98.66176821239189</v>
      </c>
      <c r="CO14" s="126">
        <f>'Б.Сун'!C54</f>
        <v>26.3</v>
      </c>
      <c r="CP14" s="126">
        <f>'Б.Сун'!D54</f>
        <v>26.3</v>
      </c>
      <c r="CQ14" s="126">
        <f aca="true" t="shared" si="38" ref="CQ14:CQ28">CP14/CO14*100</f>
        <v>100</v>
      </c>
      <c r="CR14" s="126">
        <f>'Б.Сун'!C55</f>
        <v>13.59875</v>
      </c>
      <c r="CS14" s="126"/>
      <c r="CT14" s="126">
        <f aca="true" t="shared" si="39" ref="CT14:CT28">CS14/CR14*100</f>
        <v>0</v>
      </c>
      <c r="CU14" s="126"/>
      <c r="CV14" s="126"/>
      <c r="CW14" s="126" t="e">
        <f aca="true" t="shared" si="40" ref="CW14:CW28">CV14/CU14*100</f>
        <v>#DIV/0!</v>
      </c>
      <c r="CX14" s="126">
        <f>'Б.Сун'!C56</f>
        <v>113.57</v>
      </c>
      <c r="CY14" s="126">
        <f>'Б.Сун'!D56</f>
        <v>113.57</v>
      </c>
      <c r="CZ14" s="126">
        <f aca="true" t="shared" si="41" ref="CZ14:CZ30">CY14/CX14*100</f>
        <v>100</v>
      </c>
      <c r="DA14" s="126">
        <f>'Б.Сун'!C58</f>
        <v>178.00125</v>
      </c>
      <c r="DB14" s="126">
        <f>'Б.Сун'!D58</f>
        <v>153.3029</v>
      </c>
      <c r="DC14" s="126">
        <f aca="true" t="shared" si="42" ref="DC14:DC30">DB14/DA14*100</f>
        <v>86.12461991137702</v>
      </c>
      <c r="DD14" s="128">
        <f>'Б.Сун'!C62</f>
        <v>418.516</v>
      </c>
      <c r="DE14" s="128">
        <f>'Б.Сун'!D62</f>
        <v>368.92266</v>
      </c>
      <c r="DF14" s="126">
        <f aca="true" t="shared" si="43" ref="DF14:DF28">DE14/DD14*100</f>
        <v>88.15019258522972</v>
      </c>
      <c r="DG14" s="128">
        <f>'Б.Сун'!C66</f>
        <v>1311.676</v>
      </c>
      <c r="DH14" s="128">
        <f>'Б.Сун'!D66</f>
        <v>1218.18274</v>
      </c>
      <c r="DI14" s="126">
        <f aca="true" t="shared" si="44" ref="DI14:DI28">DH14/DG14*100</f>
        <v>92.87222911755647</v>
      </c>
      <c r="DJ14" s="128">
        <f>'Б.Сун'!C77</f>
        <v>2284.259</v>
      </c>
      <c r="DK14" s="128">
        <f>'Б.Сун'!D77</f>
        <v>2093.50622</v>
      </c>
      <c r="DL14" s="126">
        <f t="shared" si="7"/>
        <v>91.64924905625853</v>
      </c>
      <c r="DM14" s="126">
        <f>'Б.Сун'!C85</f>
        <v>415.6</v>
      </c>
      <c r="DN14" s="126">
        <f>'Б.Сун'!D85</f>
        <v>415.6</v>
      </c>
      <c r="DO14" s="126">
        <f t="shared" si="8"/>
        <v>100</v>
      </c>
      <c r="DP14" s="127">
        <f>'Б.Сун'!C89</f>
        <v>19</v>
      </c>
      <c r="DQ14" s="127">
        <f>'Б.Сун'!D89</f>
        <v>19</v>
      </c>
      <c r="DR14" s="126">
        <f aca="true" t="shared" si="45" ref="DR14:DR28">DQ14/DP14*100</f>
        <v>100</v>
      </c>
      <c r="DS14" s="126">
        <f>'Б.Сун'!C99</f>
        <v>465.844</v>
      </c>
      <c r="DT14" s="126">
        <f>'Б.Сун'!D99</f>
        <v>465.844</v>
      </c>
      <c r="DU14" s="118">
        <f>DT14/DS14*100</f>
        <v>100</v>
      </c>
      <c r="DV14" s="130">
        <f t="shared" si="9"/>
        <v>622.9440000000004</v>
      </c>
      <c r="DW14" s="130">
        <f t="shared" si="10"/>
        <v>144.54921999999988</v>
      </c>
      <c r="DX14" s="118">
        <f aca="true" t="shared" si="46" ref="DX14:DX28">DW14/DV14*100</f>
        <v>23.204207761853358</v>
      </c>
    </row>
    <row r="15" spans="1:128" s="111" customFormat="1" ht="15" customHeight="1">
      <c r="A15" s="114">
        <v>3</v>
      </c>
      <c r="B15" s="115" t="s">
        <v>213</v>
      </c>
      <c r="C15" s="116">
        <f t="shared" si="11"/>
        <v>4586.745000000001</v>
      </c>
      <c r="D15" s="132">
        <f>G15+BF15+BX15</f>
        <v>4639.27636</v>
      </c>
      <c r="E15" s="118">
        <f t="shared" si="1"/>
        <v>101.1452862541955</v>
      </c>
      <c r="F15" s="119">
        <f t="shared" si="12"/>
        <v>578.5</v>
      </c>
      <c r="G15" s="119">
        <f t="shared" si="13"/>
        <v>631.03136</v>
      </c>
      <c r="H15" s="118">
        <f t="shared" si="14"/>
        <v>109.08061538461537</v>
      </c>
      <c r="I15" s="120">
        <f>Иль!C7</f>
        <v>132.7</v>
      </c>
      <c r="J15" s="120">
        <f>Иль!D7</f>
        <v>157.41242</v>
      </c>
      <c r="K15" s="118">
        <f t="shared" si="15"/>
        <v>118.62277317256971</v>
      </c>
      <c r="L15" s="120">
        <f>Иль!C9</f>
        <v>0.9</v>
      </c>
      <c r="M15" s="120">
        <f>Иль!D9</f>
        <v>0.7746</v>
      </c>
      <c r="N15" s="118">
        <f t="shared" si="16"/>
        <v>86.06666666666666</v>
      </c>
      <c r="O15" s="120">
        <f>Иль!C12</f>
        <v>14.8</v>
      </c>
      <c r="P15" s="120">
        <f>Иль!D12</f>
        <v>11.9584</v>
      </c>
      <c r="Q15" s="118">
        <f t="shared" si="17"/>
        <v>80.8</v>
      </c>
      <c r="R15" s="120">
        <f>Иль!C11</f>
        <v>194.1</v>
      </c>
      <c r="S15" s="120">
        <f>Иль!D11</f>
        <v>159.06881</v>
      </c>
      <c r="T15" s="118">
        <f t="shared" si="18"/>
        <v>81.95198866563628</v>
      </c>
      <c r="U15" s="118">
        <f>Иль!C17</f>
        <v>21</v>
      </c>
      <c r="V15" s="118">
        <f>Иль!D17</f>
        <v>30.66</v>
      </c>
      <c r="W15" s="118">
        <f t="shared" si="19"/>
        <v>146</v>
      </c>
      <c r="X15" s="120">
        <f>Иль!C21</f>
        <v>112</v>
      </c>
      <c r="Y15" s="120">
        <f>Иль!D21</f>
        <v>174.07555</v>
      </c>
      <c r="Z15" s="118">
        <f t="shared" si="20"/>
        <v>155.4245982142857</v>
      </c>
      <c r="AA15" s="120"/>
      <c r="AB15" s="120"/>
      <c r="AC15" s="118" t="e">
        <f t="shared" si="21"/>
        <v>#DIV/0!</v>
      </c>
      <c r="AD15" s="120">
        <f>Иль!C22</f>
        <v>22</v>
      </c>
      <c r="AE15" s="120">
        <f>Иль!D22</f>
        <v>24.78906</v>
      </c>
      <c r="AF15" s="118">
        <f t="shared" si="22"/>
        <v>112.67754545454545</v>
      </c>
      <c r="AG15" s="120"/>
      <c r="AH15" s="120">
        <f>Иль!D19</f>
        <v>0</v>
      </c>
      <c r="AI15" s="118" t="e">
        <f t="shared" si="23"/>
        <v>#DIV/0!</v>
      </c>
      <c r="AJ15" s="118"/>
      <c r="AK15" s="118"/>
      <c r="AL15" s="118"/>
      <c r="AM15" s="118">
        <f>Иль!C25</f>
        <v>80</v>
      </c>
      <c r="AN15" s="118">
        <f>Иль!D25</f>
        <v>70.78252</v>
      </c>
      <c r="AO15" s="118">
        <f t="shared" si="24"/>
        <v>88.47815000000001</v>
      </c>
      <c r="AP15" s="118">
        <f>Иль!C34</f>
        <v>1</v>
      </c>
      <c r="AQ15" s="118">
        <f>Иль!D34</f>
        <v>1.51</v>
      </c>
      <c r="AR15" s="118">
        <f t="shared" si="25"/>
        <v>151</v>
      </c>
      <c r="AS15" s="118"/>
      <c r="AT15" s="118"/>
      <c r="AU15" s="118"/>
      <c r="AV15" s="118"/>
      <c r="AW15" s="118"/>
      <c r="AX15" s="118" t="e">
        <f t="shared" si="26"/>
        <v>#DIV/0!</v>
      </c>
      <c r="AY15" s="118"/>
      <c r="AZ15" s="118"/>
      <c r="BA15" s="121" t="e">
        <f t="shared" si="27"/>
        <v>#DIV/0!</v>
      </c>
      <c r="BB15" s="121"/>
      <c r="BC15" s="121"/>
      <c r="BD15" s="121" t="e">
        <f t="shared" si="28"/>
        <v>#DIV/0!</v>
      </c>
      <c r="BE15" s="120">
        <f t="shared" si="29"/>
        <v>4008.2450000000003</v>
      </c>
      <c r="BF15" s="120">
        <f t="shared" si="30"/>
        <v>4008.2450000000003</v>
      </c>
      <c r="BG15" s="118">
        <f>BF15/BE15*100</f>
        <v>100</v>
      </c>
      <c r="BH15" s="122">
        <f>Иль!C40</f>
        <v>2320.3</v>
      </c>
      <c r="BI15" s="122">
        <f>Иль!D40</f>
        <v>2320.3</v>
      </c>
      <c r="BJ15" s="118">
        <f t="shared" si="31"/>
        <v>100</v>
      </c>
      <c r="BK15" s="118">
        <f>Иль!C41</f>
        <v>604.5</v>
      </c>
      <c r="BL15" s="118">
        <f>Иль!D41</f>
        <v>604.5</v>
      </c>
      <c r="BM15" s="118">
        <f t="shared" si="32"/>
        <v>100</v>
      </c>
      <c r="BN15" s="118">
        <f>Иль!C42</f>
        <v>221.1</v>
      </c>
      <c r="BO15" s="118">
        <f>Иль!D42</f>
        <v>221.1</v>
      </c>
      <c r="BP15" s="118">
        <f t="shared" si="2"/>
        <v>100</v>
      </c>
      <c r="BQ15" s="118">
        <f>Иль!C43</f>
        <v>113.67</v>
      </c>
      <c r="BR15" s="118">
        <f>Иль!D43</f>
        <v>113.67</v>
      </c>
      <c r="BS15" s="118">
        <f t="shared" si="3"/>
        <v>100</v>
      </c>
      <c r="BT15" s="118"/>
      <c r="BU15" s="118"/>
      <c r="BV15" s="118" t="e">
        <f t="shared" si="4"/>
        <v>#DIV/0!</v>
      </c>
      <c r="BW15" s="120"/>
      <c r="BX15" s="120"/>
      <c r="BY15" s="118" t="e">
        <f t="shared" si="33"/>
        <v>#DIV/0!</v>
      </c>
      <c r="BZ15" s="118">
        <f>Иль!C44</f>
        <v>128.675</v>
      </c>
      <c r="CA15" s="118">
        <f>Иль!D44</f>
        <v>128.675</v>
      </c>
      <c r="CB15" s="118"/>
      <c r="CC15" s="118">
        <f>Иль!C46</f>
        <v>620</v>
      </c>
      <c r="CD15" s="118">
        <f>Иль!D46</f>
        <v>620</v>
      </c>
      <c r="CE15" s="118">
        <v>0</v>
      </c>
      <c r="CF15" s="120">
        <f t="shared" si="5"/>
        <v>4586.745</v>
      </c>
      <c r="CG15" s="120">
        <f t="shared" si="6"/>
        <v>4383.61617</v>
      </c>
      <c r="CH15" s="118">
        <f t="shared" si="34"/>
        <v>95.57139474725541</v>
      </c>
      <c r="CI15" s="120">
        <f t="shared" si="35"/>
        <v>897.6099999999999</v>
      </c>
      <c r="CJ15" s="120">
        <f t="shared" si="35"/>
        <v>849.87137</v>
      </c>
      <c r="CK15" s="118">
        <f t="shared" si="36"/>
        <v>94.68158442976349</v>
      </c>
      <c r="CL15" s="118">
        <f>Иль!C54</f>
        <v>861.31</v>
      </c>
      <c r="CM15" s="118">
        <f>Иль!D54</f>
        <v>823.57137</v>
      </c>
      <c r="CN15" s="118">
        <f t="shared" si="37"/>
        <v>95.61846141342839</v>
      </c>
      <c r="CO15" s="118">
        <f>Иль!C55</f>
        <v>26.3</v>
      </c>
      <c r="CP15" s="118">
        <f>Иль!D55</f>
        <v>26.3</v>
      </c>
      <c r="CQ15" s="118">
        <f t="shared" si="38"/>
        <v>100</v>
      </c>
      <c r="CR15" s="118">
        <f>Иль!C56</f>
        <v>10</v>
      </c>
      <c r="CS15" s="118"/>
      <c r="CT15" s="118">
        <f t="shared" si="39"/>
        <v>0</v>
      </c>
      <c r="CU15" s="118"/>
      <c r="CV15" s="118"/>
      <c r="CW15" s="118" t="e">
        <f t="shared" si="40"/>
        <v>#DIV/0!</v>
      </c>
      <c r="CX15" s="118">
        <f>Иль!C57</f>
        <v>113.56</v>
      </c>
      <c r="CY15" s="118">
        <f>Иль!D57</f>
        <v>113.56</v>
      </c>
      <c r="CZ15" s="118">
        <f t="shared" si="41"/>
        <v>100</v>
      </c>
      <c r="DA15" s="118">
        <f>Иль!C59</f>
        <v>12.488</v>
      </c>
      <c r="DB15" s="118">
        <f>Иль!D59</f>
        <v>12.488</v>
      </c>
      <c r="DC15" s="118">
        <f t="shared" si="42"/>
        <v>100</v>
      </c>
      <c r="DD15" s="120">
        <f>Иль!C63</f>
        <v>56.45938</v>
      </c>
      <c r="DE15" s="120">
        <f>Иль!D63</f>
        <v>35.11466</v>
      </c>
      <c r="DF15" s="118">
        <f t="shared" si="43"/>
        <v>62.19455474006268</v>
      </c>
      <c r="DG15" s="120">
        <f>Иль!C67</f>
        <v>787.07062</v>
      </c>
      <c r="DH15" s="120">
        <f>Иль!D67</f>
        <v>747.8367</v>
      </c>
      <c r="DI15" s="118">
        <f t="shared" si="44"/>
        <v>95.01519698448406</v>
      </c>
      <c r="DJ15" s="120">
        <f>Иль!C78</f>
        <v>2707.557</v>
      </c>
      <c r="DK15" s="120">
        <f>Иль!D78</f>
        <v>2612.77244</v>
      </c>
      <c r="DL15" s="118">
        <f t="shared" si="7"/>
        <v>96.49925892603555</v>
      </c>
      <c r="DM15" s="118">
        <f>Иль!C86</f>
        <v>0</v>
      </c>
      <c r="DN15" s="118">
        <f>Иль!D86</f>
        <v>0</v>
      </c>
      <c r="DO15" s="118" t="e">
        <f t="shared" si="8"/>
        <v>#DIV/0!</v>
      </c>
      <c r="DP15" s="119">
        <f>Иль!C90</f>
        <v>12</v>
      </c>
      <c r="DQ15" s="119">
        <f>Иль!D90</f>
        <v>11.973</v>
      </c>
      <c r="DR15" s="118">
        <f t="shared" si="45"/>
        <v>99.775</v>
      </c>
      <c r="DS15" s="118">
        <f>Иль!C100</f>
        <v>0</v>
      </c>
      <c r="DT15" s="118">
        <f>Иль!D100</f>
        <v>0</v>
      </c>
      <c r="DU15" s="118" t="e">
        <f aca="true" t="shared" si="47" ref="DU15:DU28">DT15/DS15*100</f>
        <v>#DIV/0!</v>
      </c>
      <c r="DV15" s="123">
        <v>0</v>
      </c>
      <c r="DW15" s="123">
        <f t="shared" si="10"/>
        <v>-255.6601899999996</v>
      </c>
      <c r="DX15" s="251" t="e">
        <f t="shared" si="46"/>
        <v>#DIV/0!</v>
      </c>
    </row>
    <row r="16" spans="1:128" s="111" customFormat="1" ht="15" customHeight="1">
      <c r="A16" s="114">
        <v>4</v>
      </c>
      <c r="B16" s="115" t="s">
        <v>214</v>
      </c>
      <c r="C16" s="116">
        <f t="shared" si="11"/>
        <v>7973.173</v>
      </c>
      <c r="D16" s="132">
        <f t="shared" si="0"/>
        <v>8293.13105</v>
      </c>
      <c r="E16" s="118">
        <f t="shared" si="1"/>
        <v>104.01293249249703</v>
      </c>
      <c r="F16" s="119">
        <f t="shared" si="12"/>
        <v>2207.2</v>
      </c>
      <c r="G16" s="119">
        <f t="shared" si="13"/>
        <v>2662.9380499999997</v>
      </c>
      <c r="H16" s="118">
        <f t="shared" si="14"/>
        <v>120.6477913193186</v>
      </c>
      <c r="I16" s="120">
        <f>Кад!C7</f>
        <v>849.3</v>
      </c>
      <c r="J16" s="120">
        <f>Кад!D7</f>
        <v>867.02745</v>
      </c>
      <c r="K16" s="118">
        <f t="shared" si="15"/>
        <v>102.0873013069587</v>
      </c>
      <c r="L16" s="120">
        <f>Кад!C9</f>
        <v>30</v>
      </c>
      <c r="M16" s="120">
        <f>Кад!D9</f>
        <v>16.65374</v>
      </c>
      <c r="N16" s="118">
        <f t="shared" si="16"/>
        <v>55.51246666666666</v>
      </c>
      <c r="O16" s="120">
        <f>Кад!C12</f>
        <v>12.9</v>
      </c>
      <c r="P16" s="120">
        <f>Кад!D12</f>
        <v>15.44286</v>
      </c>
      <c r="Q16" s="118">
        <f t="shared" si="17"/>
        <v>119.7120930232558</v>
      </c>
      <c r="R16" s="120">
        <f>Кад!C11</f>
        <v>114.9</v>
      </c>
      <c r="S16" s="120">
        <f>Кад!D11</f>
        <v>388.16648</v>
      </c>
      <c r="T16" s="118">
        <f t="shared" si="18"/>
        <v>337.8298346388163</v>
      </c>
      <c r="U16" s="118">
        <f>Кад!C17</f>
        <v>11.1</v>
      </c>
      <c r="V16" s="118">
        <f>Кад!D17</f>
        <v>11.4</v>
      </c>
      <c r="W16" s="118">
        <f t="shared" si="19"/>
        <v>102.70270270270272</v>
      </c>
      <c r="X16" s="120">
        <f>Кад!C21</f>
        <v>270</v>
      </c>
      <c r="Y16" s="120">
        <f>Кад!D21</f>
        <v>310.95926</v>
      </c>
      <c r="Z16" s="118">
        <f t="shared" si="20"/>
        <v>115.1700962962963</v>
      </c>
      <c r="AA16" s="120"/>
      <c r="AB16" s="120"/>
      <c r="AC16" s="118" t="e">
        <f t="shared" si="21"/>
        <v>#DIV/0!</v>
      </c>
      <c r="AD16" s="120">
        <f>Кад!C22</f>
        <v>0</v>
      </c>
      <c r="AE16" s="120">
        <f>Кад!D22</f>
        <v>2.0691</v>
      </c>
      <c r="AF16" s="118" t="e">
        <f t="shared" si="22"/>
        <v>#DIV/0!</v>
      </c>
      <c r="AG16" s="120"/>
      <c r="AH16" s="120">
        <f>Кад!D19</f>
        <v>0</v>
      </c>
      <c r="AI16" s="118" t="e">
        <f t="shared" si="23"/>
        <v>#DIV/0!</v>
      </c>
      <c r="AJ16" s="118"/>
      <c r="AK16" s="118"/>
      <c r="AL16" s="118"/>
      <c r="AM16" s="118">
        <f>Кад!C25</f>
        <v>917</v>
      </c>
      <c r="AN16" s="118">
        <f>Кад!D25</f>
        <v>1019.57116</v>
      </c>
      <c r="AO16" s="118">
        <f t="shared" si="24"/>
        <v>111.18551363140676</v>
      </c>
      <c r="AP16" s="126">
        <f>Кад!C34</f>
        <v>2</v>
      </c>
      <c r="AQ16" s="126">
        <f>Кад!D34</f>
        <v>0</v>
      </c>
      <c r="AR16" s="118">
        <f t="shared" si="25"/>
        <v>0</v>
      </c>
      <c r="AS16" s="118"/>
      <c r="AT16" s="118">
        <f>Кад!D35</f>
        <v>28.348</v>
      </c>
      <c r="AU16" s="118"/>
      <c r="AV16" s="118"/>
      <c r="AW16" s="118">
        <f>Кад!D36</f>
        <v>3.3</v>
      </c>
      <c r="AX16" s="118" t="e">
        <f t="shared" si="26"/>
        <v>#DIV/0!</v>
      </c>
      <c r="AY16" s="118"/>
      <c r="AZ16" s="118"/>
      <c r="BA16" s="121" t="e">
        <f t="shared" si="27"/>
        <v>#DIV/0!</v>
      </c>
      <c r="BB16" s="121"/>
      <c r="BC16" s="121"/>
      <c r="BD16" s="121" t="e">
        <f t="shared" si="28"/>
        <v>#DIV/0!</v>
      </c>
      <c r="BE16" s="120">
        <f t="shared" si="29"/>
        <v>5765.973</v>
      </c>
      <c r="BF16" s="120">
        <f t="shared" si="30"/>
        <v>5630.193</v>
      </c>
      <c r="BG16" s="118">
        <f>BF16/BE16*100</f>
        <v>97.64515026345077</v>
      </c>
      <c r="BH16" s="122">
        <f>Кад!C40</f>
        <v>2150.8</v>
      </c>
      <c r="BI16" s="122">
        <f>Кад!D40</f>
        <v>2150.8</v>
      </c>
      <c r="BJ16" s="118">
        <f t="shared" si="31"/>
        <v>100</v>
      </c>
      <c r="BK16" s="118"/>
      <c r="BL16" s="118"/>
      <c r="BM16" s="118" t="e">
        <f t="shared" si="32"/>
        <v>#DIV/0!</v>
      </c>
      <c r="BN16" s="118">
        <f>Кад!C42</f>
        <v>666.67</v>
      </c>
      <c r="BO16" s="118">
        <f>Кад!D42</f>
        <v>530.89</v>
      </c>
      <c r="BP16" s="118">
        <f t="shared" si="2"/>
        <v>79.63310183449083</v>
      </c>
      <c r="BQ16" s="118">
        <f>Кад!C43</f>
        <v>2948.503</v>
      </c>
      <c r="BR16" s="118">
        <f>Кад!D43</f>
        <v>2948.503</v>
      </c>
      <c r="BS16" s="118">
        <f t="shared" si="3"/>
        <v>100</v>
      </c>
      <c r="BT16" s="118"/>
      <c r="BU16" s="118"/>
      <c r="BV16" s="118" t="e">
        <f t="shared" si="4"/>
        <v>#DIV/0!</v>
      </c>
      <c r="BW16" s="120"/>
      <c r="BX16" s="120"/>
      <c r="BY16" s="118" t="e">
        <f t="shared" si="33"/>
        <v>#DIV/0!</v>
      </c>
      <c r="BZ16" s="118"/>
      <c r="CA16" s="118"/>
      <c r="CB16" s="118"/>
      <c r="CC16" s="118"/>
      <c r="CD16" s="118"/>
      <c r="CE16" s="118"/>
      <c r="CF16" s="120">
        <f t="shared" si="5"/>
        <v>8518.173</v>
      </c>
      <c r="CG16" s="120">
        <f t="shared" si="6"/>
        <v>7606.41764</v>
      </c>
      <c r="CH16" s="118">
        <f t="shared" si="34"/>
        <v>89.29635075502692</v>
      </c>
      <c r="CI16" s="120">
        <f t="shared" si="35"/>
        <v>798.8417499999999</v>
      </c>
      <c r="CJ16" s="120">
        <f t="shared" si="35"/>
        <v>760.3263</v>
      </c>
      <c r="CK16" s="118">
        <f t="shared" si="36"/>
        <v>95.17858824980041</v>
      </c>
      <c r="CL16" s="118">
        <f>Кад!C53</f>
        <v>763.943</v>
      </c>
      <c r="CM16" s="118">
        <f>Кад!D53</f>
        <v>734.0263</v>
      </c>
      <c r="CN16" s="118">
        <f t="shared" si="37"/>
        <v>96.08390940161766</v>
      </c>
      <c r="CO16" s="118">
        <f>Кад!C54</f>
        <v>26.3</v>
      </c>
      <c r="CP16" s="118">
        <f>Кад!D54</f>
        <v>26.3</v>
      </c>
      <c r="CQ16" s="118">
        <f t="shared" si="38"/>
        <v>100</v>
      </c>
      <c r="CR16" s="118">
        <f>Кад!C55</f>
        <v>8.59875</v>
      </c>
      <c r="CS16" s="118"/>
      <c r="CT16" s="118">
        <f t="shared" si="39"/>
        <v>0</v>
      </c>
      <c r="CU16" s="118"/>
      <c r="CV16" s="118"/>
      <c r="CW16" s="118" t="e">
        <f t="shared" si="40"/>
        <v>#DIV/0!</v>
      </c>
      <c r="CX16" s="118">
        <f>Кад!C56</f>
        <v>113.56</v>
      </c>
      <c r="CY16" s="118">
        <f>Кад!D56</f>
        <v>113.56</v>
      </c>
      <c r="CZ16" s="118">
        <f t="shared" si="41"/>
        <v>100</v>
      </c>
      <c r="DA16" s="118">
        <f>Кад!C58</f>
        <v>26.30125</v>
      </c>
      <c r="DB16" s="118">
        <f>Кад!D58</f>
        <v>0</v>
      </c>
      <c r="DC16" s="118">
        <f t="shared" si="42"/>
        <v>0</v>
      </c>
      <c r="DD16" s="120">
        <f>Кад!C62</f>
        <v>437</v>
      </c>
      <c r="DE16" s="120">
        <f>Кад!D62</f>
        <v>103.025</v>
      </c>
      <c r="DF16" s="118">
        <f t="shared" si="43"/>
        <v>23.575514874141877</v>
      </c>
      <c r="DG16" s="120">
        <f>Кад!C66</f>
        <v>4178.1</v>
      </c>
      <c r="DH16" s="120">
        <f>Кад!D66</f>
        <v>4023.95032</v>
      </c>
      <c r="DI16" s="118">
        <f t="shared" si="44"/>
        <v>96.31053158134078</v>
      </c>
      <c r="DJ16" s="128">
        <f>Кад!C77</f>
        <v>2341.6</v>
      </c>
      <c r="DK16" s="128">
        <f>Кад!D77</f>
        <v>2131.16602</v>
      </c>
      <c r="DL16" s="118">
        <f t="shared" si="7"/>
        <v>91.0132396651862</v>
      </c>
      <c r="DM16" s="118">
        <f>Кад!C85</f>
        <v>382.47</v>
      </c>
      <c r="DN16" s="118">
        <f>Кад!D85</f>
        <v>246.69</v>
      </c>
      <c r="DO16" s="118">
        <f t="shared" si="8"/>
        <v>64.49917640599261</v>
      </c>
      <c r="DP16" s="119">
        <f>Кад!C89</f>
        <v>15.6</v>
      </c>
      <c r="DQ16" s="119">
        <f>Кад!D89</f>
        <v>3</v>
      </c>
      <c r="DR16" s="118">
        <f t="shared" si="45"/>
        <v>19.230769230769234</v>
      </c>
      <c r="DS16" s="118">
        <f>Кад!C99</f>
        <v>224.7</v>
      </c>
      <c r="DT16" s="118">
        <f>Кад!D99</f>
        <v>224.7</v>
      </c>
      <c r="DU16" s="118">
        <f t="shared" si="47"/>
        <v>100</v>
      </c>
      <c r="DV16" s="123">
        <f t="shared" si="9"/>
        <v>545.0000000000009</v>
      </c>
      <c r="DW16" s="123">
        <f t="shared" si="10"/>
        <v>-686.7134100000003</v>
      </c>
      <c r="DX16" s="118">
        <f t="shared" si="46"/>
        <v>-126.00246055045857</v>
      </c>
    </row>
    <row r="17" spans="1:128" s="111" customFormat="1" ht="15" customHeight="1">
      <c r="A17" s="114">
        <v>5</v>
      </c>
      <c r="B17" s="115" t="s">
        <v>215</v>
      </c>
      <c r="C17" s="116">
        <f t="shared" si="11"/>
        <v>8820.764</v>
      </c>
      <c r="D17" s="132">
        <f t="shared" si="0"/>
        <v>8487.37392</v>
      </c>
      <c r="E17" s="118">
        <f t="shared" si="1"/>
        <v>96.22039451457947</v>
      </c>
      <c r="F17" s="119">
        <f t="shared" si="12"/>
        <v>5444.6</v>
      </c>
      <c r="G17" s="119">
        <f t="shared" si="13"/>
        <v>5160.75392</v>
      </c>
      <c r="H17" s="118">
        <f t="shared" si="14"/>
        <v>94.7866495242993</v>
      </c>
      <c r="I17" s="120">
        <f>Мор!C7</f>
        <v>4415.1</v>
      </c>
      <c r="J17" s="120">
        <f>Мор!D7</f>
        <v>4183.28273</v>
      </c>
      <c r="K17" s="118">
        <f t="shared" si="15"/>
        <v>94.74944463319062</v>
      </c>
      <c r="L17" s="120">
        <f>Мор!C9</f>
        <v>10</v>
      </c>
      <c r="M17" s="120">
        <f>Мор!D9</f>
        <v>39.80219</v>
      </c>
      <c r="N17" s="118">
        <f t="shared" si="16"/>
        <v>398.0219</v>
      </c>
      <c r="O17" s="120">
        <f>Мор!C12</f>
        <v>24.3</v>
      </c>
      <c r="P17" s="120">
        <f>Мор!D12</f>
        <v>26.04183</v>
      </c>
      <c r="Q17" s="118">
        <f t="shared" si="17"/>
        <v>107.16802469135803</v>
      </c>
      <c r="R17" s="120">
        <f>Мор!C11</f>
        <v>614.2</v>
      </c>
      <c r="S17" s="120">
        <f>Мор!D11</f>
        <v>632.33519</v>
      </c>
      <c r="T17" s="118">
        <f t="shared" si="18"/>
        <v>102.95265223054379</v>
      </c>
      <c r="U17" s="118">
        <f>Мор!C17</f>
        <v>0</v>
      </c>
      <c r="V17" s="118">
        <f>Мор!D17</f>
        <v>0</v>
      </c>
      <c r="W17" s="118" t="e">
        <f t="shared" si="19"/>
        <v>#DIV/0!</v>
      </c>
      <c r="X17" s="120">
        <f>Мор!C21</f>
        <v>219</v>
      </c>
      <c r="Y17" s="120">
        <f>Мор!D21</f>
        <v>179.13608</v>
      </c>
      <c r="Z17" s="118">
        <f t="shared" si="20"/>
        <v>81.79729680365297</v>
      </c>
      <c r="AA17" s="120"/>
      <c r="AB17" s="120"/>
      <c r="AC17" s="118" t="e">
        <f t="shared" si="21"/>
        <v>#DIV/0!</v>
      </c>
      <c r="AD17" s="120">
        <f>Мор!C22</f>
        <v>0</v>
      </c>
      <c r="AE17" s="120">
        <f>Мор!D22</f>
        <v>0</v>
      </c>
      <c r="AF17" s="118" t="e">
        <f t="shared" si="22"/>
        <v>#DIV/0!</v>
      </c>
      <c r="AG17" s="120"/>
      <c r="AH17" s="120">
        <f>Мор!D19</f>
        <v>0</v>
      </c>
      <c r="AI17" s="118" t="e">
        <f t="shared" si="23"/>
        <v>#DIV/0!</v>
      </c>
      <c r="AJ17" s="118"/>
      <c r="AK17" s="118"/>
      <c r="AL17" s="118"/>
      <c r="AM17" s="118">
        <f>Мор!C25</f>
        <v>160</v>
      </c>
      <c r="AN17" s="118">
        <f>Мор!D25</f>
        <v>100.1559</v>
      </c>
      <c r="AO17" s="118">
        <f t="shared" si="24"/>
        <v>62.5974375</v>
      </c>
      <c r="AP17" s="118">
        <f>Мор!C34</f>
        <v>2</v>
      </c>
      <c r="AQ17" s="118">
        <f>Мор!D34</f>
        <v>0</v>
      </c>
      <c r="AR17" s="118">
        <f t="shared" si="25"/>
        <v>0</v>
      </c>
      <c r="AS17" s="118"/>
      <c r="AT17" s="118"/>
      <c r="AU17" s="118"/>
      <c r="AV17" s="118"/>
      <c r="AW17" s="118">
        <f>Мор!D36</f>
        <v>0</v>
      </c>
      <c r="AX17" s="118" t="e">
        <f t="shared" si="26"/>
        <v>#DIV/0!</v>
      </c>
      <c r="AY17" s="118"/>
      <c r="AZ17" s="118"/>
      <c r="BA17" s="121" t="e">
        <f t="shared" si="27"/>
        <v>#DIV/0!</v>
      </c>
      <c r="BB17" s="121"/>
      <c r="BC17" s="121"/>
      <c r="BD17" s="121" t="e">
        <f t="shared" si="28"/>
        <v>#DIV/0!</v>
      </c>
      <c r="BE17" s="120">
        <f t="shared" si="29"/>
        <v>3376.1639999999998</v>
      </c>
      <c r="BF17" s="120">
        <f t="shared" si="30"/>
        <v>3326.62</v>
      </c>
      <c r="BG17" s="118">
        <f aca="true" t="shared" si="48" ref="BG17:BG30">BF17/BE17*100</f>
        <v>98.53253574174715</v>
      </c>
      <c r="BH17" s="122">
        <f>Мор!C40</f>
        <v>0</v>
      </c>
      <c r="BI17" s="122">
        <f>Мор!D40</f>
        <v>0</v>
      </c>
      <c r="BJ17" s="118" t="e">
        <f t="shared" si="31"/>
        <v>#DIV/0!</v>
      </c>
      <c r="BK17" s="118"/>
      <c r="BL17" s="118"/>
      <c r="BM17" s="118" t="e">
        <f t="shared" si="32"/>
        <v>#DIV/0!</v>
      </c>
      <c r="BN17" s="118">
        <f>Мор!C42</f>
        <v>3375.964</v>
      </c>
      <c r="BO17" s="118">
        <f>Мор!D42</f>
        <v>3326.42</v>
      </c>
      <c r="BP17" s="118">
        <f t="shared" si="2"/>
        <v>98.53244880573372</v>
      </c>
      <c r="BQ17" s="118">
        <f>Мор!C43</f>
        <v>0.2</v>
      </c>
      <c r="BR17" s="118">
        <f>Мор!D43</f>
        <v>0.2</v>
      </c>
      <c r="BS17" s="118">
        <f t="shared" si="3"/>
        <v>100</v>
      </c>
      <c r="BT17" s="118"/>
      <c r="BU17" s="118"/>
      <c r="BV17" s="118" t="e">
        <f t="shared" si="4"/>
        <v>#DIV/0!</v>
      </c>
      <c r="BW17" s="120"/>
      <c r="BX17" s="120"/>
      <c r="BY17" s="118" t="e">
        <f t="shared" si="33"/>
        <v>#DIV/0!</v>
      </c>
      <c r="BZ17" s="118"/>
      <c r="CA17" s="118"/>
      <c r="CB17" s="118"/>
      <c r="CC17" s="118"/>
      <c r="CD17" s="118"/>
      <c r="CE17" s="118"/>
      <c r="CF17" s="120">
        <f t="shared" si="5"/>
        <v>9819.954000000002</v>
      </c>
      <c r="CG17" s="120">
        <f t="shared" si="6"/>
        <v>8763.535210000002</v>
      </c>
      <c r="CH17" s="118">
        <f t="shared" si="34"/>
        <v>89.24212078793852</v>
      </c>
      <c r="CI17" s="120">
        <f t="shared" si="35"/>
        <v>1022.1</v>
      </c>
      <c r="CJ17" s="120">
        <f t="shared" si="35"/>
        <v>923.9773</v>
      </c>
      <c r="CK17" s="118">
        <f t="shared" si="36"/>
        <v>90.39989237843655</v>
      </c>
      <c r="CL17" s="118">
        <f>Мор!C53</f>
        <v>1012.1</v>
      </c>
      <c r="CM17" s="118">
        <f>Мор!D53</f>
        <v>923.9773</v>
      </c>
      <c r="CN17" s="118">
        <f t="shared" si="37"/>
        <v>91.29308368738268</v>
      </c>
      <c r="CO17" s="118"/>
      <c r="CP17" s="118"/>
      <c r="CQ17" s="118" t="e">
        <f t="shared" si="38"/>
        <v>#DIV/0!</v>
      </c>
      <c r="CR17" s="118">
        <f>Мор!C55</f>
        <v>10</v>
      </c>
      <c r="CS17" s="118"/>
      <c r="CT17" s="118">
        <f t="shared" si="39"/>
        <v>0</v>
      </c>
      <c r="CU17" s="118"/>
      <c r="CV17" s="118"/>
      <c r="CW17" s="118" t="e">
        <f t="shared" si="40"/>
        <v>#DIV/0!</v>
      </c>
      <c r="CX17" s="118">
        <f>Мор!C56</f>
        <v>0</v>
      </c>
      <c r="CY17" s="118">
        <f>'[1]моргауши'!D57</f>
        <v>0</v>
      </c>
      <c r="CZ17" s="118" t="e">
        <f t="shared" si="41"/>
        <v>#DIV/0!</v>
      </c>
      <c r="DA17" s="118">
        <f>Мор!C58</f>
        <v>0</v>
      </c>
      <c r="DB17" s="118">
        <f>Мор!D58</f>
        <v>0</v>
      </c>
      <c r="DC17" s="118" t="e">
        <f t="shared" si="42"/>
        <v>#DIV/0!</v>
      </c>
      <c r="DD17" s="120">
        <f>Мор!C62</f>
        <v>515.52</v>
      </c>
      <c r="DE17" s="120">
        <f>Мор!D62</f>
        <v>0</v>
      </c>
      <c r="DF17" s="118">
        <f t="shared" si="43"/>
        <v>0</v>
      </c>
      <c r="DG17" s="120">
        <f>Мор!C66</f>
        <v>1834.28</v>
      </c>
      <c r="DH17" s="120">
        <f>Мор!D66</f>
        <v>1488.30906</v>
      </c>
      <c r="DI17" s="118">
        <f t="shared" si="44"/>
        <v>81.13859716073883</v>
      </c>
      <c r="DJ17" s="120">
        <f>Мор!C77</f>
        <v>221.8</v>
      </c>
      <c r="DK17" s="120">
        <f>Мор!D77</f>
        <v>185.74085</v>
      </c>
      <c r="DL17" s="118">
        <f t="shared" si="7"/>
        <v>83.74249323715058</v>
      </c>
      <c r="DM17" s="118">
        <f>Мор!C85</f>
        <v>3255.454</v>
      </c>
      <c r="DN17" s="118">
        <f>Мор!D85</f>
        <v>3205.92</v>
      </c>
      <c r="DO17" s="118">
        <f t="shared" si="8"/>
        <v>98.47843035103551</v>
      </c>
      <c r="DP17" s="119">
        <f>Мор!C89</f>
        <v>21.5</v>
      </c>
      <c r="DQ17" s="119">
        <f>Мор!D89</f>
        <v>10.288</v>
      </c>
      <c r="DR17" s="118">
        <f t="shared" si="45"/>
        <v>47.85116279069768</v>
      </c>
      <c r="DS17" s="118">
        <f>Мор!C99</f>
        <v>2949.3</v>
      </c>
      <c r="DT17" s="118">
        <f>Мор!D99</f>
        <v>2949.3</v>
      </c>
      <c r="DU17" s="118">
        <f t="shared" si="47"/>
        <v>100</v>
      </c>
      <c r="DV17" s="123">
        <f t="shared" si="9"/>
        <v>999.1900000000023</v>
      </c>
      <c r="DW17" s="123">
        <f t="shared" si="10"/>
        <v>276.1612900000018</v>
      </c>
      <c r="DX17" s="118">
        <f t="shared" si="46"/>
        <v>27.638516198120595</v>
      </c>
    </row>
    <row r="18" spans="1:128" s="111" customFormat="1" ht="15" customHeight="1">
      <c r="A18" s="114">
        <v>6</v>
      </c>
      <c r="B18" s="115" t="s">
        <v>216</v>
      </c>
      <c r="C18" s="116">
        <f t="shared" si="11"/>
        <v>12456.056</v>
      </c>
      <c r="D18" s="132">
        <f t="shared" si="0"/>
        <v>13791.04169</v>
      </c>
      <c r="E18" s="118">
        <f t="shared" si="1"/>
        <v>110.71756332823166</v>
      </c>
      <c r="F18" s="119">
        <f t="shared" si="12"/>
        <v>2819.2</v>
      </c>
      <c r="G18" s="119">
        <f t="shared" si="13"/>
        <v>4154.18569</v>
      </c>
      <c r="H18" s="118">
        <f t="shared" si="14"/>
        <v>147.3533516600454</v>
      </c>
      <c r="I18" s="120">
        <f>Мос!C7</f>
        <v>1649.4</v>
      </c>
      <c r="J18" s="120">
        <f>Мос!D7</f>
        <v>1922.74198</v>
      </c>
      <c r="K18" s="118">
        <f t="shared" si="15"/>
        <v>116.57220686310173</v>
      </c>
      <c r="L18" s="120">
        <f>Мос!C9</f>
        <v>10</v>
      </c>
      <c r="M18" s="120">
        <f>Мос!D9</f>
        <v>7.3543</v>
      </c>
      <c r="N18" s="118">
        <f t="shared" si="16"/>
        <v>73.543</v>
      </c>
      <c r="O18" s="120">
        <f>Мос!C12</f>
        <v>14</v>
      </c>
      <c r="P18" s="120">
        <f>Мос!D12</f>
        <v>17.9946</v>
      </c>
      <c r="Q18" s="118">
        <f t="shared" si="17"/>
        <v>128.53285714285713</v>
      </c>
      <c r="R18" s="128">
        <f>Мос!C11</f>
        <v>171.7</v>
      </c>
      <c r="S18" s="195">
        <f>Мос!D11</f>
        <v>478.00516</v>
      </c>
      <c r="T18" s="118">
        <f t="shared" si="18"/>
        <v>278.3955503785673</v>
      </c>
      <c r="U18" s="118">
        <f>Мос!C17</f>
        <v>12.1</v>
      </c>
      <c r="V18" s="118">
        <f>Мос!D17</f>
        <v>9.32</v>
      </c>
      <c r="W18" s="118">
        <f t="shared" si="19"/>
        <v>77.02479338842976</v>
      </c>
      <c r="X18" s="120">
        <f>Мос!C21</f>
        <v>700</v>
      </c>
      <c r="Y18" s="120">
        <f>Мос!D21</f>
        <v>965.62827</v>
      </c>
      <c r="Z18" s="118">
        <f t="shared" si="20"/>
        <v>137.94689571428572</v>
      </c>
      <c r="AA18" s="120"/>
      <c r="AB18" s="120"/>
      <c r="AC18" s="118" t="e">
        <f t="shared" si="21"/>
        <v>#DIV/0!</v>
      </c>
      <c r="AD18" s="120">
        <f>Мос!C22</f>
        <v>0</v>
      </c>
      <c r="AE18" s="120">
        <f>Мос!D22</f>
        <v>3.8875</v>
      </c>
      <c r="AF18" s="118" t="e">
        <f t="shared" si="22"/>
        <v>#DIV/0!</v>
      </c>
      <c r="AG18" s="120"/>
      <c r="AH18" s="120">
        <f>Мос!D19</f>
        <v>0</v>
      </c>
      <c r="AI18" s="118" t="e">
        <f t="shared" si="23"/>
        <v>#DIV/0!</v>
      </c>
      <c r="AJ18" s="118"/>
      <c r="AK18" s="118"/>
      <c r="AL18" s="118"/>
      <c r="AM18" s="118">
        <f>Мос!C25</f>
        <v>260</v>
      </c>
      <c r="AN18" s="118">
        <f>Мос!D25</f>
        <v>726.76388</v>
      </c>
      <c r="AO18" s="118">
        <f t="shared" si="24"/>
        <v>279.5245692307692</v>
      </c>
      <c r="AP18" s="126">
        <f>Мос!C34</f>
        <v>2</v>
      </c>
      <c r="AQ18" s="126">
        <f>Мос!D34</f>
        <v>0</v>
      </c>
      <c r="AR18" s="118">
        <f t="shared" si="25"/>
        <v>0</v>
      </c>
      <c r="AS18" s="118"/>
      <c r="AT18" s="118">
        <f>Мос!D35</f>
        <v>22.49</v>
      </c>
      <c r="AU18" s="118"/>
      <c r="AV18" s="118"/>
      <c r="AW18" s="118">
        <f>Мос!D36</f>
        <v>0</v>
      </c>
      <c r="AX18" s="118" t="e">
        <f t="shared" si="26"/>
        <v>#DIV/0!</v>
      </c>
      <c r="AY18" s="118"/>
      <c r="AZ18" s="118"/>
      <c r="BA18" s="121" t="e">
        <f t="shared" si="27"/>
        <v>#DIV/0!</v>
      </c>
      <c r="BB18" s="121"/>
      <c r="BC18" s="121"/>
      <c r="BD18" s="121" t="e">
        <f t="shared" si="28"/>
        <v>#DIV/0!</v>
      </c>
      <c r="BE18" s="120">
        <f t="shared" si="29"/>
        <v>9636.856</v>
      </c>
      <c r="BF18" s="120">
        <f t="shared" si="30"/>
        <v>9636.856</v>
      </c>
      <c r="BG18" s="118">
        <f t="shared" si="48"/>
        <v>100</v>
      </c>
      <c r="BH18" s="122">
        <f>Мос!C40</f>
        <v>2102.8</v>
      </c>
      <c r="BI18" s="122">
        <f>Мос!D40</f>
        <v>2102.8</v>
      </c>
      <c r="BJ18" s="118">
        <f t="shared" si="31"/>
        <v>100</v>
      </c>
      <c r="BK18" s="118"/>
      <c r="BL18" s="118"/>
      <c r="BM18" s="118" t="e">
        <f t="shared" si="32"/>
        <v>#DIV/0!</v>
      </c>
      <c r="BN18" s="118">
        <f>Мос!C42</f>
        <v>7420.36</v>
      </c>
      <c r="BO18" s="118">
        <f>Мос!D42</f>
        <v>7420.36</v>
      </c>
      <c r="BP18" s="118">
        <f t="shared" si="2"/>
        <v>100</v>
      </c>
      <c r="BQ18" s="118">
        <f>Мос!C43</f>
        <v>113.696</v>
      </c>
      <c r="BR18" s="118">
        <f>Мос!D43</f>
        <v>113.696</v>
      </c>
      <c r="BS18" s="118">
        <f t="shared" si="3"/>
        <v>100</v>
      </c>
      <c r="BT18" s="118"/>
      <c r="BU18" s="118"/>
      <c r="BV18" s="118" t="e">
        <f t="shared" si="4"/>
        <v>#DIV/0!</v>
      </c>
      <c r="BW18" s="120"/>
      <c r="BX18" s="120"/>
      <c r="BY18" s="118" t="e">
        <f t="shared" si="33"/>
        <v>#DIV/0!</v>
      </c>
      <c r="BZ18" s="118"/>
      <c r="CA18" s="118"/>
      <c r="CB18" s="118"/>
      <c r="CC18" s="118"/>
      <c r="CD18" s="118"/>
      <c r="CE18" s="118"/>
      <c r="CF18" s="120">
        <f t="shared" si="5"/>
        <v>13432.93</v>
      </c>
      <c r="CG18" s="120">
        <f t="shared" si="6"/>
        <v>12706.00929</v>
      </c>
      <c r="CH18" s="118">
        <f t="shared" si="34"/>
        <v>94.58851709939677</v>
      </c>
      <c r="CI18" s="120">
        <f t="shared" si="35"/>
        <v>937.32175</v>
      </c>
      <c r="CJ18" s="120">
        <f t="shared" si="35"/>
        <v>851.90644</v>
      </c>
      <c r="CK18" s="118">
        <f t="shared" si="36"/>
        <v>90.88730097215819</v>
      </c>
      <c r="CL18" s="118">
        <f>Мос!C53</f>
        <v>918.723</v>
      </c>
      <c r="CM18" s="118">
        <f>Мос!D53</f>
        <v>851.90644</v>
      </c>
      <c r="CN18" s="118">
        <f t="shared" si="37"/>
        <v>92.72723552147927</v>
      </c>
      <c r="CO18" s="118"/>
      <c r="CP18" s="118"/>
      <c r="CQ18" s="118" t="e">
        <f t="shared" si="38"/>
        <v>#DIV/0!</v>
      </c>
      <c r="CR18" s="118">
        <f>Мос!C55</f>
        <v>18.59875</v>
      </c>
      <c r="CS18" s="118"/>
      <c r="CT18" s="118">
        <f t="shared" si="39"/>
        <v>0</v>
      </c>
      <c r="CU18" s="118"/>
      <c r="CV18" s="118"/>
      <c r="CW18" s="118" t="e">
        <f t="shared" si="40"/>
        <v>#DIV/0!</v>
      </c>
      <c r="CX18" s="118">
        <f>Мос!C56</f>
        <v>113.57</v>
      </c>
      <c r="CY18" s="118">
        <f>Мос!D56</f>
        <v>113.57</v>
      </c>
      <c r="CZ18" s="118">
        <f t="shared" si="41"/>
        <v>100</v>
      </c>
      <c r="DA18" s="118">
        <f>Мос!C58</f>
        <v>23.30125</v>
      </c>
      <c r="DB18" s="118">
        <f>Мос!D58</f>
        <v>1.40125</v>
      </c>
      <c r="DC18" s="118">
        <f t="shared" si="42"/>
        <v>6.013625878439999</v>
      </c>
      <c r="DD18" s="120">
        <f>Мос!C62</f>
        <v>5255.3</v>
      </c>
      <c r="DE18" s="120">
        <f>Мос!D62</f>
        <v>5028.91</v>
      </c>
      <c r="DF18" s="118">
        <f t="shared" si="43"/>
        <v>95.69215839247997</v>
      </c>
      <c r="DG18" s="120">
        <f>Мос!C66</f>
        <v>1149.58</v>
      </c>
      <c r="DH18" s="120">
        <f>Мос!D66</f>
        <v>1052.55445</v>
      </c>
      <c r="DI18" s="118">
        <f t="shared" si="44"/>
        <v>91.55991318568522</v>
      </c>
      <c r="DJ18" s="128">
        <f>Мос!C77</f>
        <v>3274.607</v>
      </c>
      <c r="DK18" s="128">
        <f>Мос!D77</f>
        <v>2981.92815</v>
      </c>
      <c r="DL18" s="118">
        <f t="shared" si="7"/>
        <v>91.06216868161584</v>
      </c>
      <c r="DM18" s="118">
        <f>Мос!C85</f>
        <v>1726.46</v>
      </c>
      <c r="DN18" s="118">
        <f>Мос!D85</f>
        <v>1726.46</v>
      </c>
      <c r="DO18" s="118">
        <f t="shared" si="8"/>
        <v>100</v>
      </c>
      <c r="DP18" s="119">
        <f>Мос!C89</f>
        <v>32</v>
      </c>
      <c r="DQ18" s="119">
        <f>Мос!D89</f>
        <v>28.489</v>
      </c>
      <c r="DR18" s="118">
        <f t="shared" si="45"/>
        <v>89.028125</v>
      </c>
      <c r="DS18" s="118">
        <f>Мос!C99</f>
        <v>920.79</v>
      </c>
      <c r="DT18" s="118">
        <f>Мос!D99</f>
        <v>920.79</v>
      </c>
      <c r="DU18" s="118">
        <f t="shared" si="47"/>
        <v>100</v>
      </c>
      <c r="DV18" s="123">
        <f t="shared" si="9"/>
        <v>976.8739999999998</v>
      </c>
      <c r="DW18" s="123">
        <f t="shared" si="10"/>
        <v>-1085.0324</v>
      </c>
      <c r="DX18" s="118">
        <f t="shared" si="46"/>
        <v>-111.07188849329599</v>
      </c>
    </row>
    <row r="19" spans="1:144" s="111" customFormat="1" ht="14.25" customHeight="1">
      <c r="A19" s="114">
        <v>7</v>
      </c>
      <c r="B19" s="115" t="s">
        <v>217</v>
      </c>
      <c r="C19" s="116">
        <f t="shared" si="11"/>
        <v>4345.122</v>
      </c>
      <c r="D19" s="132">
        <f t="shared" si="0"/>
        <v>4307.85135</v>
      </c>
      <c r="E19" s="118">
        <f t="shared" si="1"/>
        <v>99.14224157572559</v>
      </c>
      <c r="F19" s="119">
        <f t="shared" si="12"/>
        <v>1154.4</v>
      </c>
      <c r="G19" s="119">
        <f t="shared" si="13"/>
        <v>1117.12935</v>
      </c>
      <c r="H19" s="118">
        <f t="shared" si="14"/>
        <v>96.7714267151767</v>
      </c>
      <c r="I19" s="120">
        <f>Ори!C7</f>
        <v>509.7</v>
      </c>
      <c r="J19" s="120">
        <f>Ори!D7</f>
        <v>534.63318</v>
      </c>
      <c r="K19" s="118">
        <f t="shared" si="15"/>
        <v>104.8917363154797</v>
      </c>
      <c r="L19" s="120">
        <f>Ори!C9</f>
        <v>17</v>
      </c>
      <c r="M19" s="120">
        <f>Ори!D9</f>
        <v>4.60868</v>
      </c>
      <c r="N19" s="118">
        <f t="shared" si="16"/>
        <v>27.109882352941174</v>
      </c>
      <c r="O19" s="120">
        <f>Ори!C12</f>
        <v>17.9</v>
      </c>
      <c r="P19" s="120">
        <f>Ори!D12</f>
        <v>16.17617</v>
      </c>
      <c r="Q19" s="118">
        <f t="shared" si="17"/>
        <v>90.36966480446928</v>
      </c>
      <c r="R19" s="120">
        <f>Ори!C11</f>
        <v>390.8</v>
      </c>
      <c r="S19" s="120">
        <f>Ори!D11</f>
        <v>295.52605</v>
      </c>
      <c r="T19" s="118">
        <f t="shared" si="18"/>
        <v>75.62079068577277</v>
      </c>
      <c r="U19" s="118">
        <f>Ори!C17</f>
        <v>19</v>
      </c>
      <c r="V19" s="118">
        <f>Ори!D17</f>
        <v>8.265</v>
      </c>
      <c r="W19" s="118">
        <f t="shared" si="19"/>
        <v>43.50000000000001</v>
      </c>
      <c r="X19" s="120">
        <f>Ори!C21</f>
        <v>129</v>
      </c>
      <c r="Y19" s="120">
        <f>Ори!D21</f>
        <v>167.51936</v>
      </c>
      <c r="Z19" s="118">
        <f t="shared" si="20"/>
        <v>129.85996899224807</v>
      </c>
      <c r="AA19" s="120"/>
      <c r="AB19" s="120"/>
      <c r="AC19" s="118" t="e">
        <f t="shared" si="21"/>
        <v>#DIV/0!</v>
      </c>
      <c r="AD19" s="120">
        <f>Ори!C22</f>
        <v>0</v>
      </c>
      <c r="AE19" s="120">
        <f>Ори!D22</f>
        <v>3.8875</v>
      </c>
      <c r="AF19" s="118" t="e">
        <f t="shared" si="22"/>
        <v>#DIV/0!</v>
      </c>
      <c r="AG19" s="120"/>
      <c r="AH19" s="120">
        <f>Ори!D19</f>
        <v>0</v>
      </c>
      <c r="AI19" s="118" t="e">
        <f t="shared" si="23"/>
        <v>#DIV/0!</v>
      </c>
      <c r="AJ19" s="118"/>
      <c r="AK19" s="118"/>
      <c r="AL19" s="118"/>
      <c r="AM19" s="118">
        <f>Ори!C25</f>
        <v>70</v>
      </c>
      <c r="AN19" s="118">
        <f>Ори!D25</f>
        <v>86.51341</v>
      </c>
      <c r="AO19" s="118">
        <f t="shared" si="24"/>
        <v>123.5905857142857</v>
      </c>
      <c r="AP19" s="118">
        <f>Ори!C34</f>
        <v>1</v>
      </c>
      <c r="AQ19" s="118">
        <f>Ори!D34</f>
        <v>0</v>
      </c>
      <c r="AR19" s="118">
        <f t="shared" si="25"/>
        <v>0</v>
      </c>
      <c r="AS19" s="118"/>
      <c r="AT19" s="118"/>
      <c r="AU19" s="118"/>
      <c r="AV19" s="118"/>
      <c r="AW19" s="118"/>
      <c r="AX19" s="118" t="e">
        <f t="shared" si="26"/>
        <v>#DIV/0!</v>
      </c>
      <c r="AY19" s="118"/>
      <c r="AZ19" s="118"/>
      <c r="BA19" s="121" t="e">
        <f t="shared" si="27"/>
        <v>#DIV/0!</v>
      </c>
      <c r="BB19" s="121"/>
      <c r="BC19" s="121"/>
      <c r="BD19" s="121" t="e">
        <f t="shared" si="28"/>
        <v>#DIV/0!</v>
      </c>
      <c r="BE19" s="120">
        <f t="shared" si="29"/>
        <v>3190.722</v>
      </c>
      <c r="BF19" s="120">
        <f t="shared" si="30"/>
        <v>3190.722</v>
      </c>
      <c r="BG19" s="118">
        <f t="shared" si="48"/>
        <v>100</v>
      </c>
      <c r="BH19" s="122">
        <f>Ори!C40</f>
        <v>1929.8</v>
      </c>
      <c r="BI19" s="122">
        <f>Ори!D40</f>
        <v>1929.8</v>
      </c>
      <c r="BJ19" s="118">
        <f t="shared" si="31"/>
        <v>100</v>
      </c>
      <c r="BK19" s="118">
        <f>Ори!C41</f>
        <v>80</v>
      </c>
      <c r="BL19" s="118">
        <f>Ори!D41</f>
        <v>80</v>
      </c>
      <c r="BM19" s="118">
        <f t="shared" si="32"/>
        <v>100</v>
      </c>
      <c r="BN19" s="118">
        <f>Ори!C42</f>
        <v>1042.53</v>
      </c>
      <c r="BO19" s="118">
        <f>Ори!D42</f>
        <v>1042.53</v>
      </c>
      <c r="BP19" s="118">
        <f t="shared" si="2"/>
        <v>100</v>
      </c>
      <c r="BQ19" s="118">
        <f>Ори!C43</f>
        <v>113.688</v>
      </c>
      <c r="BR19" s="118">
        <f>Ори!D43</f>
        <v>113.688</v>
      </c>
      <c r="BS19" s="118">
        <f t="shared" si="3"/>
        <v>100</v>
      </c>
      <c r="BT19" s="118"/>
      <c r="BU19" s="118"/>
      <c r="BV19" s="118" t="e">
        <f t="shared" si="4"/>
        <v>#DIV/0!</v>
      </c>
      <c r="BW19" s="120"/>
      <c r="BX19" s="120"/>
      <c r="BY19" s="118" t="e">
        <f t="shared" si="33"/>
        <v>#DIV/0!</v>
      </c>
      <c r="BZ19" s="118">
        <f>Ори!C44</f>
        <v>24.704</v>
      </c>
      <c r="CA19" s="118">
        <f>Ори!D44</f>
        <v>24.704</v>
      </c>
      <c r="CB19" s="118"/>
      <c r="CC19" s="118"/>
      <c r="CD19" s="118"/>
      <c r="CE19" s="118"/>
      <c r="CF19" s="120">
        <f t="shared" si="5"/>
        <v>4495.122</v>
      </c>
      <c r="CG19" s="120">
        <f t="shared" si="6"/>
        <v>4342.187210000001</v>
      </c>
      <c r="CH19" s="118">
        <f t="shared" si="34"/>
        <v>96.59776108412632</v>
      </c>
      <c r="CI19" s="120">
        <f t="shared" si="35"/>
        <v>843.0437499999999</v>
      </c>
      <c r="CJ19" s="120">
        <f t="shared" si="35"/>
        <v>809.74997</v>
      </c>
      <c r="CK19" s="118">
        <f t="shared" si="36"/>
        <v>96.05076486244042</v>
      </c>
      <c r="CL19" s="118">
        <f>Ори!C53</f>
        <v>747.545</v>
      </c>
      <c r="CM19" s="118">
        <f>Ори!D53</f>
        <v>727.84997</v>
      </c>
      <c r="CN19" s="118">
        <f t="shared" si="37"/>
        <v>97.36537198429527</v>
      </c>
      <c r="CO19" s="118">
        <f>Ори!C54</f>
        <v>81.9</v>
      </c>
      <c r="CP19" s="118">
        <f>Ори!D54</f>
        <v>81.9</v>
      </c>
      <c r="CQ19" s="118">
        <f t="shared" si="38"/>
        <v>100</v>
      </c>
      <c r="CR19" s="118">
        <f>Ори!C55</f>
        <v>13.59875</v>
      </c>
      <c r="CS19" s="118"/>
      <c r="CT19" s="118">
        <f t="shared" si="39"/>
        <v>0</v>
      </c>
      <c r="CU19" s="118"/>
      <c r="CV19" s="118"/>
      <c r="CW19" s="118" t="e">
        <f t="shared" si="40"/>
        <v>#DIV/0!</v>
      </c>
      <c r="CX19" s="118">
        <f>Ори!C56</f>
        <v>113.57</v>
      </c>
      <c r="CY19" s="118">
        <f>Ори!D57</f>
        <v>113.57</v>
      </c>
      <c r="CZ19" s="118">
        <f t="shared" si="41"/>
        <v>100</v>
      </c>
      <c r="DA19" s="118">
        <f>Ори!C58</f>
        <v>41.75018</v>
      </c>
      <c r="DB19" s="118">
        <f>Ори!D58</f>
        <v>40.44968</v>
      </c>
      <c r="DC19" s="118">
        <f t="shared" si="42"/>
        <v>96.8850433698729</v>
      </c>
      <c r="DD19" s="120">
        <f>Ори!C62</f>
        <v>1</v>
      </c>
      <c r="DE19" s="120">
        <f>Ори!D62</f>
        <v>0.30638</v>
      </c>
      <c r="DF19" s="118">
        <f t="shared" si="43"/>
        <v>30.637999999999998</v>
      </c>
      <c r="DG19" s="120">
        <f>Ори!C66</f>
        <v>1033.28029</v>
      </c>
      <c r="DH19" s="120">
        <f>Ори!D66</f>
        <v>1015.84761</v>
      </c>
      <c r="DI19" s="118">
        <f t="shared" si="44"/>
        <v>98.31287984792588</v>
      </c>
      <c r="DJ19" s="120">
        <f>Ори!C77</f>
        <v>1595.57278</v>
      </c>
      <c r="DK19" s="120">
        <f>Ори!D77</f>
        <v>1495.35857</v>
      </c>
      <c r="DL19" s="118">
        <f t="shared" si="7"/>
        <v>93.71923291396335</v>
      </c>
      <c r="DM19" s="118">
        <f>Ори!C85</f>
        <v>807.43</v>
      </c>
      <c r="DN19" s="118">
        <f>Ори!D85</f>
        <v>807.43</v>
      </c>
      <c r="DO19" s="118">
        <f t="shared" si="8"/>
        <v>100</v>
      </c>
      <c r="DP19" s="119">
        <f>Ори!C89</f>
        <v>13</v>
      </c>
      <c r="DQ19" s="119">
        <f>Ори!D89</f>
        <v>13</v>
      </c>
      <c r="DR19" s="118">
        <f t="shared" si="45"/>
        <v>100</v>
      </c>
      <c r="DS19" s="118">
        <f>Ори!C99</f>
        <v>46.475</v>
      </c>
      <c r="DT19" s="118">
        <f>Ори!D99</f>
        <v>46.475</v>
      </c>
      <c r="DU19" s="118">
        <f t="shared" si="47"/>
        <v>100</v>
      </c>
      <c r="DV19" s="123">
        <f t="shared" si="9"/>
        <v>150</v>
      </c>
      <c r="DW19" s="123">
        <f t="shared" si="10"/>
        <v>34.33586000000105</v>
      </c>
      <c r="DX19" s="118">
        <f t="shared" si="46"/>
        <v>22.890573333334032</v>
      </c>
      <c r="EF19" s="133"/>
      <c r="EG19" s="133"/>
      <c r="EH19" s="133"/>
      <c r="EI19" s="133"/>
      <c r="EJ19" s="133"/>
      <c r="EK19" s="133"/>
      <c r="EL19" s="133"/>
      <c r="EM19" s="133"/>
      <c r="EN19" s="133"/>
    </row>
    <row r="20" spans="1:144" s="111" customFormat="1" ht="15" customHeight="1">
      <c r="A20" s="114">
        <v>8</v>
      </c>
      <c r="B20" s="115" t="s">
        <v>218</v>
      </c>
      <c r="C20" s="116">
        <f t="shared" si="11"/>
        <v>4779.862999999999</v>
      </c>
      <c r="D20" s="132">
        <f t="shared" si="0"/>
        <v>4532.50383</v>
      </c>
      <c r="E20" s="118">
        <f t="shared" si="1"/>
        <v>94.82497364464211</v>
      </c>
      <c r="F20" s="119">
        <f t="shared" si="12"/>
        <v>1033.4</v>
      </c>
      <c r="G20" s="119">
        <f t="shared" si="13"/>
        <v>786.04083</v>
      </c>
      <c r="H20" s="118">
        <f t="shared" si="14"/>
        <v>76.06356009289723</v>
      </c>
      <c r="I20" s="120">
        <f>Сятр!C7</f>
        <v>418.1</v>
      </c>
      <c r="J20" s="120">
        <f>Сятр!D7</f>
        <v>331.00675</v>
      </c>
      <c r="K20" s="118">
        <f t="shared" si="15"/>
        <v>79.16927768476441</v>
      </c>
      <c r="L20" s="120">
        <f>Сятр!C9</f>
        <v>15</v>
      </c>
      <c r="M20" s="120">
        <f>Сятр!D9</f>
        <v>11.72043</v>
      </c>
      <c r="N20" s="118">
        <f t="shared" si="16"/>
        <v>78.1362</v>
      </c>
      <c r="O20" s="120">
        <f>Сятр!C12</f>
        <v>4.4</v>
      </c>
      <c r="P20" s="120">
        <f>Сятр!D12</f>
        <v>8.18604</v>
      </c>
      <c r="Q20" s="118">
        <f t="shared" si="17"/>
        <v>186.04636363636362</v>
      </c>
      <c r="R20" s="120">
        <f>Сятр!C11</f>
        <v>427.2</v>
      </c>
      <c r="S20" s="120">
        <f>Сятр!D11</f>
        <v>369.37043</v>
      </c>
      <c r="T20" s="118">
        <f t="shared" si="18"/>
        <v>86.46311563670412</v>
      </c>
      <c r="U20" s="118">
        <f>Сятр!C17</f>
        <v>5.7</v>
      </c>
      <c r="V20" s="118">
        <f>Сятр!D17</f>
        <v>14</v>
      </c>
      <c r="W20" s="118">
        <f t="shared" si="19"/>
        <v>245.61403508771932</v>
      </c>
      <c r="X20" s="120">
        <f>Сятр!C21</f>
        <v>45</v>
      </c>
      <c r="Y20" s="120">
        <f>Сятр!D21</f>
        <v>38.35521</v>
      </c>
      <c r="Z20" s="118">
        <f t="shared" si="20"/>
        <v>85.2338</v>
      </c>
      <c r="AA20" s="120"/>
      <c r="AB20" s="120"/>
      <c r="AC20" s="118" t="e">
        <f t="shared" si="21"/>
        <v>#DIV/0!</v>
      </c>
      <c r="AD20" s="120">
        <f>Сятр!C22</f>
        <v>7</v>
      </c>
      <c r="AE20" s="120">
        <f>Сятр!D22</f>
        <v>9.40734</v>
      </c>
      <c r="AF20" s="118">
        <f t="shared" si="22"/>
        <v>134.39057142857143</v>
      </c>
      <c r="AG20" s="120"/>
      <c r="AH20" s="120">
        <f>Сятр!D19</f>
        <v>0.13588</v>
      </c>
      <c r="AI20" s="118" t="e">
        <f t="shared" si="23"/>
        <v>#DIV/0!</v>
      </c>
      <c r="AJ20" s="118"/>
      <c r="AK20" s="118"/>
      <c r="AL20" s="118"/>
      <c r="AM20" s="118">
        <f>Сятр!C25</f>
        <v>110</v>
      </c>
      <c r="AN20" s="118">
        <f>Сятр!D25</f>
        <v>3.85875</v>
      </c>
      <c r="AO20" s="118">
        <f t="shared" si="24"/>
        <v>3.5079545454545453</v>
      </c>
      <c r="AP20" s="126">
        <f>Сятр!C34</f>
        <v>1</v>
      </c>
      <c r="AQ20" s="126">
        <f>Сятр!D34</f>
        <v>0</v>
      </c>
      <c r="AR20" s="118">
        <f t="shared" si="25"/>
        <v>0</v>
      </c>
      <c r="AS20" s="118"/>
      <c r="AT20" s="118"/>
      <c r="AU20" s="118"/>
      <c r="AV20" s="118"/>
      <c r="AW20" s="118">
        <f>Сятр!D36</f>
        <v>0</v>
      </c>
      <c r="AX20" s="118" t="e">
        <f t="shared" si="26"/>
        <v>#DIV/0!</v>
      </c>
      <c r="AY20" s="118"/>
      <c r="AZ20" s="118"/>
      <c r="BA20" s="121" t="e">
        <f t="shared" si="27"/>
        <v>#DIV/0!</v>
      </c>
      <c r="BB20" s="121"/>
      <c r="BC20" s="121"/>
      <c r="BD20" s="121" t="e">
        <f t="shared" si="28"/>
        <v>#DIV/0!</v>
      </c>
      <c r="BE20" s="120">
        <f t="shared" si="29"/>
        <v>3746.4629999999997</v>
      </c>
      <c r="BF20" s="120">
        <f t="shared" si="30"/>
        <v>3746.4629999999997</v>
      </c>
      <c r="BG20" s="118">
        <f t="shared" si="48"/>
        <v>100</v>
      </c>
      <c r="BH20" s="122">
        <f>Сятр!C40</f>
        <v>2448.7</v>
      </c>
      <c r="BI20" s="122">
        <f>Сятр!D40</f>
        <v>2448.7</v>
      </c>
      <c r="BJ20" s="118">
        <f t="shared" si="31"/>
        <v>100</v>
      </c>
      <c r="BK20" s="118"/>
      <c r="BL20" s="118"/>
      <c r="BM20" s="118" t="e">
        <f t="shared" si="32"/>
        <v>#DIV/0!</v>
      </c>
      <c r="BN20" s="118">
        <f>Сятр!C42</f>
        <v>1184.06</v>
      </c>
      <c r="BO20" s="118">
        <f>Сятр!D42</f>
        <v>1184.06</v>
      </c>
      <c r="BP20" s="118">
        <f t="shared" si="2"/>
        <v>100</v>
      </c>
      <c r="BQ20" s="118">
        <f>Сятр!C43</f>
        <v>113.703</v>
      </c>
      <c r="BR20" s="118">
        <f>Сятр!D43</f>
        <v>113.703</v>
      </c>
      <c r="BS20" s="118">
        <f t="shared" si="3"/>
        <v>100</v>
      </c>
      <c r="BT20" s="118"/>
      <c r="BU20" s="118"/>
      <c r="BV20" s="118" t="e">
        <f t="shared" si="4"/>
        <v>#DIV/0!</v>
      </c>
      <c r="BW20" s="120"/>
      <c r="BX20" s="120"/>
      <c r="BY20" s="118" t="e">
        <f t="shared" si="33"/>
        <v>#DIV/0!</v>
      </c>
      <c r="BZ20" s="118"/>
      <c r="CA20" s="118"/>
      <c r="CB20" s="118"/>
      <c r="CC20" s="118"/>
      <c r="CD20" s="118"/>
      <c r="CE20" s="118"/>
      <c r="CF20" s="120">
        <f t="shared" si="5"/>
        <v>5148.003000000001</v>
      </c>
      <c r="CG20" s="120">
        <f t="shared" si="6"/>
        <v>4594.654530000001</v>
      </c>
      <c r="CH20" s="118">
        <f t="shared" si="34"/>
        <v>89.25120148531383</v>
      </c>
      <c r="CI20" s="120">
        <f t="shared" si="35"/>
        <v>797.53175</v>
      </c>
      <c r="CJ20" s="120">
        <f t="shared" si="35"/>
        <v>750.37656</v>
      </c>
      <c r="CK20" s="118">
        <f t="shared" si="36"/>
        <v>94.08735890452012</v>
      </c>
      <c r="CL20" s="118">
        <f>Сятр!C53</f>
        <v>778.933</v>
      </c>
      <c r="CM20" s="118">
        <f>Сятр!D53</f>
        <v>750.37656</v>
      </c>
      <c r="CN20" s="118">
        <f t="shared" si="37"/>
        <v>96.3339029159119</v>
      </c>
      <c r="CO20" s="118"/>
      <c r="CP20" s="118"/>
      <c r="CQ20" s="118" t="e">
        <f t="shared" si="38"/>
        <v>#DIV/0!</v>
      </c>
      <c r="CR20" s="118">
        <f>Сятр!C55</f>
        <v>18.59875</v>
      </c>
      <c r="CS20" s="118"/>
      <c r="CT20" s="118">
        <f t="shared" si="39"/>
        <v>0</v>
      </c>
      <c r="CU20" s="118"/>
      <c r="CV20" s="118"/>
      <c r="CW20" s="118" t="e">
        <f t="shared" si="40"/>
        <v>#DIV/0!</v>
      </c>
      <c r="CX20" s="118">
        <f>Сятр!C56</f>
        <v>113.57</v>
      </c>
      <c r="CY20" s="118">
        <f>Сятр!D56</f>
        <v>113.57</v>
      </c>
      <c r="CZ20" s="118">
        <f t="shared" si="41"/>
        <v>100</v>
      </c>
      <c r="DA20" s="118">
        <f>Сятр!C58</f>
        <v>37.30125</v>
      </c>
      <c r="DB20" s="118">
        <f>Сятр!D60</f>
        <v>1.40125</v>
      </c>
      <c r="DC20" s="118">
        <f t="shared" si="42"/>
        <v>3.7565765222345093</v>
      </c>
      <c r="DD20" s="120">
        <f>Сятр!C62</f>
        <v>57.64</v>
      </c>
      <c r="DE20" s="120">
        <f>Сятр!D62</f>
        <v>7.6375</v>
      </c>
      <c r="DF20" s="118">
        <f t="shared" si="43"/>
        <v>13.25034698126301</v>
      </c>
      <c r="DG20" s="120">
        <f>Сятр!C66</f>
        <v>1150</v>
      </c>
      <c r="DH20" s="120">
        <f>Сятр!D66</f>
        <v>884.02423</v>
      </c>
      <c r="DI20" s="118">
        <f t="shared" si="44"/>
        <v>76.87167217391304</v>
      </c>
      <c r="DJ20" s="128">
        <f>Сятр!C77</f>
        <v>1848.6</v>
      </c>
      <c r="DK20" s="128">
        <f>Сятр!D77</f>
        <v>1694.28499</v>
      </c>
      <c r="DL20" s="118">
        <f t="shared" si="7"/>
        <v>91.65233095315375</v>
      </c>
      <c r="DM20" s="118">
        <f>Сятр!C85</f>
        <v>917.76</v>
      </c>
      <c r="DN20" s="118">
        <f>Сятр!D85</f>
        <v>917.76</v>
      </c>
      <c r="DO20" s="118">
        <f t="shared" si="8"/>
        <v>100</v>
      </c>
      <c r="DP20" s="119">
        <f>Сятр!C89</f>
        <v>15</v>
      </c>
      <c r="DQ20" s="119">
        <f>Сятр!D89</f>
        <v>15</v>
      </c>
      <c r="DR20" s="118">
        <f t="shared" si="45"/>
        <v>100</v>
      </c>
      <c r="DS20" s="118">
        <f>Сятр!C99</f>
        <v>210.6</v>
      </c>
      <c r="DT20" s="118">
        <f>Сятр!D99</f>
        <v>210.6</v>
      </c>
      <c r="DU20" s="118">
        <f t="shared" si="47"/>
        <v>100</v>
      </c>
      <c r="DV20" s="123">
        <f t="shared" si="9"/>
        <v>368.14000000000124</v>
      </c>
      <c r="DW20" s="123">
        <f t="shared" si="10"/>
        <v>62.15070000000105</v>
      </c>
      <c r="DX20" s="118">
        <f t="shared" si="46"/>
        <v>16.882354539034292</v>
      </c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</row>
    <row r="21" spans="1:144" s="111" customFormat="1" ht="15" customHeight="1">
      <c r="A21" s="114">
        <v>9</v>
      </c>
      <c r="B21" s="115" t="s">
        <v>219</v>
      </c>
      <c r="C21" s="116">
        <f t="shared" si="11"/>
        <v>5710.552</v>
      </c>
      <c r="D21" s="132">
        <f t="shared" si="0"/>
        <v>5588.106</v>
      </c>
      <c r="E21" s="118">
        <f t="shared" si="1"/>
        <v>97.85579397578378</v>
      </c>
      <c r="F21" s="119">
        <f t="shared" si="12"/>
        <v>752.3000000000001</v>
      </c>
      <c r="G21" s="119">
        <f t="shared" si="13"/>
        <v>629.8540000000002</v>
      </c>
      <c r="H21" s="118">
        <f t="shared" si="14"/>
        <v>83.72378040675264</v>
      </c>
      <c r="I21" s="120">
        <f>Тор!C7</f>
        <v>238.8</v>
      </c>
      <c r="J21" s="120">
        <f>Тор!D7</f>
        <v>271.45627</v>
      </c>
      <c r="K21" s="118">
        <f t="shared" si="15"/>
        <v>113.67515494137355</v>
      </c>
      <c r="L21" s="120">
        <f>Тор!C9</f>
        <v>5</v>
      </c>
      <c r="M21" s="120">
        <f>Тор!D9</f>
        <v>1.85822</v>
      </c>
      <c r="N21" s="118">
        <f t="shared" si="16"/>
        <v>37.1644</v>
      </c>
      <c r="O21" s="120">
        <f>Тор!C12</f>
        <v>10.4</v>
      </c>
      <c r="P21" s="120">
        <f>Тор!D12</f>
        <v>8.68495</v>
      </c>
      <c r="Q21" s="118">
        <f t="shared" si="17"/>
        <v>83.50913461538461</v>
      </c>
      <c r="R21" s="120">
        <f>Тор!C11</f>
        <v>342.9</v>
      </c>
      <c r="S21" s="120">
        <f>Тор!D11</f>
        <v>241.92236</v>
      </c>
      <c r="T21" s="118">
        <f t="shared" si="18"/>
        <v>70.55186934966463</v>
      </c>
      <c r="U21" s="118">
        <f>Тор!C17</f>
        <v>9.2</v>
      </c>
      <c r="V21" s="118">
        <f>Тор!D17</f>
        <v>10.57</v>
      </c>
      <c r="W21" s="118">
        <f t="shared" si="19"/>
        <v>114.89130434782611</v>
      </c>
      <c r="X21" s="120">
        <f>Тор!C21</f>
        <v>112</v>
      </c>
      <c r="Y21" s="120">
        <f>Тор!D21</f>
        <v>75.93118</v>
      </c>
      <c r="Z21" s="118">
        <f t="shared" si="20"/>
        <v>67.79569642857143</v>
      </c>
      <c r="AA21" s="120"/>
      <c r="AB21" s="120"/>
      <c r="AC21" s="118" t="e">
        <f t="shared" si="21"/>
        <v>#DIV/0!</v>
      </c>
      <c r="AD21" s="120">
        <f>Тор!C22</f>
        <v>8</v>
      </c>
      <c r="AE21" s="120">
        <f>Тор!D22</f>
        <v>9.13265</v>
      </c>
      <c r="AF21" s="118">
        <f t="shared" si="22"/>
        <v>114.158125</v>
      </c>
      <c r="AG21" s="120"/>
      <c r="AH21" s="120">
        <f>Тор!D19</f>
        <v>0.29837</v>
      </c>
      <c r="AI21" s="118" t="e">
        <f t="shared" si="23"/>
        <v>#DIV/0!</v>
      </c>
      <c r="AJ21" s="118"/>
      <c r="AK21" s="118"/>
      <c r="AL21" s="118"/>
      <c r="AM21" s="118">
        <f>Тор!C25</f>
        <v>25</v>
      </c>
      <c r="AN21" s="118">
        <f>Тор!D25</f>
        <v>0</v>
      </c>
      <c r="AO21" s="118">
        <f t="shared" si="24"/>
        <v>0</v>
      </c>
      <c r="AP21" s="118">
        <f>Тор!C34</f>
        <v>1</v>
      </c>
      <c r="AQ21" s="118">
        <f>Тор!D34</f>
        <v>0</v>
      </c>
      <c r="AR21" s="118">
        <f t="shared" si="25"/>
        <v>0</v>
      </c>
      <c r="AS21" s="118"/>
      <c r="AT21" s="118">
        <f>Тор!D35</f>
        <v>10</v>
      </c>
      <c r="AU21" s="118"/>
      <c r="AV21" s="118"/>
      <c r="AW21" s="118">
        <v>0</v>
      </c>
      <c r="AX21" s="118" t="e">
        <f t="shared" si="26"/>
        <v>#DIV/0!</v>
      </c>
      <c r="AY21" s="118"/>
      <c r="AZ21" s="118"/>
      <c r="BA21" s="121" t="e">
        <f t="shared" si="27"/>
        <v>#DIV/0!</v>
      </c>
      <c r="BB21" s="121"/>
      <c r="BC21" s="121"/>
      <c r="BD21" s="121" t="e">
        <f t="shared" si="28"/>
        <v>#DIV/0!</v>
      </c>
      <c r="BE21" s="120">
        <f t="shared" si="29"/>
        <v>4958.2519999999995</v>
      </c>
      <c r="BF21" s="120">
        <f t="shared" si="30"/>
        <v>4958.2519999999995</v>
      </c>
      <c r="BG21" s="118">
        <f t="shared" si="48"/>
        <v>100</v>
      </c>
      <c r="BH21" s="122">
        <f>Тор!C40</f>
        <v>2244.7</v>
      </c>
      <c r="BI21" s="122">
        <f>Тор!D40</f>
        <v>2244.7</v>
      </c>
      <c r="BJ21" s="118">
        <f t="shared" si="31"/>
        <v>100</v>
      </c>
      <c r="BK21" s="118">
        <f>Тор!C41</f>
        <v>658.3</v>
      </c>
      <c r="BL21" s="118">
        <f>Тор!D41</f>
        <v>658.3</v>
      </c>
      <c r="BM21" s="118">
        <f t="shared" si="32"/>
        <v>100</v>
      </c>
      <c r="BN21" s="118">
        <f>Тор!C42</f>
        <v>1864.83</v>
      </c>
      <c r="BO21" s="118">
        <f>Тор!D42</f>
        <v>1864.83</v>
      </c>
      <c r="BP21" s="118">
        <f t="shared" si="2"/>
        <v>100</v>
      </c>
      <c r="BQ21" s="118">
        <f>Тор!C43</f>
        <v>113.682</v>
      </c>
      <c r="BR21" s="118">
        <f>Тор!D43</f>
        <v>113.682</v>
      </c>
      <c r="BS21" s="118">
        <f t="shared" si="3"/>
        <v>100</v>
      </c>
      <c r="BT21" s="118"/>
      <c r="BU21" s="118"/>
      <c r="BV21" s="118" t="e">
        <f t="shared" si="4"/>
        <v>#DIV/0!</v>
      </c>
      <c r="BW21" s="120"/>
      <c r="BX21" s="120"/>
      <c r="BY21" s="118" t="e">
        <f t="shared" si="33"/>
        <v>#DIV/0!</v>
      </c>
      <c r="BZ21" s="118">
        <f>Тор!C44</f>
        <v>76.74</v>
      </c>
      <c r="CA21" s="118">
        <f>Тор!D44</f>
        <v>76.74</v>
      </c>
      <c r="CB21" s="118"/>
      <c r="CC21" s="118"/>
      <c r="CD21" s="118"/>
      <c r="CE21" s="118"/>
      <c r="CF21" s="120">
        <f t="shared" si="5"/>
        <v>5918.552</v>
      </c>
      <c r="CG21" s="120">
        <f t="shared" si="6"/>
        <v>5652.66567</v>
      </c>
      <c r="CH21" s="118">
        <f t="shared" si="34"/>
        <v>95.50757803597908</v>
      </c>
      <c r="CI21" s="120">
        <f t="shared" si="35"/>
        <v>689.56075</v>
      </c>
      <c r="CJ21" s="120">
        <f t="shared" si="35"/>
        <v>629.04887</v>
      </c>
      <c r="CK21" s="118">
        <f t="shared" si="36"/>
        <v>91.22457593475266</v>
      </c>
      <c r="CL21" s="118">
        <f>Тор!C53</f>
        <v>685.962</v>
      </c>
      <c r="CM21" s="118">
        <f>Тор!D53</f>
        <v>629.04887</v>
      </c>
      <c r="CN21" s="118">
        <f t="shared" si="37"/>
        <v>91.70316577303116</v>
      </c>
      <c r="CO21" s="118"/>
      <c r="CP21" s="118"/>
      <c r="CQ21" s="118" t="e">
        <f t="shared" si="38"/>
        <v>#DIV/0!</v>
      </c>
      <c r="CR21" s="118">
        <f>Тор!C55</f>
        <v>3.59875</v>
      </c>
      <c r="CS21" s="118"/>
      <c r="CT21" s="118">
        <f t="shared" si="39"/>
        <v>0</v>
      </c>
      <c r="CU21" s="118"/>
      <c r="CV21" s="118"/>
      <c r="CW21" s="118" t="e">
        <f t="shared" si="40"/>
        <v>#DIV/0!</v>
      </c>
      <c r="CX21" s="118">
        <f>Тор!C56</f>
        <v>113.57</v>
      </c>
      <c r="CY21" s="118">
        <f>Тор!D56</f>
        <v>113.57</v>
      </c>
      <c r="CZ21" s="118">
        <f t="shared" si="41"/>
        <v>100</v>
      </c>
      <c r="DA21" s="118">
        <f>Тор!C58</f>
        <v>34.40125</v>
      </c>
      <c r="DB21" s="118">
        <f>Тор!D58</f>
        <v>34.40125</v>
      </c>
      <c r="DC21" s="118">
        <f t="shared" si="42"/>
        <v>100</v>
      </c>
      <c r="DD21" s="120">
        <f>Тор!C62</f>
        <v>30</v>
      </c>
      <c r="DE21" s="120">
        <f>Тор!D62</f>
        <v>24.975</v>
      </c>
      <c r="DF21" s="118">
        <f t="shared" si="43"/>
        <v>83.25</v>
      </c>
      <c r="DG21" s="120">
        <f>Тор!C66</f>
        <v>712.6</v>
      </c>
      <c r="DH21" s="120">
        <f>Тор!D66</f>
        <v>670.45804</v>
      </c>
      <c r="DI21" s="118">
        <f t="shared" si="44"/>
        <v>94.08616895874262</v>
      </c>
      <c r="DJ21" s="120">
        <f>Тор!C77</f>
        <v>3443.99</v>
      </c>
      <c r="DK21" s="120">
        <f>Тор!D77</f>
        <v>3285.78251</v>
      </c>
      <c r="DL21" s="118">
        <f t="shared" si="7"/>
        <v>95.40627324701873</v>
      </c>
      <c r="DM21" s="118">
        <f>Тор!C85</f>
        <v>892.43</v>
      </c>
      <c r="DN21" s="118">
        <f>Тор!D85</f>
        <v>892.43</v>
      </c>
      <c r="DO21" s="118">
        <f t="shared" si="8"/>
        <v>100</v>
      </c>
      <c r="DP21" s="119">
        <f>Тор!C89</f>
        <v>2</v>
      </c>
      <c r="DQ21" s="119">
        <f>Тор!D89</f>
        <v>2</v>
      </c>
      <c r="DR21" s="118">
        <f t="shared" si="45"/>
        <v>100</v>
      </c>
      <c r="DS21" s="118">
        <f>Тор!C99</f>
        <v>0</v>
      </c>
      <c r="DT21" s="118">
        <f>Тор!D99</f>
        <v>0</v>
      </c>
      <c r="DU21" s="118" t="e">
        <f t="shared" si="47"/>
        <v>#DIV/0!</v>
      </c>
      <c r="DV21" s="123">
        <f t="shared" si="9"/>
        <v>208</v>
      </c>
      <c r="DW21" s="123">
        <f t="shared" si="10"/>
        <v>64.55967000000055</v>
      </c>
      <c r="DX21" s="118">
        <f t="shared" si="46"/>
        <v>31.03830288461565</v>
      </c>
      <c r="EF21" s="133"/>
      <c r="EG21" s="133"/>
      <c r="EH21" s="133"/>
      <c r="EI21" s="133"/>
      <c r="EJ21" s="133"/>
      <c r="EK21" s="133"/>
      <c r="EL21" s="133"/>
      <c r="EM21" s="133"/>
      <c r="EN21" s="133"/>
    </row>
    <row r="22" spans="1:128" s="111" customFormat="1" ht="15" customHeight="1">
      <c r="A22" s="114">
        <v>10</v>
      </c>
      <c r="B22" s="115" t="s">
        <v>220</v>
      </c>
      <c r="C22" s="116">
        <f t="shared" si="11"/>
        <v>4464.77</v>
      </c>
      <c r="D22" s="132">
        <f t="shared" si="0"/>
        <v>4466.30721</v>
      </c>
      <c r="E22" s="118">
        <f t="shared" si="1"/>
        <v>100.03442976905863</v>
      </c>
      <c r="F22" s="119">
        <f t="shared" si="12"/>
        <v>383.7</v>
      </c>
      <c r="G22" s="119">
        <f t="shared" si="13"/>
        <v>385.22720999999996</v>
      </c>
      <c r="H22" s="118">
        <f t="shared" si="14"/>
        <v>100.3980218921032</v>
      </c>
      <c r="I22" s="120">
        <f>Хор!C7</f>
        <v>58.6</v>
      </c>
      <c r="J22" s="120">
        <f>Хор!D7</f>
        <v>163.47906</v>
      </c>
      <c r="K22" s="118">
        <f t="shared" si="15"/>
        <v>278.9745051194539</v>
      </c>
      <c r="L22" s="120">
        <f>Хор!C9</f>
        <v>1</v>
      </c>
      <c r="M22" s="120">
        <f>Хор!D9</f>
        <v>16.12875</v>
      </c>
      <c r="N22" s="118">
        <f t="shared" si="16"/>
        <v>1612.875</v>
      </c>
      <c r="O22" s="120">
        <f>Хор!C12</f>
        <v>6.3</v>
      </c>
      <c r="P22" s="120">
        <f>Хор!D12</f>
        <v>5.92597</v>
      </c>
      <c r="Q22" s="118">
        <f t="shared" si="17"/>
        <v>94.06301587301589</v>
      </c>
      <c r="R22" s="128">
        <f>Хор!C11</f>
        <v>217.5</v>
      </c>
      <c r="S22" s="195">
        <f>Хор!D11</f>
        <v>128.67803</v>
      </c>
      <c r="T22" s="118">
        <f t="shared" si="18"/>
        <v>59.16231264367816</v>
      </c>
      <c r="U22" s="118">
        <f>Хор!C17</f>
        <v>9.3</v>
      </c>
      <c r="V22" s="118">
        <f>Хор!D17</f>
        <v>13.9</v>
      </c>
      <c r="W22" s="118">
        <f t="shared" si="19"/>
        <v>149.46236559139786</v>
      </c>
      <c r="X22" s="120">
        <f>Хор!C21</f>
        <v>28</v>
      </c>
      <c r="Y22" s="120">
        <f>Хор!D21</f>
        <v>14.8393</v>
      </c>
      <c r="Z22" s="118">
        <f t="shared" si="20"/>
        <v>52.997499999999995</v>
      </c>
      <c r="AA22" s="120"/>
      <c r="AB22" s="120"/>
      <c r="AC22" s="118" t="e">
        <f t="shared" si="21"/>
        <v>#DIV/0!</v>
      </c>
      <c r="AD22" s="120">
        <f>Хор!C22</f>
        <v>12</v>
      </c>
      <c r="AE22" s="120">
        <f>Хор!D22</f>
        <v>42.2761</v>
      </c>
      <c r="AF22" s="118">
        <f t="shared" si="22"/>
        <v>352.30083333333334</v>
      </c>
      <c r="AG22" s="120"/>
      <c r="AH22" s="120">
        <f>Хор!D19</f>
        <v>0</v>
      </c>
      <c r="AI22" s="118" t="e">
        <f t="shared" si="23"/>
        <v>#DIV/0!</v>
      </c>
      <c r="AJ22" s="118"/>
      <c r="AK22" s="118"/>
      <c r="AL22" s="118"/>
      <c r="AM22" s="118">
        <f>Хор!C25</f>
        <v>50</v>
      </c>
      <c r="AN22" s="118">
        <f>Хор!D25</f>
        <v>0</v>
      </c>
      <c r="AO22" s="118">
        <f t="shared" si="24"/>
        <v>0</v>
      </c>
      <c r="AP22" s="126">
        <f>Хор!C34</f>
        <v>1</v>
      </c>
      <c r="AQ22" s="126">
        <f>Хор!D34</f>
        <v>0</v>
      </c>
      <c r="AR22" s="118">
        <f t="shared" si="25"/>
        <v>0</v>
      </c>
      <c r="AS22" s="118"/>
      <c r="AT22" s="118"/>
      <c r="AU22" s="118"/>
      <c r="AV22" s="118"/>
      <c r="AW22" s="118"/>
      <c r="AX22" s="118" t="e">
        <f t="shared" si="26"/>
        <v>#DIV/0!</v>
      </c>
      <c r="AY22" s="118"/>
      <c r="AZ22" s="118"/>
      <c r="BA22" s="121" t="e">
        <f t="shared" si="27"/>
        <v>#DIV/0!</v>
      </c>
      <c r="BB22" s="121"/>
      <c r="BC22" s="121"/>
      <c r="BD22" s="121" t="e">
        <f t="shared" si="28"/>
        <v>#DIV/0!</v>
      </c>
      <c r="BE22" s="120">
        <f t="shared" si="29"/>
        <v>4081.0700000000006</v>
      </c>
      <c r="BF22" s="120">
        <f t="shared" si="30"/>
        <v>4081.08</v>
      </c>
      <c r="BG22" s="118">
        <f t="shared" si="48"/>
        <v>100.00024503377789</v>
      </c>
      <c r="BH22" s="122">
        <f>Хор!C40</f>
        <v>1370.3</v>
      </c>
      <c r="BI22" s="122">
        <f>Хор!D40</f>
        <v>1370.3</v>
      </c>
      <c r="BJ22" s="118">
        <f t="shared" si="31"/>
        <v>100</v>
      </c>
      <c r="BK22" s="118">
        <f>Хор!C41</f>
        <v>128</v>
      </c>
      <c r="BL22" s="118">
        <f>Хор!D41</f>
        <v>128</v>
      </c>
      <c r="BM22" s="118">
        <f t="shared" si="32"/>
        <v>100</v>
      </c>
      <c r="BN22" s="118">
        <f>Хор!C42</f>
        <v>2525.8</v>
      </c>
      <c r="BO22" s="118">
        <f>Хор!D42</f>
        <v>2525.81</v>
      </c>
      <c r="BP22" s="118">
        <f t="shared" si="2"/>
        <v>100.00039591416581</v>
      </c>
      <c r="BQ22" s="118">
        <f>Хор!C43</f>
        <v>54.657</v>
      </c>
      <c r="BR22" s="118">
        <f>Хор!D43</f>
        <v>54.657</v>
      </c>
      <c r="BS22" s="118">
        <f t="shared" si="3"/>
        <v>100</v>
      </c>
      <c r="BT22" s="118"/>
      <c r="BU22" s="118"/>
      <c r="BV22" s="118" t="e">
        <f t="shared" si="4"/>
        <v>#DIV/0!</v>
      </c>
      <c r="BW22" s="120"/>
      <c r="BX22" s="120"/>
      <c r="BY22" s="118" t="e">
        <f t="shared" si="33"/>
        <v>#DIV/0!</v>
      </c>
      <c r="BZ22" s="118">
        <f>Хор!C44</f>
        <v>2.313</v>
      </c>
      <c r="CA22" s="118">
        <f>Хор!D44</f>
        <v>2.313</v>
      </c>
      <c r="CB22" s="118"/>
      <c r="CC22" s="118"/>
      <c r="CD22" s="118"/>
      <c r="CE22" s="118"/>
      <c r="CF22" s="120">
        <f t="shared" si="5"/>
        <v>4681.38</v>
      </c>
      <c r="CG22" s="120">
        <f t="shared" si="6"/>
        <v>4485.64715</v>
      </c>
      <c r="CH22" s="118">
        <f t="shared" si="34"/>
        <v>95.81890703168723</v>
      </c>
      <c r="CI22" s="120">
        <f t="shared" si="35"/>
        <v>726.17075</v>
      </c>
      <c r="CJ22" s="120">
        <f t="shared" si="35"/>
        <v>675.89755</v>
      </c>
      <c r="CK22" s="118">
        <f t="shared" si="36"/>
        <v>93.07694505734361</v>
      </c>
      <c r="CL22" s="118">
        <f>Хор!C53</f>
        <v>722.572</v>
      </c>
      <c r="CM22" s="122">
        <f>Хор!D53</f>
        <v>675.89755</v>
      </c>
      <c r="CN22" s="118">
        <f t="shared" si="37"/>
        <v>93.54051222577128</v>
      </c>
      <c r="CO22" s="118"/>
      <c r="CP22" s="118"/>
      <c r="CQ22" s="118" t="e">
        <f t="shared" si="38"/>
        <v>#DIV/0!</v>
      </c>
      <c r="CR22" s="118">
        <f>Хор!C55</f>
        <v>3.59875</v>
      </c>
      <c r="CS22" s="118"/>
      <c r="CT22" s="118">
        <f t="shared" si="39"/>
        <v>0</v>
      </c>
      <c r="CU22" s="118"/>
      <c r="CV22" s="118"/>
      <c r="CW22" s="118" t="e">
        <f t="shared" si="40"/>
        <v>#DIV/0!</v>
      </c>
      <c r="CX22" s="118">
        <f>Хор!C56</f>
        <v>54.59</v>
      </c>
      <c r="CY22" s="118">
        <f>Хор!D56</f>
        <v>54.59</v>
      </c>
      <c r="CZ22" s="118">
        <f t="shared" si="41"/>
        <v>100</v>
      </c>
      <c r="DA22" s="118">
        <f>Хор!C58</f>
        <v>8.10125</v>
      </c>
      <c r="DB22" s="118">
        <f>Хор!D58</f>
        <v>1.40125</v>
      </c>
      <c r="DC22" s="118">
        <f t="shared" si="42"/>
        <v>17.296713470143494</v>
      </c>
      <c r="DD22" s="120">
        <f>Хор!C62</f>
        <v>1971.25</v>
      </c>
      <c r="DE22" s="120">
        <f>Хор!D62</f>
        <v>1956.31213</v>
      </c>
      <c r="DF22" s="118">
        <f t="shared" si="43"/>
        <v>99.24221331642359</v>
      </c>
      <c r="DG22" s="120">
        <f>Хор!C66</f>
        <v>553.548</v>
      </c>
      <c r="DH22" s="120">
        <f>Хор!D66</f>
        <v>511.19505</v>
      </c>
      <c r="DI22" s="118">
        <f t="shared" si="44"/>
        <v>92.348820698476</v>
      </c>
      <c r="DJ22" s="128">
        <f>Хор!C77</f>
        <v>850.66</v>
      </c>
      <c r="DK22" s="128">
        <f>Хор!D77</f>
        <v>772.29117</v>
      </c>
      <c r="DL22" s="118">
        <f t="shared" si="7"/>
        <v>90.78729104460066</v>
      </c>
      <c r="DM22" s="118">
        <f>Хор!C85</f>
        <v>509.96</v>
      </c>
      <c r="DN22" s="118">
        <f>Хор!D85</f>
        <v>509.96</v>
      </c>
      <c r="DO22" s="118">
        <f t="shared" si="8"/>
        <v>100</v>
      </c>
      <c r="DP22" s="119">
        <f>Хор!C89</f>
        <v>7.1</v>
      </c>
      <c r="DQ22" s="119">
        <f>Хор!D89</f>
        <v>4</v>
      </c>
      <c r="DR22" s="118">
        <f t="shared" si="45"/>
        <v>56.33802816901409</v>
      </c>
      <c r="DS22" s="118">
        <f>Хор!C99</f>
        <v>0</v>
      </c>
      <c r="DT22" s="118">
        <f>Тор!D100</f>
        <v>0</v>
      </c>
      <c r="DU22" s="118" t="e">
        <f t="shared" si="47"/>
        <v>#DIV/0!</v>
      </c>
      <c r="DV22" s="123">
        <f t="shared" si="9"/>
        <v>216.60999999999967</v>
      </c>
      <c r="DW22" s="123">
        <f t="shared" si="10"/>
        <v>19.339939999999842</v>
      </c>
      <c r="DX22" s="118">
        <f t="shared" si="46"/>
        <v>8.928461289875754</v>
      </c>
    </row>
    <row r="23" spans="1:128" s="111" customFormat="1" ht="15" customHeight="1">
      <c r="A23" s="114">
        <v>11</v>
      </c>
      <c r="B23" s="115" t="s">
        <v>221</v>
      </c>
      <c r="C23" s="116">
        <f t="shared" si="11"/>
        <v>2866.1090000000004</v>
      </c>
      <c r="D23" s="132">
        <f t="shared" si="0"/>
        <v>3134.2576000000004</v>
      </c>
      <c r="E23" s="118">
        <f t="shared" si="1"/>
        <v>109.3558409676673</v>
      </c>
      <c r="F23" s="119">
        <f t="shared" si="12"/>
        <v>613.8</v>
      </c>
      <c r="G23" s="119">
        <f t="shared" si="13"/>
        <v>881.9486000000002</v>
      </c>
      <c r="H23" s="118">
        <f t="shared" si="14"/>
        <v>143.68664059954386</v>
      </c>
      <c r="I23" s="120">
        <f>Чум!C7</f>
        <v>181.2</v>
      </c>
      <c r="J23" s="120">
        <f>Чум!D7</f>
        <v>231.84469</v>
      </c>
      <c r="K23" s="118">
        <f t="shared" si="15"/>
        <v>127.94960816777044</v>
      </c>
      <c r="L23" s="120">
        <f>Чум!C9</f>
        <v>19</v>
      </c>
      <c r="M23" s="120">
        <f>Чум!D9</f>
        <v>41.50378</v>
      </c>
      <c r="N23" s="118">
        <f t="shared" si="16"/>
        <v>218.44094736842106</v>
      </c>
      <c r="O23" s="120">
        <f>Чум!C12</f>
        <v>6.5</v>
      </c>
      <c r="P23" s="120">
        <f>Чум!D12</f>
        <v>6.36298</v>
      </c>
      <c r="Q23" s="118">
        <f t="shared" si="17"/>
        <v>97.892</v>
      </c>
      <c r="R23" s="120">
        <f>Чум!C11</f>
        <v>89.5</v>
      </c>
      <c r="S23" s="120">
        <f>Чум!D11</f>
        <v>262.73998</v>
      </c>
      <c r="T23" s="118">
        <f t="shared" si="18"/>
        <v>293.56422346368714</v>
      </c>
      <c r="U23" s="118">
        <f>Чум!C17</f>
        <v>9.6</v>
      </c>
      <c r="V23" s="118">
        <f>Чум!D17</f>
        <v>15.1</v>
      </c>
      <c r="W23" s="118">
        <f t="shared" si="19"/>
        <v>157.29166666666669</v>
      </c>
      <c r="X23" s="120">
        <f>Чум!C21</f>
        <v>67</v>
      </c>
      <c r="Y23" s="120">
        <f>Чум!D21</f>
        <v>46.78786</v>
      </c>
      <c r="Z23" s="118">
        <f t="shared" si="20"/>
        <v>69.83262686567164</v>
      </c>
      <c r="AA23" s="120"/>
      <c r="AB23" s="120"/>
      <c r="AC23" s="118" t="e">
        <f t="shared" si="21"/>
        <v>#DIV/0!</v>
      </c>
      <c r="AD23" s="120">
        <f>Чум!C22</f>
        <v>0</v>
      </c>
      <c r="AE23" s="120">
        <f>Чум!D22</f>
        <v>2.0691</v>
      </c>
      <c r="AF23" s="118" t="e">
        <f t="shared" si="22"/>
        <v>#DIV/0!</v>
      </c>
      <c r="AG23" s="120"/>
      <c r="AH23" s="120">
        <f>Чум!D19</f>
        <v>0.57847</v>
      </c>
      <c r="AI23" s="118" t="e">
        <f t="shared" si="23"/>
        <v>#DIV/0!</v>
      </c>
      <c r="AJ23" s="118"/>
      <c r="AK23" s="118"/>
      <c r="AL23" s="118"/>
      <c r="AM23" s="118">
        <f>Чум!C25</f>
        <v>90</v>
      </c>
      <c r="AN23" s="118">
        <f>Чум!D25</f>
        <v>115.7205</v>
      </c>
      <c r="AO23" s="118">
        <f t="shared" si="24"/>
        <v>128.57833333333332</v>
      </c>
      <c r="AP23" s="118">
        <f>Чум!C34</f>
        <v>151</v>
      </c>
      <c r="AQ23" s="118">
        <f>Чум!D34</f>
        <v>159.24124</v>
      </c>
      <c r="AR23" s="118">
        <f t="shared" si="25"/>
        <v>105.45777483443707</v>
      </c>
      <c r="AS23" s="118"/>
      <c r="AT23" s="118"/>
      <c r="AU23" s="118"/>
      <c r="AV23" s="118"/>
      <c r="AW23" s="118"/>
      <c r="AX23" s="118" t="e">
        <f t="shared" si="26"/>
        <v>#DIV/0!</v>
      </c>
      <c r="AY23" s="118"/>
      <c r="AZ23" s="118"/>
      <c r="BA23" s="121" t="e">
        <f t="shared" si="27"/>
        <v>#DIV/0!</v>
      </c>
      <c r="BB23" s="121"/>
      <c r="BC23" s="121"/>
      <c r="BD23" s="121" t="e">
        <f t="shared" si="28"/>
        <v>#DIV/0!</v>
      </c>
      <c r="BE23" s="120">
        <f t="shared" si="29"/>
        <v>2252.309</v>
      </c>
      <c r="BF23" s="120">
        <f t="shared" si="30"/>
        <v>2252.309</v>
      </c>
      <c r="BG23" s="118">
        <f t="shared" si="48"/>
        <v>100</v>
      </c>
      <c r="BH23" s="122">
        <f>Чум!C40</f>
        <v>1563.2</v>
      </c>
      <c r="BI23" s="122">
        <f>Чум!D40</f>
        <v>1563.2</v>
      </c>
      <c r="BJ23" s="118">
        <f t="shared" si="31"/>
        <v>100</v>
      </c>
      <c r="BK23" s="118"/>
      <c r="BL23" s="118"/>
      <c r="BM23" s="118" t="e">
        <f t="shared" si="32"/>
        <v>#DIV/0!</v>
      </c>
      <c r="BN23" s="118">
        <f>Чум!C42</f>
        <v>573.3</v>
      </c>
      <c r="BO23" s="118">
        <f>Чум!D42</f>
        <v>573.3</v>
      </c>
      <c r="BP23" s="118">
        <f t="shared" si="2"/>
        <v>100</v>
      </c>
      <c r="BQ23" s="118">
        <f>Чум!C43</f>
        <v>113.643</v>
      </c>
      <c r="BR23" s="118">
        <f>Чум!D43</f>
        <v>113.643</v>
      </c>
      <c r="BS23" s="118">
        <f t="shared" si="3"/>
        <v>100</v>
      </c>
      <c r="BT23" s="118"/>
      <c r="BU23" s="118"/>
      <c r="BV23" s="118" t="e">
        <f t="shared" si="4"/>
        <v>#DIV/0!</v>
      </c>
      <c r="BW23" s="120"/>
      <c r="BX23" s="120"/>
      <c r="BY23" s="118" t="e">
        <f t="shared" si="33"/>
        <v>#DIV/0!</v>
      </c>
      <c r="BZ23" s="118">
        <f>Чум!C44</f>
        <v>2.166</v>
      </c>
      <c r="CA23" s="118">
        <f>Чум!D44</f>
        <v>2.166</v>
      </c>
      <c r="CB23" s="118"/>
      <c r="CC23" s="118"/>
      <c r="CD23" s="118"/>
      <c r="CE23" s="118"/>
      <c r="CF23" s="120">
        <f t="shared" si="5"/>
        <v>3326.709</v>
      </c>
      <c r="CG23" s="120">
        <f t="shared" si="6"/>
        <v>2904.08362</v>
      </c>
      <c r="CH23" s="118">
        <f t="shared" si="34"/>
        <v>87.29599192475206</v>
      </c>
      <c r="CI23" s="120">
        <f t="shared" si="35"/>
        <v>658.4817499999999</v>
      </c>
      <c r="CJ23" s="120">
        <f t="shared" si="35"/>
        <v>609.17608</v>
      </c>
      <c r="CK23" s="118">
        <f t="shared" si="36"/>
        <v>92.5122192072901</v>
      </c>
      <c r="CL23" s="118">
        <f>Чум!C53</f>
        <v>646.083</v>
      </c>
      <c r="CM23" s="118">
        <f>Чум!D53</f>
        <v>605.37608</v>
      </c>
      <c r="CN23" s="118">
        <f t="shared" si="37"/>
        <v>93.69942871117178</v>
      </c>
      <c r="CO23" s="118">
        <f>Чум!C54</f>
        <v>3.8</v>
      </c>
      <c r="CP23" s="118">
        <f>Чум!D54</f>
        <v>3.8</v>
      </c>
      <c r="CQ23" s="118">
        <f t="shared" si="38"/>
        <v>100</v>
      </c>
      <c r="CR23" s="118">
        <f>Чум!C55</f>
        <v>8.59875</v>
      </c>
      <c r="CS23" s="118"/>
      <c r="CT23" s="118">
        <f t="shared" si="39"/>
        <v>0</v>
      </c>
      <c r="CU23" s="118"/>
      <c r="CV23" s="118"/>
      <c r="CW23" s="118" t="e">
        <f t="shared" si="40"/>
        <v>#DIV/0!</v>
      </c>
      <c r="CX23" s="118">
        <f>Чум!C56</f>
        <v>113.56</v>
      </c>
      <c r="CY23" s="118">
        <f>Чум!D56</f>
        <v>113.56</v>
      </c>
      <c r="CZ23" s="118">
        <f t="shared" si="41"/>
        <v>100</v>
      </c>
      <c r="DA23" s="118">
        <f>Чум!C58</f>
        <v>23.20125</v>
      </c>
      <c r="DB23" s="118">
        <f>Чум!D58</f>
        <v>17.80125</v>
      </c>
      <c r="DC23" s="118">
        <f t="shared" si="42"/>
        <v>76.7253919508647</v>
      </c>
      <c r="DD23" s="120">
        <f>Чум!C62</f>
        <v>243.2</v>
      </c>
      <c r="DE23" s="120">
        <f>Чум!D62</f>
        <v>42.16645</v>
      </c>
      <c r="DF23" s="118">
        <f t="shared" si="43"/>
        <v>17.338178453947368</v>
      </c>
      <c r="DG23" s="120">
        <f>Чум!C66</f>
        <v>791.4</v>
      </c>
      <c r="DH23" s="120">
        <f>Чум!D66</f>
        <v>761.21482</v>
      </c>
      <c r="DI23" s="118">
        <f t="shared" si="44"/>
        <v>96.1858503917109</v>
      </c>
      <c r="DJ23" s="120">
        <f>Чум!C77</f>
        <v>949.466</v>
      </c>
      <c r="DK23" s="120">
        <f>Чум!D77</f>
        <v>816.66502</v>
      </c>
      <c r="DL23" s="118">
        <f t="shared" si="7"/>
        <v>86.01308735647196</v>
      </c>
      <c r="DM23" s="118">
        <f>Чум!C85</f>
        <v>407.1</v>
      </c>
      <c r="DN23" s="118">
        <f>Чум!D85</f>
        <v>407.1</v>
      </c>
      <c r="DO23" s="118">
        <f t="shared" si="8"/>
        <v>100</v>
      </c>
      <c r="DP23" s="119">
        <f>Чум!C89</f>
        <v>8.9</v>
      </c>
      <c r="DQ23" s="119">
        <f>Чум!D89</f>
        <v>5</v>
      </c>
      <c r="DR23" s="118">
        <f t="shared" si="45"/>
        <v>56.179775280898866</v>
      </c>
      <c r="DS23" s="118">
        <f>Чум!C99</f>
        <v>131.4</v>
      </c>
      <c r="DT23" s="118">
        <f>Чум!D99</f>
        <v>131.4</v>
      </c>
      <c r="DU23" s="118">
        <f t="shared" si="47"/>
        <v>100</v>
      </c>
      <c r="DV23" s="123">
        <f t="shared" si="9"/>
        <v>460.59999999999945</v>
      </c>
      <c r="DW23" s="123">
        <f t="shared" si="10"/>
        <v>-230.17398000000048</v>
      </c>
      <c r="DX23" s="118">
        <f t="shared" si="46"/>
        <v>-49.972640034737466</v>
      </c>
    </row>
    <row r="24" spans="1:128" s="111" customFormat="1" ht="15" customHeight="1">
      <c r="A24" s="114">
        <v>12</v>
      </c>
      <c r="B24" s="115" t="s">
        <v>222</v>
      </c>
      <c r="C24" s="116">
        <f t="shared" si="11"/>
        <v>1907.454</v>
      </c>
      <c r="D24" s="132">
        <f t="shared" si="0"/>
        <v>1902.35917</v>
      </c>
      <c r="E24" s="118">
        <f t="shared" si="1"/>
        <v>99.73289893229405</v>
      </c>
      <c r="F24" s="119">
        <f t="shared" si="12"/>
        <v>321.5</v>
      </c>
      <c r="G24" s="119">
        <f t="shared" si="13"/>
        <v>316.40517</v>
      </c>
      <c r="H24" s="118">
        <f t="shared" si="14"/>
        <v>98.41529393468119</v>
      </c>
      <c r="I24" s="120">
        <f>Шать!C7</f>
        <v>58.7</v>
      </c>
      <c r="J24" s="120">
        <f>Шать!D7</f>
        <v>70.62511</v>
      </c>
      <c r="K24" s="118">
        <f t="shared" si="15"/>
        <v>120.31534923339014</v>
      </c>
      <c r="L24" s="120">
        <f>Шать!C9</f>
        <v>6</v>
      </c>
      <c r="M24" s="120">
        <f>Шать!D9</f>
        <v>8.37903</v>
      </c>
      <c r="N24" s="118">
        <f t="shared" si="16"/>
        <v>139.65050000000002</v>
      </c>
      <c r="O24" s="120">
        <f>Шать!C12</f>
        <v>8.7</v>
      </c>
      <c r="P24" s="120">
        <f>Шать!D12</f>
        <v>9.67051</v>
      </c>
      <c r="Q24" s="118">
        <f t="shared" si="17"/>
        <v>111.15528735632185</v>
      </c>
      <c r="R24" s="120">
        <f>Шать!C11</f>
        <v>164</v>
      </c>
      <c r="S24" s="120">
        <f>Шать!D11</f>
        <v>154.90678</v>
      </c>
      <c r="T24" s="118">
        <f t="shared" si="18"/>
        <v>94.4553536585366</v>
      </c>
      <c r="U24" s="118">
        <f>Шать!C17</f>
        <v>3.1</v>
      </c>
      <c r="V24" s="118">
        <f>Шать!D17</f>
        <v>7.95</v>
      </c>
      <c r="W24" s="118">
        <f t="shared" si="19"/>
        <v>256.4516129032258</v>
      </c>
      <c r="X24" s="120">
        <f>Шать!C21</f>
        <v>17</v>
      </c>
      <c r="Y24" s="120">
        <f>Шать!D21</f>
        <v>24.62584</v>
      </c>
      <c r="Z24" s="118">
        <f t="shared" si="20"/>
        <v>144.85788235294117</v>
      </c>
      <c r="AA24" s="120"/>
      <c r="AB24" s="120"/>
      <c r="AC24" s="118" t="e">
        <f t="shared" si="21"/>
        <v>#DIV/0!</v>
      </c>
      <c r="AD24" s="120">
        <f>Шать!C22</f>
        <v>23</v>
      </c>
      <c r="AE24" s="120">
        <f>Шать!D22</f>
        <v>30.2479</v>
      </c>
      <c r="AF24" s="118">
        <f t="shared" si="22"/>
        <v>131.51260869565218</v>
      </c>
      <c r="AG24" s="120"/>
      <c r="AH24" s="120">
        <f>Шать!D19</f>
        <v>0</v>
      </c>
      <c r="AI24" s="118" t="e">
        <f t="shared" si="23"/>
        <v>#DIV/0!</v>
      </c>
      <c r="AJ24" s="118"/>
      <c r="AK24" s="118"/>
      <c r="AL24" s="118"/>
      <c r="AM24" s="118">
        <f>Шать!C25</f>
        <v>40</v>
      </c>
      <c r="AN24" s="118">
        <f>Шать!D25</f>
        <v>0</v>
      </c>
      <c r="AO24" s="118">
        <f t="shared" si="24"/>
        <v>0</v>
      </c>
      <c r="AP24" s="126">
        <f>Шать!C34</f>
        <v>1</v>
      </c>
      <c r="AQ24" s="126">
        <f>Шать!D34</f>
        <v>0</v>
      </c>
      <c r="AR24" s="118">
        <f t="shared" si="25"/>
        <v>0</v>
      </c>
      <c r="AS24" s="118"/>
      <c r="AT24" s="118">
        <f>Шать!D35</f>
        <v>10</v>
      </c>
      <c r="AU24" s="118"/>
      <c r="AV24" s="118"/>
      <c r="AW24" s="118"/>
      <c r="AX24" s="118" t="e">
        <f t="shared" si="26"/>
        <v>#DIV/0!</v>
      </c>
      <c r="AY24" s="118"/>
      <c r="AZ24" s="118"/>
      <c r="BA24" s="121" t="e">
        <f t="shared" si="27"/>
        <v>#DIV/0!</v>
      </c>
      <c r="BB24" s="121"/>
      <c r="BC24" s="121"/>
      <c r="BD24" s="121" t="e">
        <f t="shared" si="28"/>
        <v>#DIV/0!</v>
      </c>
      <c r="BE24" s="120">
        <f t="shared" si="29"/>
        <v>1585.954</v>
      </c>
      <c r="BF24" s="120">
        <f t="shared" si="30"/>
        <v>1585.954</v>
      </c>
      <c r="BG24" s="118">
        <f t="shared" si="48"/>
        <v>100</v>
      </c>
      <c r="BH24" s="122">
        <f>Шать!C40</f>
        <v>1353.2</v>
      </c>
      <c r="BI24" s="122">
        <f>Шать!D40</f>
        <v>1353.2</v>
      </c>
      <c r="BJ24" s="118">
        <f t="shared" si="31"/>
        <v>100</v>
      </c>
      <c r="BK24" s="118">
        <f>Шать!C41</f>
        <v>50</v>
      </c>
      <c r="BL24" s="118">
        <f>Шать!D41</f>
        <v>50</v>
      </c>
      <c r="BM24" s="118">
        <f t="shared" si="32"/>
        <v>100</v>
      </c>
      <c r="BN24" s="118">
        <f>Шать!C42</f>
        <v>128.1</v>
      </c>
      <c r="BO24" s="118">
        <f>Шать!D42</f>
        <v>128.1</v>
      </c>
      <c r="BP24" s="118">
        <f t="shared" si="2"/>
        <v>100</v>
      </c>
      <c r="BQ24" s="118">
        <f>Шать!C43</f>
        <v>54.654</v>
      </c>
      <c r="BR24" s="118">
        <f>Шать!D43</f>
        <v>54.654</v>
      </c>
      <c r="BS24" s="118">
        <f t="shared" si="3"/>
        <v>100</v>
      </c>
      <c r="BT24" s="118"/>
      <c r="BU24" s="118"/>
      <c r="BV24" s="118" t="e">
        <f t="shared" si="4"/>
        <v>#DIV/0!</v>
      </c>
      <c r="BW24" s="120"/>
      <c r="BX24" s="120"/>
      <c r="BY24" s="118" t="e">
        <f t="shared" si="33"/>
        <v>#DIV/0!</v>
      </c>
      <c r="BZ24" s="118"/>
      <c r="CA24" s="118"/>
      <c r="CB24" s="118"/>
      <c r="CC24" s="118"/>
      <c r="CD24" s="118"/>
      <c r="CE24" s="118"/>
      <c r="CF24" s="120">
        <f t="shared" si="5"/>
        <v>2107.454</v>
      </c>
      <c r="CG24" s="120">
        <f t="shared" si="6"/>
        <v>1981.45541</v>
      </c>
      <c r="CH24" s="118">
        <f t="shared" si="34"/>
        <v>94.0212887208926</v>
      </c>
      <c r="CI24" s="120">
        <f t="shared" si="35"/>
        <v>670.94275</v>
      </c>
      <c r="CJ24" s="120">
        <f t="shared" si="35"/>
        <v>642.67911</v>
      </c>
      <c r="CK24" s="118">
        <f t="shared" si="36"/>
        <v>95.78747367044357</v>
      </c>
      <c r="CL24" s="118">
        <f>Шать!C53</f>
        <v>662.344</v>
      </c>
      <c r="CM24" s="118">
        <f>Шать!D53</f>
        <v>642.67911</v>
      </c>
      <c r="CN24" s="118">
        <f t="shared" si="37"/>
        <v>97.03101560518401</v>
      </c>
      <c r="CO24" s="118"/>
      <c r="CP24" s="118"/>
      <c r="CQ24" s="118" t="e">
        <f t="shared" si="38"/>
        <v>#DIV/0!</v>
      </c>
      <c r="CR24" s="118">
        <f>Шать!C55</f>
        <v>8.59875</v>
      </c>
      <c r="CS24" s="118"/>
      <c r="CT24" s="118">
        <f t="shared" si="39"/>
        <v>0</v>
      </c>
      <c r="CU24" s="118"/>
      <c r="CV24" s="118"/>
      <c r="CW24" s="118" t="e">
        <f t="shared" si="40"/>
        <v>#DIV/0!</v>
      </c>
      <c r="CX24" s="118">
        <f>Шать!C56</f>
        <v>54.59</v>
      </c>
      <c r="CY24" s="118">
        <f>Шать!D56</f>
        <v>54.59</v>
      </c>
      <c r="CZ24" s="118">
        <f t="shared" si="41"/>
        <v>100</v>
      </c>
      <c r="DA24" s="118">
        <f>Шать!C58</f>
        <v>17.90125</v>
      </c>
      <c r="DB24" s="118">
        <f>Шать!D58</f>
        <v>13.012070000000001</v>
      </c>
      <c r="DC24" s="118">
        <f t="shared" si="42"/>
        <v>72.68805251029956</v>
      </c>
      <c r="DD24" s="120">
        <f>Шать!C62</f>
        <v>48</v>
      </c>
      <c r="DE24" s="120">
        <f>Шать!D62</f>
        <v>47.9</v>
      </c>
      <c r="DF24" s="118">
        <f t="shared" si="43"/>
        <v>99.79166666666667</v>
      </c>
      <c r="DG24" s="120">
        <f>Шать!C66</f>
        <v>547.1</v>
      </c>
      <c r="DH24" s="120">
        <f>Шать!D66</f>
        <v>529.76331</v>
      </c>
      <c r="DI24" s="118">
        <f t="shared" si="44"/>
        <v>96.8311661487845</v>
      </c>
      <c r="DJ24" s="128">
        <f>Шать!C77</f>
        <v>762.12</v>
      </c>
      <c r="DK24" s="128">
        <f>Шать!D77</f>
        <v>686.71092</v>
      </c>
      <c r="DL24" s="118">
        <f t="shared" si="7"/>
        <v>90.10535348763973</v>
      </c>
      <c r="DM24" s="118">
        <f>Шать!C85</f>
        <v>0</v>
      </c>
      <c r="DN24" s="118">
        <f>Шать!D85</f>
        <v>0</v>
      </c>
      <c r="DO24" s="118" t="e">
        <f t="shared" si="8"/>
        <v>#DIV/0!</v>
      </c>
      <c r="DP24" s="119">
        <f>Шать!C89</f>
        <v>6.8</v>
      </c>
      <c r="DQ24" s="119">
        <f>Шать!D89</f>
        <v>6.8</v>
      </c>
      <c r="DR24" s="118">
        <f t="shared" si="45"/>
        <v>100</v>
      </c>
      <c r="DS24" s="118">
        <f>Шать!C99</f>
        <v>0</v>
      </c>
      <c r="DT24" s="118">
        <f>Шать!D99</f>
        <v>0</v>
      </c>
      <c r="DU24" s="118" t="e">
        <f t="shared" si="47"/>
        <v>#DIV/0!</v>
      </c>
      <c r="DV24" s="123">
        <f t="shared" si="9"/>
        <v>200.00000000000023</v>
      </c>
      <c r="DW24" s="123">
        <f t="shared" si="10"/>
        <v>79.09624000000008</v>
      </c>
      <c r="DX24" s="118">
        <f t="shared" si="46"/>
        <v>39.54812</v>
      </c>
    </row>
    <row r="25" spans="1:128" s="111" customFormat="1" ht="15" customHeight="1">
      <c r="A25" s="114">
        <v>13</v>
      </c>
      <c r="B25" s="115" t="s">
        <v>301</v>
      </c>
      <c r="C25" s="116">
        <f t="shared" si="11"/>
        <v>3481.732</v>
      </c>
      <c r="D25" s="132">
        <f t="shared" si="0"/>
        <v>3864.6527200000005</v>
      </c>
      <c r="E25" s="118">
        <f t="shared" si="1"/>
        <v>110.99799525063965</v>
      </c>
      <c r="F25" s="119">
        <f t="shared" si="12"/>
        <v>786.8</v>
      </c>
      <c r="G25" s="119">
        <f>J25+M25+P25+S25+V25+Y25+AB25+AE25+AH25+AN25+AQ25+AW25+AZ25+BC25+AT25+AK25</f>
        <v>1180.2207200000003</v>
      </c>
      <c r="H25" s="118">
        <f t="shared" si="14"/>
        <v>150.00263345195734</v>
      </c>
      <c r="I25" s="120">
        <f>Юнг!C7</f>
        <v>200.1</v>
      </c>
      <c r="J25" s="120">
        <f>Юнг!D7</f>
        <v>290.20698</v>
      </c>
      <c r="K25" s="118">
        <f t="shared" si="15"/>
        <v>145.03097451274363</v>
      </c>
      <c r="L25" s="120">
        <f>Юнг!C9</f>
        <v>1</v>
      </c>
      <c r="M25" s="120">
        <f>Юнг!D9</f>
        <v>0.14541</v>
      </c>
      <c r="N25" s="118">
        <f t="shared" si="16"/>
        <v>14.541</v>
      </c>
      <c r="O25" s="120">
        <f>Юнг!C12</f>
        <v>11.5</v>
      </c>
      <c r="P25" s="120">
        <f>Юнг!D12</f>
        <v>11.66717</v>
      </c>
      <c r="Q25" s="118">
        <f t="shared" si="17"/>
        <v>101.45365217391304</v>
      </c>
      <c r="R25" s="120">
        <f>Юнг!C11</f>
        <v>173</v>
      </c>
      <c r="S25" s="120">
        <f>Юнг!D11</f>
        <v>184.23431</v>
      </c>
      <c r="T25" s="118">
        <f t="shared" si="18"/>
        <v>106.49382080924855</v>
      </c>
      <c r="U25" s="118">
        <f>Юнг!C17</f>
        <v>10.2</v>
      </c>
      <c r="V25" s="118">
        <f>Юнг!D17</f>
        <v>9.97</v>
      </c>
      <c r="W25" s="118">
        <f t="shared" si="19"/>
        <v>97.74509803921569</v>
      </c>
      <c r="X25" s="120">
        <f>Юнг!C21</f>
        <v>180</v>
      </c>
      <c r="Y25" s="120">
        <f>Юнг!D21</f>
        <v>530.5568</v>
      </c>
      <c r="Z25" s="118">
        <f t="shared" si="20"/>
        <v>294.7537777777777</v>
      </c>
      <c r="AA25" s="120"/>
      <c r="AB25" s="120"/>
      <c r="AC25" s="118" t="e">
        <f t="shared" si="21"/>
        <v>#DIV/0!</v>
      </c>
      <c r="AD25" s="120">
        <f>Юнг!C22</f>
        <v>25</v>
      </c>
      <c r="AE25" s="120">
        <f>Юнг!D22</f>
        <v>27.07573</v>
      </c>
      <c r="AF25" s="118">
        <f t="shared" si="22"/>
        <v>108.30291999999999</v>
      </c>
      <c r="AG25" s="120"/>
      <c r="AH25" s="120">
        <f>Юнг!D19</f>
        <v>0</v>
      </c>
      <c r="AI25" s="118" t="e">
        <f t="shared" si="23"/>
        <v>#DIV/0!</v>
      </c>
      <c r="AJ25" s="118">
        <f>Юнг!C25</f>
        <v>100</v>
      </c>
      <c r="AK25" s="118">
        <f>Юнг!D25</f>
        <v>108.3495</v>
      </c>
      <c r="AL25" s="118">
        <f>AJ25/AK25*100</f>
        <v>92.2939192151325</v>
      </c>
      <c r="AM25" s="118">
        <v>85</v>
      </c>
      <c r="AN25" s="118">
        <f>Юнг!D26</f>
        <v>17.51482</v>
      </c>
      <c r="AO25" s="118">
        <f t="shared" si="24"/>
        <v>20.605670588235295</v>
      </c>
      <c r="AP25" s="118">
        <f>Юнг!C35</f>
        <v>1</v>
      </c>
      <c r="AQ25" s="118">
        <f>Юнг!D35</f>
        <v>0</v>
      </c>
      <c r="AR25" s="118">
        <f t="shared" si="25"/>
        <v>0</v>
      </c>
      <c r="AS25" s="118"/>
      <c r="AT25" s="118">
        <f>Юнг!D36</f>
        <v>10</v>
      </c>
      <c r="AU25" s="118"/>
      <c r="AV25" s="118"/>
      <c r="AW25" s="118">
        <f>Юнг!D37</f>
        <v>-9.5</v>
      </c>
      <c r="AX25" s="118" t="e">
        <f t="shared" si="26"/>
        <v>#DIV/0!</v>
      </c>
      <c r="AY25" s="118"/>
      <c r="AZ25" s="118"/>
      <c r="BA25" s="121" t="e">
        <f t="shared" si="27"/>
        <v>#DIV/0!</v>
      </c>
      <c r="BB25" s="121"/>
      <c r="BC25" s="121"/>
      <c r="BD25" s="121" t="e">
        <f t="shared" si="28"/>
        <v>#DIV/0!</v>
      </c>
      <c r="BE25" s="120">
        <f t="shared" si="29"/>
        <v>2694.9320000000002</v>
      </c>
      <c r="BF25" s="120">
        <f t="shared" si="30"/>
        <v>2684.4320000000002</v>
      </c>
      <c r="BG25" s="118">
        <f t="shared" si="48"/>
        <v>99.61037977952691</v>
      </c>
      <c r="BH25" s="122">
        <f>Юнг!C41</f>
        <v>1869.4</v>
      </c>
      <c r="BI25" s="122">
        <f>Юнг!D41</f>
        <v>1869.4</v>
      </c>
      <c r="BJ25" s="118">
        <f t="shared" si="31"/>
        <v>100</v>
      </c>
      <c r="BK25" s="118"/>
      <c r="BL25" s="118"/>
      <c r="BM25" s="118" t="e">
        <f t="shared" si="32"/>
        <v>#DIV/0!</v>
      </c>
      <c r="BN25" s="118">
        <f>Юнг!C43</f>
        <v>711.86</v>
      </c>
      <c r="BO25" s="118">
        <f>Юнг!D43</f>
        <v>701.36</v>
      </c>
      <c r="BP25" s="118">
        <f t="shared" si="2"/>
        <v>98.5249908689911</v>
      </c>
      <c r="BQ25" s="118">
        <f>Юнг!C44</f>
        <v>113.672</v>
      </c>
      <c r="BR25" s="118">
        <f>Юнг!D44</f>
        <v>113.672</v>
      </c>
      <c r="BS25" s="118">
        <f t="shared" si="3"/>
        <v>100</v>
      </c>
      <c r="BT25" s="118"/>
      <c r="BU25" s="118"/>
      <c r="BV25" s="118" t="e">
        <f t="shared" si="4"/>
        <v>#DIV/0!</v>
      </c>
      <c r="BW25" s="120"/>
      <c r="BX25" s="120"/>
      <c r="BY25" s="118" t="e">
        <f t="shared" si="33"/>
        <v>#DIV/0!</v>
      </c>
      <c r="BZ25" s="118"/>
      <c r="CA25" s="118"/>
      <c r="CB25" s="118"/>
      <c r="CC25" s="118"/>
      <c r="CD25" s="118"/>
      <c r="CE25" s="118"/>
      <c r="CF25" s="120">
        <f t="shared" si="5"/>
        <v>3885.732</v>
      </c>
      <c r="CG25" s="120">
        <f t="shared" si="6"/>
        <v>3349.56247</v>
      </c>
      <c r="CH25" s="118">
        <f t="shared" si="34"/>
        <v>86.20158235308044</v>
      </c>
      <c r="CI25" s="120">
        <f t="shared" si="35"/>
        <v>756.902</v>
      </c>
      <c r="CJ25" s="120">
        <f t="shared" si="35"/>
        <v>691.01524</v>
      </c>
      <c r="CK25" s="118">
        <f t="shared" si="36"/>
        <v>91.29520598439427</v>
      </c>
      <c r="CL25" s="118">
        <f>Юнг!C54</f>
        <v>736.902</v>
      </c>
      <c r="CM25" s="118">
        <f>Юнг!D54</f>
        <v>691.01524</v>
      </c>
      <c r="CN25" s="118">
        <f t="shared" si="37"/>
        <v>93.77301730759314</v>
      </c>
      <c r="CO25" s="118"/>
      <c r="CP25" s="118"/>
      <c r="CQ25" s="118" t="e">
        <f t="shared" si="38"/>
        <v>#DIV/0!</v>
      </c>
      <c r="CR25" s="118">
        <f>Юнг!C56</f>
        <v>20</v>
      </c>
      <c r="CS25" s="118"/>
      <c r="CT25" s="118">
        <f t="shared" si="39"/>
        <v>0</v>
      </c>
      <c r="CU25" s="118"/>
      <c r="CV25" s="118"/>
      <c r="CW25" s="118" t="e">
        <f t="shared" si="40"/>
        <v>#DIV/0!</v>
      </c>
      <c r="CX25" s="118">
        <f>Юнг!C57</f>
        <v>113.57</v>
      </c>
      <c r="CY25" s="118">
        <f>Юнг!D57</f>
        <v>113.57</v>
      </c>
      <c r="CZ25" s="118">
        <f t="shared" si="41"/>
        <v>100</v>
      </c>
      <c r="DA25" s="118">
        <f>Юнг!C59</f>
        <v>20.616</v>
      </c>
      <c r="DB25" s="118">
        <f>Юнг!D59</f>
        <v>12.01</v>
      </c>
      <c r="DC25" s="118">
        <f t="shared" si="42"/>
        <v>58.25572370974</v>
      </c>
      <c r="DD25" s="120">
        <f>Юнг!C63</f>
        <v>466.8</v>
      </c>
      <c r="DE25" s="120">
        <f>Юнг!D63</f>
        <v>347.23848</v>
      </c>
      <c r="DF25" s="118">
        <f t="shared" si="43"/>
        <v>74.38699228791774</v>
      </c>
      <c r="DG25" s="120">
        <f>Юнг!C67</f>
        <v>919.084</v>
      </c>
      <c r="DH25" s="120">
        <f>Юнг!D67</f>
        <v>703.30469</v>
      </c>
      <c r="DI25" s="118">
        <f t="shared" si="44"/>
        <v>76.52235160224747</v>
      </c>
      <c r="DJ25" s="120">
        <f>Юнг!C78</f>
        <v>928.3</v>
      </c>
      <c r="DK25" s="120">
        <f>Юнг!D78</f>
        <v>801.96406</v>
      </c>
      <c r="DL25" s="118">
        <f t="shared" si="7"/>
        <v>86.3906129484003</v>
      </c>
      <c r="DM25" s="118">
        <f>Юнг!C86</f>
        <v>509.96</v>
      </c>
      <c r="DN25" s="118">
        <f>Юнг!D86</f>
        <v>509.96</v>
      </c>
      <c r="DO25" s="118">
        <f t="shared" si="8"/>
        <v>100</v>
      </c>
      <c r="DP25" s="119">
        <f>Юнг!C90</f>
        <v>10.8</v>
      </c>
      <c r="DQ25" s="119">
        <f>Юнг!D90</f>
        <v>10.8</v>
      </c>
      <c r="DR25" s="118">
        <f t="shared" si="45"/>
        <v>100</v>
      </c>
      <c r="DS25" s="118">
        <f>Юнг!C100</f>
        <v>159.7</v>
      </c>
      <c r="DT25" s="118">
        <f>Юнг!D100</f>
        <v>159.7</v>
      </c>
      <c r="DU25" s="118">
        <f t="shared" si="47"/>
        <v>100</v>
      </c>
      <c r="DV25" s="123">
        <f t="shared" si="9"/>
        <v>404</v>
      </c>
      <c r="DW25" s="123">
        <f t="shared" si="10"/>
        <v>-515.0902500000007</v>
      </c>
      <c r="DX25" s="118">
        <f t="shared" si="46"/>
        <v>-127.49758663366353</v>
      </c>
    </row>
    <row r="26" spans="1:128" s="111" customFormat="1" ht="15" customHeight="1">
      <c r="A26" s="114">
        <v>14</v>
      </c>
      <c r="B26" s="115" t="s">
        <v>302</v>
      </c>
      <c r="C26" s="116">
        <f t="shared" si="11"/>
        <v>3919.4790000000003</v>
      </c>
      <c r="D26" s="132">
        <f t="shared" si="0"/>
        <v>3664.8634</v>
      </c>
      <c r="E26" s="118">
        <f t="shared" si="1"/>
        <v>93.50384068903035</v>
      </c>
      <c r="F26" s="119">
        <f t="shared" si="12"/>
        <v>880.5</v>
      </c>
      <c r="G26" s="119">
        <f t="shared" si="13"/>
        <v>625.8844</v>
      </c>
      <c r="H26" s="118">
        <f t="shared" si="14"/>
        <v>71.08283929585463</v>
      </c>
      <c r="I26" s="120">
        <f>Юськ!C7</f>
        <v>392.8</v>
      </c>
      <c r="J26" s="120">
        <f>Юськ!D7</f>
        <v>224.61404</v>
      </c>
      <c r="K26" s="118">
        <f t="shared" si="15"/>
        <v>57.18280040733197</v>
      </c>
      <c r="L26" s="120">
        <f>Юськ!C9</f>
        <v>20</v>
      </c>
      <c r="M26" s="120">
        <f>Юськ!D9</f>
        <v>1.42555</v>
      </c>
      <c r="N26" s="118">
        <f t="shared" si="16"/>
        <v>7.127750000000001</v>
      </c>
      <c r="O26" s="120">
        <f>Юськ!C12</f>
        <v>13.8</v>
      </c>
      <c r="P26" s="120">
        <f>Юськ!D12</f>
        <v>13.82193</v>
      </c>
      <c r="Q26" s="118">
        <f t="shared" si="17"/>
        <v>100.15891304347826</v>
      </c>
      <c r="R26" s="128">
        <f>Юськ!C11</f>
        <v>338.4</v>
      </c>
      <c r="S26" s="195">
        <f>Юськ!D11</f>
        <v>281.8475</v>
      </c>
      <c r="T26" s="118">
        <f t="shared" si="18"/>
        <v>83.28826832151302</v>
      </c>
      <c r="U26" s="118">
        <f>Юськ!C17</f>
        <v>15.5</v>
      </c>
      <c r="V26" s="118">
        <f>Юськ!D17</f>
        <v>14.085</v>
      </c>
      <c r="W26" s="118">
        <f t="shared" si="19"/>
        <v>90.87096774193549</v>
      </c>
      <c r="X26" s="120">
        <f>Юськ!C21</f>
        <v>34</v>
      </c>
      <c r="Y26" s="120">
        <f>Юськ!D21</f>
        <v>34.23022</v>
      </c>
      <c r="Z26" s="118">
        <f t="shared" si="20"/>
        <v>100.67711764705882</v>
      </c>
      <c r="AA26" s="120"/>
      <c r="AB26" s="120"/>
      <c r="AC26" s="118" t="e">
        <f t="shared" si="21"/>
        <v>#DIV/0!</v>
      </c>
      <c r="AD26" s="120">
        <f>Юськ!C22</f>
        <v>15</v>
      </c>
      <c r="AE26" s="120">
        <f>Юськ!D22</f>
        <v>40.65616</v>
      </c>
      <c r="AF26" s="118">
        <f t="shared" si="22"/>
        <v>271.04106666666667</v>
      </c>
      <c r="AG26" s="120"/>
      <c r="AH26" s="120">
        <f>Юськ!D19</f>
        <v>0</v>
      </c>
      <c r="AI26" s="118" t="e">
        <f t="shared" si="23"/>
        <v>#DIV/0!</v>
      </c>
      <c r="AJ26" s="118"/>
      <c r="AK26" s="118"/>
      <c r="AL26" s="118"/>
      <c r="AM26" s="118">
        <f>Юськ!C25</f>
        <v>50</v>
      </c>
      <c r="AN26" s="118">
        <f>Юськ!D25</f>
        <v>0</v>
      </c>
      <c r="AO26" s="118">
        <f t="shared" si="24"/>
        <v>0</v>
      </c>
      <c r="AP26" s="126">
        <f>Юськ!C34</f>
        <v>1</v>
      </c>
      <c r="AQ26" s="126">
        <f>Юськ!D34</f>
        <v>0</v>
      </c>
      <c r="AR26" s="118">
        <f t="shared" si="25"/>
        <v>0</v>
      </c>
      <c r="AS26" s="118"/>
      <c r="AT26" s="118">
        <f>Юськ!D35</f>
        <v>15.204</v>
      </c>
      <c r="AU26" s="118"/>
      <c r="AV26" s="118"/>
      <c r="AW26" s="159"/>
      <c r="AX26" s="118" t="e">
        <f t="shared" si="26"/>
        <v>#DIV/0!</v>
      </c>
      <c r="AY26" s="118"/>
      <c r="AZ26" s="118"/>
      <c r="BA26" s="121" t="e">
        <f t="shared" si="27"/>
        <v>#DIV/0!</v>
      </c>
      <c r="BB26" s="121"/>
      <c r="BC26" s="121"/>
      <c r="BD26" s="121" t="e">
        <f t="shared" si="28"/>
        <v>#DIV/0!</v>
      </c>
      <c r="BE26" s="120">
        <f t="shared" si="29"/>
        <v>3038.9790000000003</v>
      </c>
      <c r="BF26" s="120">
        <f t="shared" si="30"/>
        <v>3038.9790000000003</v>
      </c>
      <c r="BG26" s="118">
        <f t="shared" si="48"/>
        <v>100</v>
      </c>
      <c r="BH26" s="122">
        <f>Юськ!C40</f>
        <v>2140.9</v>
      </c>
      <c r="BI26" s="122">
        <f>Юськ!D40</f>
        <v>2140.9</v>
      </c>
      <c r="BJ26" s="118">
        <f t="shared" si="31"/>
        <v>100</v>
      </c>
      <c r="BK26" s="118">
        <f>Юськ!C41</f>
        <v>469.4</v>
      </c>
      <c r="BL26" s="118">
        <f>Юськ!D41</f>
        <v>469.4</v>
      </c>
      <c r="BM26" s="118">
        <f t="shared" si="32"/>
        <v>100</v>
      </c>
      <c r="BN26" s="118">
        <f>Юськ!C42</f>
        <v>231.1</v>
      </c>
      <c r="BO26" s="118">
        <f>Юськ!D42</f>
        <v>231.1</v>
      </c>
      <c r="BP26" s="118">
        <f t="shared" si="2"/>
        <v>100</v>
      </c>
      <c r="BQ26" s="118">
        <f>Юськ!C43</f>
        <v>113.685</v>
      </c>
      <c r="BR26" s="118">
        <f>Юськ!D43</f>
        <v>113.685</v>
      </c>
      <c r="BS26" s="118">
        <f t="shared" si="3"/>
        <v>100</v>
      </c>
      <c r="BT26" s="118"/>
      <c r="BU26" s="118"/>
      <c r="BV26" s="118" t="e">
        <f t="shared" si="4"/>
        <v>#DIV/0!</v>
      </c>
      <c r="BW26" s="120"/>
      <c r="BX26" s="120"/>
      <c r="BY26" s="118" t="e">
        <f t="shared" si="33"/>
        <v>#DIV/0!</v>
      </c>
      <c r="BZ26" s="118">
        <f>Юськ!C44</f>
        <v>83.894</v>
      </c>
      <c r="CA26" s="118">
        <f>Юськ!D44</f>
        <v>83.894</v>
      </c>
      <c r="CB26" s="118"/>
      <c r="CC26" s="118"/>
      <c r="CD26" s="118"/>
      <c r="CE26" s="118"/>
      <c r="CF26" s="120">
        <f t="shared" si="5"/>
        <v>3919.479</v>
      </c>
      <c r="CG26" s="120">
        <f t="shared" si="6"/>
        <v>3706.08651</v>
      </c>
      <c r="CH26" s="118">
        <f t="shared" si="34"/>
        <v>94.55559042413546</v>
      </c>
      <c r="CI26" s="120">
        <f t="shared" si="35"/>
        <v>713.81375</v>
      </c>
      <c r="CJ26" s="120">
        <f t="shared" si="35"/>
        <v>691.12207</v>
      </c>
      <c r="CK26" s="118">
        <f t="shared" si="36"/>
        <v>96.82106431824829</v>
      </c>
      <c r="CL26" s="118">
        <f>Юськ!C53</f>
        <v>705.215</v>
      </c>
      <c r="CM26" s="118">
        <f>Юськ!D53</f>
        <v>691.12207</v>
      </c>
      <c r="CN26" s="118">
        <f t="shared" si="37"/>
        <v>98.00161227427097</v>
      </c>
      <c r="CO26" s="118"/>
      <c r="CP26" s="118"/>
      <c r="CQ26" s="118" t="e">
        <f t="shared" si="38"/>
        <v>#DIV/0!</v>
      </c>
      <c r="CR26" s="118">
        <f>Юськ!C55</f>
        <v>8.59875</v>
      </c>
      <c r="CS26" s="118"/>
      <c r="CT26" s="118">
        <f t="shared" si="39"/>
        <v>0</v>
      </c>
      <c r="CU26" s="118"/>
      <c r="CV26" s="118"/>
      <c r="CW26" s="118" t="e">
        <f t="shared" si="40"/>
        <v>#DIV/0!</v>
      </c>
      <c r="CX26" s="118">
        <f>Юськ!C56</f>
        <v>113.57</v>
      </c>
      <c r="CY26" s="118">
        <f>Юськ!D56</f>
        <v>113.57</v>
      </c>
      <c r="CZ26" s="118">
        <f t="shared" si="41"/>
        <v>100</v>
      </c>
      <c r="DA26" s="118">
        <f>Юськ!C58</f>
        <v>71.40125</v>
      </c>
      <c r="DB26" s="118">
        <f>Юськ!D58</f>
        <v>42.40125</v>
      </c>
      <c r="DC26" s="118">
        <f t="shared" si="42"/>
        <v>59.384464557693306</v>
      </c>
      <c r="DD26" s="120">
        <f>Юськ!C62</f>
        <v>87.978</v>
      </c>
      <c r="DE26" s="120">
        <f>Юськ!D62</f>
        <v>12.1965</v>
      </c>
      <c r="DF26" s="118">
        <f t="shared" si="43"/>
        <v>13.863124872127125</v>
      </c>
      <c r="DG26" s="120">
        <f>Юськ!C66</f>
        <v>704.1</v>
      </c>
      <c r="DH26" s="120">
        <f>Юськ!D66</f>
        <v>691.24925</v>
      </c>
      <c r="DI26" s="118">
        <f t="shared" si="44"/>
        <v>98.17486862661553</v>
      </c>
      <c r="DJ26" s="128">
        <f>Юськ!C77</f>
        <v>2092.679</v>
      </c>
      <c r="DK26" s="128">
        <f>Юськ!D77</f>
        <v>2019.61044</v>
      </c>
      <c r="DL26" s="118">
        <f t="shared" si="7"/>
        <v>96.50837228260998</v>
      </c>
      <c r="DM26" s="118">
        <f>Юськ!C85</f>
        <v>0</v>
      </c>
      <c r="DN26" s="118">
        <f>Юськ!D85</f>
        <v>0</v>
      </c>
      <c r="DO26" s="118" t="e">
        <f t="shared" si="8"/>
        <v>#DIV/0!</v>
      </c>
      <c r="DP26" s="119">
        <f>Юськ!C89</f>
        <v>3.237</v>
      </c>
      <c r="DQ26" s="119">
        <f>Юськ!D89</f>
        <v>3.237</v>
      </c>
      <c r="DR26" s="118">
        <f t="shared" si="45"/>
        <v>100</v>
      </c>
      <c r="DS26" s="118">
        <f>Юськ!C99</f>
        <v>132.7</v>
      </c>
      <c r="DT26" s="118">
        <f>Юськ!D99</f>
        <v>132.7</v>
      </c>
      <c r="DU26" s="118">
        <f t="shared" si="47"/>
        <v>100</v>
      </c>
      <c r="DV26" s="123">
        <v>0</v>
      </c>
      <c r="DW26" s="123">
        <f t="shared" si="10"/>
        <v>41.223109999999906</v>
      </c>
      <c r="DX26" s="251" t="e">
        <f t="shared" si="46"/>
        <v>#DIV/0!</v>
      </c>
    </row>
    <row r="27" spans="1:128" s="111" customFormat="1" ht="15" customHeight="1">
      <c r="A27" s="114">
        <v>15</v>
      </c>
      <c r="B27" s="115" t="s">
        <v>303</v>
      </c>
      <c r="C27" s="116">
        <f t="shared" si="11"/>
        <v>5090.4839999999995</v>
      </c>
      <c r="D27" s="132">
        <f t="shared" si="0"/>
        <v>4803.7977599999995</v>
      </c>
      <c r="E27" s="118">
        <f t="shared" si="1"/>
        <v>94.36819288696321</v>
      </c>
      <c r="F27" s="119">
        <f t="shared" si="12"/>
        <v>670.6</v>
      </c>
      <c r="G27" s="119">
        <f t="shared" si="13"/>
        <v>519.69376</v>
      </c>
      <c r="H27" s="118">
        <f t="shared" si="14"/>
        <v>77.49683268714584</v>
      </c>
      <c r="I27" s="120">
        <f>Яраб!C7</f>
        <v>291.8</v>
      </c>
      <c r="J27" s="120">
        <f>Яраб!D7</f>
        <v>196.43792</v>
      </c>
      <c r="K27" s="118">
        <f t="shared" si="15"/>
        <v>67.3193694311172</v>
      </c>
      <c r="L27" s="120">
        <f>Яраб!C9</f>
        <v>10.6</v>
      </c>
      <c r="M27" s="120">
        <f>Яраб!D9</f>
        <v>9.95845</v>
      </c>
      <c r="N27" s="118">
        <f t="shared" si="16"/>
        <v>93.94764150943395</v>
      </c>
      <c r="O27" s="120">
        <f>Яраб!C12</f>
        <v>21.6</v>
      </c>
      <c r="P27" s="120">
        <f>Яраб!D12</f>
        <v>15.04585</v>
      </c>
      <c r="Q27" s="118">
        <f t="shared" si="17"/>
        <v>69.65671296296296</v>
      </c>
      <c r="R27" s="120">
        <f>Яраб!C11</f>
        <v>229.6</v>
      </c>
      <c r="S27" s="120">
        <f>Яраб!D11</f>
        <v>220.55563</v>
      </c>
      <c r="T27" s="118">
        <f t="shared" si="18"/>
        <v>96.06081445993033</v>
      </c>
      <c r="U27" s="118">
        <f>Яраб!C17</f>
        <v>21</v>
      </c>
      <c r="V27" s="118">
        <f>Яраб!D17</f>
        <v>18.68324</v>
      </c>
      <c r="W27" s="118">
        <f t="shared" si="19"/>
        <v>88.96780952380952</v>
      </c>
      <c r="X27" s="120">
        <f>Яраб!C21</f>
        <v>25</v>
      </c>
      <c r="Y27" s="120">
        <f>Яраб!D21</f>
        <v>35.33507</v>
      </c>
      <c r="Z27" s="118">
        <f t="shared" si="20"/>
        <v>141.34028</v>
      </c>
      <c r="AA27" s="120"/>
      <c r="AB27" s="120"/>
      <c r="AC27" s="118" t="e">
        <f t="shared" si="21"/>
        <v>#DIV/0!</v>
      </c>
      <c r="AD27" s="120">
        <f>Яраб!C22</f>
        <v>20</v>
      </c>
      <c r="AE27" s="120">
        <f>Яраб!D22</f>
        <v>2.0691</v>
      </c>
      <c r="AF27" s="118">
        <f t="shared" si="22"/>
        <v>10.345500000000001</v>
      </c>
      <c r="AG27" s="120"/>
      <c r="AH27" s="120">
        <f>Яраб!D19</f>
        <v>0</v>
      </c>
      <c r="AI27" s="118" t="e">
        <f t="shared" si="23"/>
        <v>#DIV/0!</v>
      </c>
      <c r="AJ27" s="118"/>
      <c r="AK27" s="118"/>
      <c r="AL27" s="118"/>
      <c r="AM27" s="118">
        <f>Яраб!C25</f>
        <v>50</v>
      </c>
      <c r="AN27" s="118">
        <f>Яраб!D25</f>
        <v>11.6085</v>
      </c>
      <c r="AO27" s="118">
        <f t="shared" si="24"/>
        <v>23.217</v>
      </c>
      <c r="AP27" s="118">
        <f>Яраб!C34</f>
        <v>1</v>
      </c>
      <c r="AQ27" s="118">
        <f>Яраб!D34</f>
        <v>0</v>
      </c>
      <c r="AR27" s="118">
        <f t="shared" si="25"/>
        <v>0</v>
      </c>
      <c r="AS27" s="118"/>
      <c r="AT27" s="118">
        <f>Яраб!D35</f>
        <v>10</v>
      </c>
      <c r="AU27" s="118"/>
      <c r="AV27" s="118"/>
      <c r="AW27" s="159"/>
      <c r="AX27" s="118" t="e">
        <f t="shared" si="26"/>
        <v>#DIV/0!</v>
      </c>
      <c r="AY27" s="118"/>
      <c r="AZ27" s="118"/>
      <c r="BA27" s="121" t="e">
        <f t="shared" si="27"/>
        <v>#DIV/0!</v>
      </c>
      <c r="BB27" s="121"/>
      <c r="BC27" s="121"/>
      <c r="BD27" s="121" t="e">
        <f t="shared" si="28"/>
        <v>#DIV/0!</v>
      </c>
      <c r="BE27" s="120">
        <f t="shared" si="29"/>
        <v>4419.883999999999</v>
      </c>
      <c r="BF27" s="120">
        <f t="shared" si="30"/>
        <v>4284.103999999999</v>
      </c>
      <c r="BG27" s="118">
        <f t="shared" si="48"/>
        <v>96.92797367532722</v>
      </c>
      <c r="BH27" s="122">
        <f>Яраб!C40</f>
        <v>2405.2</v>
      </c>
      <c r="BI27" s="122">
        <f>Яраб!D40</f>
        <v>2405.2</v>
      </c>
      <c r="BJ27" s="118">
        <f t="shared" si="31"/>
        <v>100</v>
      </c>
      <c r="BK27" s="118">
        <f>Яраб!C41</f>
        <v>167.7</v>
      </c>
      <c r="BL27" s="118">
        <f>Яраб!D41</f>
        <v>167.7</v>
      </c>
      <c r="BM27" s="118">
        <f t="shared" si="32"/>
        <v>100</v>
      </c>
      <c r="BN27" s="118">
        <f>Яраб!C42</f>
        <v>1691.74</v>
      </c>
      <c r="BO27" s="118">
        <f>Яраб!D42</f>
        <v>1555.96</v>
      </c>
      <c r="BP27" s="118">
        <f t="shared" si="2"/>
        <v>91.97394398666462</v>
      </c>
      <c r="BQ27" s="118">
        <f>Яраб!C43</f>
        <v>113.688</v>
      </c>
      <c r="BR27" s="118">
        <f>Яраб!D43</f>
        <v>113.688</v>
      </c>
      <c r="BS27" s="118">
        <f t="shared" si="3"/>
        <v>100</v>
      </c>
      <c r="BT27" s="118"/>
      <c r="BU27" s="118"/>
      <c r="BV27" s="118" t="e">
        <f t="shared" si="4"/>
        <v>#DIV/0!</v>
      </c>
      <c r="BW27" s="120"/>
      <c r="BX27" s="120"/>
      <c r="BY27" s="118" t="e">
        <f t="shared" si="33"/>
        <v>#DIV/0!</v>
      </c>
      <c r="BZ27" s="118">
        <f>Яраб!C44</f>
        <v>41.556</v>
      </c>
      <c r="CA27" s="118">
        <f>Яраб!D44</f>
        <v>41.556</v>
      </c>
      <c r="CB27" s="118"/>
      <c r="CC27" s="118"/>
      <c r="CD27" s="118"/>
      <c r="CE27" s="118"/>
      <c r="CF27" s="120">
        <f t="shared" si="5"/>
        <v>5152.034000000001</v>
      </c>
      <c r="CG27" s="120">
        <f t="shared" si="6"/>
        <v>4756.13118</v>
      </c>
      <c r="CH27" s="118">
        <f t="shared" si="34"/>
        <v>92.315601566294</v>
      </c>
      <c r="CI27" s="120">
        <f t="shared" si="35"/>
        <v>741.3309999999999</v>
      </c>
      <c r="CJ27" s="120">
        <f t="shared" si="35"/>
        <v>704.24391</v>
      </c>
      <c r="CK27" s="118">
        <f t="shared" si="36"/>
        <v>94.99722930782607</v>
      </c>
      <c r="CL27" s="118">
        <f>Яраб!C53</f>
        <v>741.031</v>
      </c>
      <c r="CM27" s="118">
        <f>Яраб!D53</f>
        <v>704.24391</v>
      </c>
      <c r="CN27" s="118">
        <f t="shared" si="37"/>
        <v>95.0356881156119</v>
      </c>
      <c r="CO27" s="118"/>
      <c r="CP27" s="118"/>
      <c r="CQ27" s="118" t="e">
        <f t="shared" si="38"/>
        <v>#DIV/0!</v>
      </c>
      <c r="CR27" s="118">
        <f>Яраб!C55</f>
        <v>0.3</v>
      </c>
      <c r="CS27" s="118"/>
      <c r="CT27" s="118">
        <f t="shared" si="39"/>
        <v>0</v>
      </c>
      <c r="CU27" s="118"/>
      <c r="CV27" s="118"/>
      <c r="CW27" s="118" t="e">
        <f t="shared" si="40"/>
        <v>#DIV/0!</v>
      </c>
      <c r="CX27" s="118">
        <f>Яраб!C56</f>
        <v>113.57</v>
      </c>
      <c r="CY27" s="118">
        <f>Яраб!D56</f>
        <v>113.57</v>
      </c>
      <c r="CZ27" s="118">
        <f t="shared" si="41"/>
        <v>100</v>
      </c>
      <c r="DA27" s="118">
        <f>Яраб!C58</f>
        <v>10.7</v>
      </c>
      <c r="DB27" s="118">
        <f>Яраб!D58</f>
        <v>0</v>
      </c>
      <c r="DC27" s="118">
        <f t="shared" si="42"/>
        <v>0</v>
      </c>
      <c r="DD27" s="120">
        <f>Яраб!C62</f>
        <v>88.08</v>
      </c>
      <c r="DE27" s="120">
        <f>Яраб!D62</f>
        <v>16.73438</v>
      </c>
      <c r="DF27" s="118">
        <f t="shared" si="43"/>
        <v>18.999069028156224</v>
      </c>
      <c r="DG27" s="120">
        <f>Яраб!C66</f>
        <v>750.607</v>
      </c>
      <c r="DH27" s="120">
        <f>Яраб!D66</f>
        <v>718.0148300000001</v>
      </c>
      <c r="DI27" s="118">
        <f t="shared" si="44"/>
        <v>95.65789154644176</v>
      </c>
      <c r="DJ27" s="120">
        <f>Яраб!C77</f>
        <v>1931.756</v>
      </c>
      <c r="DK27" s="120">
        <f>Яраб!D77</f>
        <v>1823.40806</v>
      </c>
      <c r="DL27" s="118">
        <f t="shared" si="7"/>
        <v>94.39122021621777</v>
      </c>
      <c r="DM27" s="118">
        <f>Яраб!C85</f>
        <v>1456.44</v>
      </c>
      <c r="DN27" s="118">
        <f>Яраб!D85</f>
        <v>1320.66</v>
      </c>
      <c r="DO27" s="118">
        <f t="shared" si="8"/>
        <v>90.67726785861416</v>
      </c>
      <c r="DP27" s="119">
        <f>Яраб!C89</f>
        <v>13</v>
      </c>
      <c r="DQ27" s="119">
        <f>Яраб!D89</f>
        <v>12.95</v>
      </c>
      <c r="DR27" s="118">
        <f t="shared" si="45"/>
        <v>99.6153846153846</v>
      </c>
      <c r="DS27" s="118">
        <f>Яраб!C99</f>
        <v>46.55</v>
      </c>
      <c r="DT27" s="118">
        <f>Яраб!D99</f>
        <v>46.55</v>
      </c>
      <c r="DU27" s="118">
        <f t="shared" si="47"/>
        <v>100</v>
      </c>
      <c r="DV27" s="123">
        <f t="shared" si="9"/>
        <v>61.55000000000109</v>
      </c>
      <c r="DW27" s="123">
        <f t="shared" si="10"/>
        <v>-47.66657999999916</v>
      </c>
      <c r="DX27" s="118">
        <f t="shared" si="46"/>
        <v>-77.4436718115326</v>
      </c>
    </row>
    <row r="28" spans="1:128" s="111" customFormat="1" ht="15" customHeight="1">
      <c r="A28" s="114">
        <v>16</v>
      </c>
      <c r="B28" s="115" t="s">
        <v>304</v>
      </c>
      <c r="C28" s="116">
        <f t="shared" si="11"/>
        <v>2397.274</v>
      </c>
      <c r="D28" s="132">
        <f t="shared" si="0"/>
        <v>2399.58343</v>
      </c>
      <c r="E28" s="118">
        <f t="shared" si="1"/>
        <v>100.09633567126663</v>
      </c>
      <c r="F28" s="119">
        <f t="shared" si="12"/>
        <v>415.4</v>
      </c>
      <c r="G28" s="119">
        <f t="shared" si="13"/>
        <v>417.70942999999994</v>
      </c>
      <c r="H28" s="118">
        <f t="shared" si="14"/>
        <v>100.55595329802598</v>
      </c>
      <c r="I28" s="120">
        <f>Ярос!C7</f>
        <v>108.6</v>
      </c>
      <c r="J28" s="120">
        <f>Ярос!D7</f>
        <v>116.2157</v>
      </c>
      <c r="K28" s="118">
        <f t="shared" si="15"/>
        <v>107.01261510128914</v>
      </c>
      <c r="L28" s="120">
        <f>Ярос!C9</f>
        <v>0</v>
      </c>
      <c r="M28" s="120">
        <f>Ярос!D9</f>
        <v>1.49116</v>
      </c>
      <c r="N28" s="118" t="e">
        <f t="shared" si="16"/>
        <v>#DIV/0!</v>
      </c>
      <c r="O28" s="120">
        <f>Ярос!C12</f>
        <v>10.1</v>
      </c>
      <c r="P28" s="120">
        <f>Ярос!D12</f>
        <v>4.2165</v>
      </c>
      <c r="Q28" s="118">
        <f t="shared" si="17"/>
        <v>41.74752475247524</v>
      </c>
      <c r="R28" s="120">
        <f>Ярос!C11</f>
        <v>189</v>
      </c>
      <c r="S28" s="120">
        <f>Ярос!D11</f>
        <v>148.48109</v>
      </c>
      <c r="T28" s="118">
        <f t="shared" si="18"/>
        <v>78.56142328042328</v>
      </c>
      <c r="U28" s="118">
        <f>Ярос!C17</f>
        <v>11.7</v>
      </c>
      <c r="V28" s="118">
        <f>Ярос!D17</f>
        <v>22.71</v>
      </c>
      <c r="W28" s="118">
        <f t="shared" si="19"/>
        <v>194.10256410256412</v>
      </c>
      <c r="X28" s="120">
        <f>Ярос!C21</f>
        <v>45</v>
      </c>
      <c r="Y28" s="120">
        <f>Ярос!D21</f>
        <v>99.09725</v>
      </c>
      <c r="Z28" s="118">
        <f t="shared" si="20"/>
        <v>220.21611111111113</v>
      </c>
      <c r="AA28" s="120"/>
      <c r="AB28" s="120"/>
      <c r="AC28" s="118" t="e">
        <f t="shared" si="21"/>
        <v>#DIV/0!</v>
      </c>
      <c r="AD28" s="120">
        <f>Ярос!C22</f>
        <v>0</v>
      </c>
      <c r="AE28" s="120">
        <f>Ярос!D22</f>
        <v>3.8875</v>
      </c>
      <c r="AF28" s="118" t="e">
        <f t="shared" si="22"/>
        <v>#DIV/0!</v>
      </c>
      <c r="AG28" s="120"/>
      <c r="AH28" s="120">
        <f>Ярос!D19</f>
        <v>0</v>
      </c>
      <c r="AI28" s="118" t="e">
        <f t="shared" si="23"/>
        <v>#DIV/0!</v>
      </c>
      <c r="AJ28" s="118"/>
      <c r="AK28" s="118"/>
      <c r="AL28" s="118"/>
      <c r="AM28" s="118">
        <f>Ярос!C25</f>
        <v>50</v>
      </c>
      <c r="AN28" s="118">
        <f>Ярос!D25</f>
        <v>0</v>
      </c>
      <c r="AO28" s="118">
        <f t="shared" si="24"/>
        <v>0</v>
      </c>
      <c r="AP28" s="126">
        <f>Ярос!C34</f>
        <v>1</v>
      </c>
      <c r="AQ28" s="126">
        <f>Ярос!D34</f>
        <v>12.98023</v>
      </c>
      <c r="AR28" s="118">
        <f t="shared" si="25"/>
        <v>1298.0230000000001</v>
      </c>
      <c r="AS28" s="118"/>
      <c r="AT28" s="118">
        <f>Ярос!D35</f>
        <v>8.63</v>
      </c>
      <c r="AU28" s="118"/>
      <c r="AV28" s="118"/>
      <c r="AW28" s="159"/>
      <c r="AX28" s="118" t="e">
        <f t="shared" si="26"/>
        <v>#DIV/0!</v>
      </c>
      <c r="AY28" s="118"/>
      <c r="AZ28" s="118"/>
      <c r="BA28" s="121" t="e">
        <f t="shared" si="27"/>
        <v>#DIV/0!</v>
      </c>
      <c r="BB28" s="121"/>
      <c r="BC28" s="121"/>
      <c r="BD28" s="121" t="e">
        <f t="shared" si="28"/>
        <v>#DIV/0!</v>
      </c>
      <c r="BE28" s="120">
        <f t="shared" si="29"/>
        <v>1981.874</v>
      </c>
      <c r="BF28" s="120">
        <f t="shared" si="30"/>
        <v>1981.874</v>
      </c>
      <c r="BG28" s="118">
        <f t="shared" si="48"/>
        <v>100</v>
      </c>
      <c r="BH28" s="122">
        <f>Ярос!C40</f>
        <v>1760.9</v>
      </c>
      <c r="BI28" s="122">
        <f>Ярос!D40</f>
        <v>1760.9</v>
      </c>
      <c r="BJ28" s="118">
        <f t="shared" si="31"/>
        <v>100</v>
      </c>
      <c r="BK28" s="118"/>
      <c r="BL28" s="118"/>
      <c r="BM28" s="118" t="e">
        <f t="shared" si="32"/>
        <v>#DIV/0!</v>
      </c>
      <c r="BN28" s="118">
        <f>Ярос!C42</f>
        <v>166.3</v>
      </c>
      <c r="BO28" s="118">
        <f>Ярос!D42</f>
        <v>166.3</v>
      </c>
      <c r="BP28" s="118">
        <f t="shared" si="2"/>
        <v>100</v>
      </c>
      <c r="BQ28" s="118">
        <f>Ярос!C43</f>
        <v>54.674</v>
      </c>
      <c r="BR28" s="118">
        <f>Ярос!D43</f>
        <v>54.674</v>
      </c>
      <c r="BS28" s="118">
        <f t="shared" si="3"/>
        <v>100</v>
      </c>
      <c r="BT28" s="118"/>
      <c r="BU28" s="118"/>
      <c r="BV28" s="118" t="e">
        <f t="shared" si="4"/>
        <v>#DIV/0!</v>
      </c>
      <c r="BW28" s="120"/>
      <c r="BX28" s="120"/>
      <c r="BY28" s="118" t="e">
        <f t="shared" si="33"/>
        <v>#DIV/0!</v>
      </c>
      <c r="BZ28" s="118"/>
      <c r="CA28" s="118"/>
      <c r="CB28" s="118"/>
      <c r="CC28" s="118"/>
      <c r="CD28" s="118"/>
      <c r="CE28" s="118"/>
      <c r="CF28" s="120">
        <f t="shared" si="5"/>
        <v>3065.9759999999997</v>
      </c>
      <c r="CG28" s="120">
        <f t="shared" si="6"/>
        <v>2517.30581</v>
      </c>
      <c r="CH28" s="118">
        <f t="shared" si="34"/>
        <v>82.10455039439317</v>
      </c>
      <c r="CI28" s="120">
        <f t="shared" si="35"/>
        <v>779.40275</v>
      </c>
      <c r="CJ28" s="120">
        <f t="shared" si="35"/>
        <v>718.39009</v>
      </c>
      <c r="CK28" s="118">
        <f t="shared" si="36"/>
        <v>92.17187006332735</v>
      </c>
      <c r="CL28" s="118">
        <f>Ярос!C53</f>
        <v>770.804</v>
      </c>
      <c r="CM28" s="118">
        <f>Ярос!D53</f>
        <v>718.39009</v>
      </c>
      <c r="CN28" s="118">
        <f t="shared" si="37"/>
        <v>93.20009885781599</v>
      </c>
      <c r="CO28" s="118"/>
      <c r="CP28" s="118"/>
      <c r="CQ28" s="118" t="e">
        <f t="shared" si="38"/>
        <v>#DIV/0!</v>
      </c>
      <c r="CR28" s="118">
        <f>Ярос!C55</f>
        <v>8.59875</v>
      </c>
      <c r="CS28" s="118"/>
      <c r="CT28" s="118">
        <f t="shared" si="39"/>
        <v>0</v>
      </c>
      <c r="CU28" s="118"/>
      <c r="CV28" s="118"/>
      <c r="CW28" s="118" t="e">
        <f t="shared" si="40"/>
        <v>#DIV/0!</v>
      </c>
      <c r="CX28" s="118">
        <f>Ярос!C56</f>
        <v>54.59</v>
      </c>
      <c r="CY28" s="118">
        <f>Ярос!D56</f>
        <v>54.59</v>
      </c>
      <c r="CZ28" s="118">
        <f t="shared" si="41"/>
        <v>100</v>
      </c>
      <c r="DA28" s="118">
        <f>Ярос!C58</f>
        <v>22.401249999999997</v>
      </c>
      <c r="DB28" s="118">
        <f>Ярос!D58</f>
        <v>15.90625</v>
      </c>
      <c r="DC28" s="118">
        <f t="shared" si="42"/>
        <v>71.00608224987445</v>
      </c>
      <c r="DD28" s="120">
        <f>Ярос!C62</f>
        <v>195.742</v>
      </c>
      <c r="DE28" s="120">
        <f>Ярос!D62</f>
        <v>82.03325</v>
      </c>
      <c r="DF28" s="118">
        <f t="shared" si="43"/>
        <v>41.908864730103915</v>
      </c>
      <c r="DG28" s="120">
        <f>Ярос!C66</f>
        <v>689.06</v>
      </c>
      <c r="DH28" s="120">
        <f>Ярос!D66</f>
        <v>614.83342</v>
      </c>
      <c r="DI28" s="118">
        <f t="shared" si="44"/>
        <v>89.22784953414798</v>
      </c>
      <c r="DJ28" s="128">
        <f>Ярос!C77</f>
        <v>1184.28</v>
      </c>
      <c r="DK28" s="128">
        <f>Ярос!D77</f>
        <v>897.1058</v>
      </c>
      <c r="DL28" s="118">
        <f t="shared" si="7"/>
        <v>75.75115682102206</v>
      </c>
      <c r="DM28" s="118">
        <f>Ярос!C85</f>
        <v>0</v>
      </c>
      <c r="DN28" s="118">
        <f>Ярос!D85</f>
        <v>0</v>
      </c>
      <c r="DO28" s="118" t="e">
        <f t="shared" si="8"/>
        <v>#DIV/0!</v>
      </c>
      <c r="DP28" s="119">
        <f>Ярос!C89</f>
        <v>9</v>
      </c>
      <c r="DQ28" s="119">
        <f>Ярос!D89</f>
        <v>2.947</v>
      </c>
      <c r="DR28" s="118">
        <f t="shared" si="45"/>
        <v>32.74444444444444</v>
      </c>
      <c r="DS28" s="118">
        <f>Ярос!C99</f>
        <v>131.5</v>
      </c>
      <c r="DT28" s="118">
        <f>Ярос!D99</f>
        <v>131.5</v>
      </c>
      <c r="DU28" s="118">
        <f t="shared" si="47"/>
        <v>100</v>
      </c>
      <c r="DV28" s="123">
        <f t="shared" si="9"/>
        <v>668.7019999999998</v>
      </c>
      <c r="DW28" s="123">
        <f t="shared" si="10"/>
        <v>117.7223799999997</v>
      </c>
      <c r="DX28" s="118">
        <f t="shared" si="46"/>
        <v>17.604610125287458</v>
      </c>
    </row>
    <row r="29" spans="1:128" s="111" customFormat="1" ht="15" customHeight="1">
      <c r="A29" s="134"/>
      <c r="B29" s="135"/>
      <c r="C29" s="116"/>
      <c r="D29" s="136"/>
      <c r="E29" s="118"/>
      <c r="F29" s="119"/>
      <c r="G29" s="148"/>
      <c r="H29" s="118"/>
      <c r="I29" s="120"/>
      <c r="J29" s="120"/>
      <c r="K29" s="118"/>
      <c r="L29" s="120"/>
      <c r="M29" s="120"/>
      <c r="N29" s="118"/>
      <c r="O29" s="120"/>
      <c r="P29" s="120"/>
      <c r="Q29" s="118"/>
      <c r="R29" s="120"/>
      <c r="S29" s="120"/>
      <c r="T29" s="118"/>
      <c r="U29" s="137"/>
      <c r="V29" s="118"/>
      <c r="W29" s="118"/>
      <c r="X29" s="120"/>
      <c r="Y29" s="120"/>
      <c r="Z29" s="118"/>
      <c r="AA29" s="120"/>
      <c r="AB29" s="120"/>
      <c r="AC29" s="118"/>
      <c r="AD29" s="120"/>
      <c r="AE29" s="120"/>
      <c r="AF29" s="118"/>
      <c r="AG29" s="120"/>
      <c r="AH29" s="120"/>
      <c r="AI29" s="118"/>
      <c r="AJ29" s="118"/>
      <c r="AK29" s="118"/>
      <c r="AL29" s="118"/>
      <c r="AM29" s="118"/>
      <c r="AN29" s="159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21"/>
      <c r="BB29" s="121"/>
      <c r="BC29" s="121"/>
      <c r="BD29" s="121"/>
      <c r="BE29" s="120"/>
      <c r="BF29" s="120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20"/>
      <c r="BX29" s="120"/>
      <c r="BY29" s="118"/>
      <c r="BZ29" s="118"/>
      <c r="CA29" s="118"/>
      <c r="CB29" s="118"/>
      <c r="CC29" s="118"/>
      <c r="CD29" s="118"/>
      <c r="CE29" s="118"/>
      <c r="CF29" s="120"/>
      <c r="CG29" s="120"/>
      <c r="CH29" s="118"/>
      <c r="CI29" s="120"/>
      <c r="CJ29" s="120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20"/>
      <c r="DE29" s="120"/>
      <c r="DF29" s="118"/>
      <c r="DG29" s="120"/>
      <c r="DH29" s="120"/>
      <c r="DI29" s="118"/>
      <c r="DJ29" s="120"/>
      <c r="DK29" s="120"/>
      <c r="DL29" s="118"/>
      <c r="DM29" s="118"/>
      <c r="DN29" s="118"/>
      <c r="DO29" s="118"/>
      <c r="DP29" s="119"/>
      <c r="DQ29" s="119"/>
      <c r="DR29" s="118"/>
      <c r="DS29" s="118"/>
      <c r="DT29" s="118"/>
      <c r="DU29" s="118"/>
      <c r="DV29" s="123"/>
      <c r="DW29" s="123"/>
      <c r="DX29" s="118"/>
    </row>
    <row r="30" spans="1:128" s="111" customFormat="1" ht="17.25" customHeight="1">
      <c r="A30" s="279" t="s">
        <v>223</v>
      </c>
      <c r="B30" s="280"/>
      <c r="C30" s="138">
        <f>SUM(C13:C28)</f>
        <v>82177.725</v>
      </c>
      <c r="D30" s="206">
        <f>SUM(D13:D28)</f>
        <v>83321.79119999999</v>
      </c>
      <c r="E30" s="139">
        <f>D30/C30*100</f>
        <v>101.39218529108706</v>
      </c>
      <c r="F30" s="138">
        <f>SUM(F13:F28)</f>
        <v>20162.1</v>
      </c>
      <c r="G30" s="138">
        <f>SUM(G13:G28)</f>
        <v>21637.760199999997</v>
      </c>
      <c r="H30" s="139">
        <f>G30/F30*100</f>
        <v>107.31898066173662</v>
      </c>
      <c r="I30" s="138">
        <f>SUM(I13:I28)</f>
        <v>10590.300000000001</v>
      </c>
      <c r="J30" s="138">
        <f>SUM(J13:J28)</f>
        <v>10684.021490000005</v>
      </c>
      <c r="K30" s="139">
        <f>J30/I30*100</f>
        <v>100.88497483546269</v>
      </c>
      <c r="L30" s="138">
        <f>SUM(L13:L28)</f>
        <v>170</v>
      </c>
      <c r="M30" s="138">
        <f>SUM(M13:M28)</f>
        <v>181.28939999999997</v>
      </c>
      <c r="N30" s="139">
        <f>M30/L30*100</f>
        <v>106.64082352941176</v>
      </c>
      <c r="O30" s="228">
        <f>SUM(O13:O28)</f>
        <v>200</v>
      </c>
      <c r="P30" s="228">
        <f>SUM(P13:P28)</f>
        <v>188.89863</v>
      </c>
      <c r="Q30" s="139">
        <f>P30/O30*100</f>
        <v>94.449315</v>
      </c>
      <c r="R30" s="138">
        <f>SUM(R13:R28)</f>
        <v>4175.8</v>
      </c>
      <c r="S30" s="138">
        <f>SUM(S13:S28)</f>
        <v>4521.301649999999</v>
      </c>
      <c r="T30" s="139">
        <f>S30/R30*100</f>
        <v>108.27390320417642</v>
      </c>
      <c r="U30" s="139">
        <f>SUM(U13:U28)</f>
        <v>199.99999999999997</v>
      </c>
      <c r="V30" s="139">
        <f>SUM(V13:V28)</f>
        <v>222.16324000000003</v>
      </c>
      <c r="W30" s="138">
        <f t="shared" si="19"/>
        <v>111.08162000000004</v>
      </c>
      <c r="X30" s="138">
        <f>SUM(X13:X28)</f>
        <v>2179</v>
      </c>
      <c r="Y30" s="138">
        <f>SUM(Y13:Y28)</f>
        <v>2906.0267299999996</v>
      </c>
      <c r="Z30" s="139">
        <f>Y30/X30*100</f>
        <v>133.36515511702615</v>
      </c>
      <c r="AA30" s="138">
        <f>SUM(AA13:AA28)</f>
        <v>0</v>
      </c>
      <c r="AB30" s="138">
        <f>SUM(AB13:AB28)</f>
        <v>0</v>
      </c>
      <c r="AC30" s="139" t="e">
        <f>AB30/AA30*100</f>
        <v>#DIV/0!</v>
      </c>
      <c r="AD30" s="138">
        <f>SUM(AD13:AD28)</f>
        <v>210</v>
      </c>
      <c r="AE30" s="138">
        <f>SUM(AE13:AE28)</f>
        <v>268.10684000000003</v>
      </c>
      <c r="AF30" s="139">
        <f>AE30/AD30*100</f>
        <v>127.66992380952382</v>
      </c>
      <c r="AG30" s="138">
        <f>SUM(AG13:AG28)</f>
        <v>0</v>
      </c>
      <c r="AH30" s="138">
        <f>SUM(AH13:AH28)</f>
        <v>19.967019999999998</v>
      </c>
      <c r="AI30" s="139" t="e">
        <f>AH30/AG30*100</f>
        <v>#DIV/0!</v>
      </c>
      <c r="AJ30" s="139">
        <f>AJ25</f>
        <v>100</v>
      </c>
      <c r="AK30" s="139">
        <f>AK25</f>
        <v>108.3495</v>
      </c>
      <c r="AL30" s="138">
        <f>AJ30/AK30*100</f>
        <v>92.2939192151325</v>
      </c>
      <c r="AM30" s="138">
        <f>SUM(AM13:AM28)</f>
        <v>2167</v>
      </c>
      <c r="AN30" s="138">
        <f>SUM(AN13:AN28)</f>
        <v>2242.4322299999994</v>
      </c>
      <c r="AO30" s="118">
        <f t="shared" si="24"/>
        <v>103.48095200738345</v>
      </c>
      <c r="AP30" s="138">
        <f>SUM(AP13:AP28)</f>
        <v>170</v>
      </c>
      <c r="AQ30" s="138">
        <f>SUM(AQ13:AQ28)</f>
        <v>173.73147</v>
      </c>
      <c r="AR30" s="139">
        <f>AQ30/AP30*100</f>
        <v>102.19498235294118</v>
      </c>
      <c r="AS30" s="139"/>
      <c r="AT30" s="252">
        <f>AT14+AT26+AT27+AT18+AT21+AT25+AT16+AT28+AT24</f>
        <v>127.672</v>
      </c>
      <c r="AU30" s="139"/>
      <c r="AV30" s="138">
        <f>SUM(AV13:AV28)</f>
        <v>0</v>
      </c>
      <c r="AW30" s="138">
        <f>AW13+AW14+AW15+AW16+AW17+AW18+AW19+AW20+AW21+AW22+AW24+AW23+AW25+AW26+AW27+AW28</f>
        <v>-6.2</v>
      </c>
      <c r="AX30" s="139" t="e">
        <f>AW30/AV30*100</f>
        <v>#DIV/0!</v>
      </c>
      <c r="AY30" s="139">
        <f aca="true" t="shared" si="49" ref="AY30:BD30">SUM(AY13:AY28)</f>
        <v>0</v>
      </c>
      <c r="AZ30" s="139"/>
      <c r="BA30" s="139" t="e">
        <f t="shared" si="49"/>
        <v>#DIV/0!</v>
      </c>
      <c r="BB30" s="139">
        <f t="shared" si="49"/>
        <v>0</v>
      </c>
      <c r="BC30" s="139">
        <f t="shared" si="49"/>
        <v>0</v>
      </c>
      <c r="BD30" s="140" t="e">
        <f t="shared" si="49"/>
        <v>#DIV/0!</v>
      </c>
      <c r="BE30" s="138">
        <f>SUM(BE13:BE28)</f>
        <v>62015.625</v>
      </c>
      <c r="BF30" s="138">
        <f>SUM(BF13:BF28)</f>
        <v>61684.03100000001</v>
      </c>
      <c r="BG30" s="138">
        <f t="shared" si="48"/>
        <v>99.46530571932477</v>
      </c>
      <c r="BH30" s="138">
        <f>SUM(BH13:BH28)</f>
        <v>29666.500000000007</v>
      </c>
      <c r="BI30" s="138">
        <f>SUM(BI13:BI28)</f>
        <v>29666.500000000007</v>
      </c>
      <c r="BJ30" s="138">
        <f>BI30/BH30*100</f>
        <v>100</v>
      </c>
      <c r="BK30" s="138">
        <f>SUM(BK13:BK28)</f>
        <v>2876.1</v>
      </c>
      <c r="BL30" s="138">
        <f>SUM(BL13:BL28)</f>
        <v>2876.1</v>
      </c>
      <c r="BM30" s="138">
        <f>BL30/BK30*100</f>
        <v>100</v>
      </c>
      <c r="BN30" s="138">
        <f>SUM(BN13:BN28)</f>
        <v>24079.676999999996</v>
      </c>
      <c r="BO30" s="138">
        <f>SUM(BO13:BO28)</f>
        <v>23748.082999999995</v>
      </c>
      <c r="BP30" s="138">
        <f t="shared" si="2"/>
        <v>98.6229300334884</v>
      </c>
      <c r="BQ30" s="138">
        <f>SUM(BQ13:BQ28)</f>
        <v>4304.2</v>
      </c>
      <c r="BR30" s="138">
        <f>SUM(BR13:BR28)</f>
        <v>4304.2</v>
      </c>
      <c r="BS30" s="138">
        <f t="shared" si="3"/>
        <v>100</v>
      </c>
      <c r="BT30" s="138">
        <f>SUM(BT13:BT28)</f>
        <v>0</v>
      </c>
      <c r="BU30" s="138">
        <f>SUM(BU13:BU28)</f>
        <v>0</v>
      </c>
      <c r="BV30" s="118" t="e">
        <f t="shared" si="4"/>
        <v>#DIV/0!</v>
      </c>
      <c r="BW30" s="138">
        <f>SUM(BW13:BW28)</f>
        <v>0</v>
      </c>
      <c r="BX30" s="138">
        <f>SUM(BX13:BX28)</f>
        <v>0</v>
      </c>
      <c r="BY30" s="139" t="e">
        <f>BX30/BW30*100</f>
        <v>#DIV/0!</v>
      </c>
      <c r="BZ30" s="139">
        <f>BZ13+BZ14+BZ15+BZ19+BZ21+BZ22+BZ23+BZ26+BZ27</f>
        <v>469.14799999999997</v>
      </c>
      <c r="CA30" s="139">
        <f>CA13+CA14+CA15+CA19+CA21+CA22+CA23+CA26+CA27</f>
        <v>469.14799999999997</v>
      </c>
      <c r="CB30" s="139"/>
      <c r="CC30" s="139">
        <v>500</v>
      </c>
      <c r="CD30" s="139">
        <f>CD13+CD14+CD15+CD16+CD17+CD18+CD19+CD20+CD21+CD22+CD23+CD24+CD25+CD26+CD27+CD28</f>
        <v>620</v>
      </c>
      <c r="CE30" s="139">
        <v>0</v>
      </c>
      <c r="CF30" s="138">
        <f>SUM(CF13:CF28)</f>
        <v>88109.33500000002</v>
      </c>
      <c r="CG30" s="138">
        <f>SUM(CG13:CG28)</f>
        <v>80956.26526</v>
      </c>
      <c r="CH30" s="139">
        <f>CG30/CF30*100</f>
        <v>91.88159831191551</v>
      </c>
      <c r="CI30" s="138">
        <f>SUM(CI13:CI28)</f>
        <v>12842.960999999998</v>
      </c>
      <c r="CJ30" s="138">
        <f>SUM(CJ13:CJ28)</f>
        <v>11963.314299999998</v>
      </c>
      <c r="CK30" s="139">
        <f>CJ30/CI30*100</f>
        <v>93.15074849172244</v>
      </c>
      <c r="CL30" s="138">
        <f>SUM(CL13:CL28)</f>
        <v>12493.576000000001</v>
      </c>
      <c r="CM30" s="138">
        <f>SUM(CM13:CM28)</f>
        <v>11772.4143</v>
      </c>
      <c r="CN30" s="139">
        <f>CM30/CL30*100</f>
        <v>94.22773992009972</v>
      </c>
      <c r="CO30" s="138">
        <f>SUM(CO13:CO28)</f>
        <v>190.90000000000003</v>
      </c>
      <c r="CP30" s="138">
        <f>SUM(CP13:CP28)</f>
        <v>190.90000000000003</v>
      </c>
      <c r="CQ30" s="139">
        <f>CP30/CO30*100</f>
        <v>100</v>
      </c>
      <c r="CR30" s="139">
        <f aca="true" t="shared" si="50" ref="CR30:DA30">SUM(CR13:CR28)</f>
        <v>158.48499999999996</v>
      </c>
      <c r="CS30" s="139">
        <f t="shared" si="50"/>
        <v>0</v>
      </c>
      <c r="CT30" s="139">
        <f t="shared" si="50"/>
        <v>0</v>
      </c>
      <c r="CU30" s="139">
        <f t="shared" si="50"/>
        <v>0</v>
      </c>
      <c r="CV30" s="139">
        <f t="shared" si="50"/>
        <v>0</v>
      </c>
      <c r="CW30" s="139" t="e">
        <f t="shared" si="50"/>
        <v>#DIV/0!</v>
      </c>
      <c r="CX30" s="139">
        <f t="shared" si="50"/>
        <v>1467.5999999999997</v>
      </c>
      <c r="CY30" s="139">
        <f t="shared" si="50"/>
        <v>1467.5999999999997</v>
      </c>
      <c r="CZ30" s="138">
        <f t="shared" si="41"/>
        <v>100</v>
      </c>
      <c r="DA30" s="139">
        <f t="shared" si="50"/>
        <v>544.76793</v>
      </c>
      <c r="DB30" s="139">
        <f>SUM(DB13:DB28)</f>
        <v>352.87765</v>
      </c>
      <c r="DC30" s="118">
        <f t="shared" si="42"/>
        <v>64.77577525534589</v>
      </c>
      <c r="DD30" s="138">
        <f>SUM(DD13:DD28)</f>
        <v>9939.485379999998</v>
      </c>
      <c r="DE30" s="138">
        <f>SUM(DE13:DE28)</f>
        <v>8073.47239</v>
      </c>
      <c r="DF30" s="139">
        <f>DE30/DD30*100</f>
        <v>81.22626153508162</v>
      </c>
      <c r="DG30" s="138">
        <f>SUM(DG13:DG28)</f>
        <v>17597.285910000002</v>
      </c>
      <c r="DH30" s="138">
        <f>SUM(DH13:DH28)</f>
        <v>16065.382590000003</v>
      </c>
      <c r="DI30" s="139">
        <f>DH30/DG30*100</f>
        <v>91.29466141634111</v>
      </c>
      <c r="DJ30" s="138">
        <f>SUM(DJ13:DJ28)</f>
        <v>27332.91178</v>
      </c>
      <c r="DK30" s="138">
        <f>SUM(DK13:DK28)</f>
        <v>25012.852330000005</v>
      </c>
      <c r="DL30" s="139">
        <f>DK30/DJ30*100</f>
        <v>91.51184671185445</v>
      </c>
      <c r="DM30" s="138">
        <f>SUM(DM13:DM28)</f>
        <v>12693.027</v>
      </c>
      <c r="DN30" s="138">
        <f>SUM(DN13:DN28)</f>
        <v>12371.932999999999</v>
      </c>
      <c r="DO30" s="139">
        <f>DN30/DM30*100</f>
        <v>97.47031184917513</v>
      </c>
      <c r="DP30" s="138">
        <f>SUM(DP13:DP28)</f>
        <v>194.937</v>
      </c>
      <c r="DQ30" s="138">
        <f>SUM(DQ13:DQ28)</f>
        <v>152.474</v>
      </c>
      <c r="DR30" s="139">
        <f>DQ30/DP30*100</f>
        <v>78.21706500048732</v>
      </c>
      <c r="DS30" s="139">
        <f>SUM(DS13:DS28)</f>
        <v>5496.359</v>
      </c>
      <c r="DT30" s="139">
        <f>SUM(DT13:DT28)</f>
        <v>5496.359</v>
      </c>
      <c r="DU30" s="138">
        <f>DT30/DS30*100</f>
        <v>100</v>
      </c>
      <c r="DV30" s="158">
        <f>SUM(DV13:DV28)</f>
        <v>5931.610000000004</v>
      </c>
      <c r="DW30" s="139">
        <f>SUM(DW13:DW28)</f>
        <v>-2365.5259399999964</v>
      </c>
      <c r="DX30" s="118">
        <f>DW30/DV30*100</f>
        <v>-39.87999784206977</v>
      </c>
    </row>
    <row r="31" spans="3:128" ht="12.75" customHeight="1">
      <c r="C31" s="225"/>
      <c r="D31" s="224"/>
      <c r="F31" s="229"/>
      <c r="G31" s="224"/>
      <c r="I31" s="229"/>
      <c r="J31" s="224"/>
      <c r="L31" s="229"/>
      <c r="M31" s="224"/>
      <c r="O31" s="229"/>
      <c r="P31" s="224"/>
      <c r="R31" s="201"/>
      <c r="S31" s="232"/>
      <c r="T31" s="147"/>
      <c r="U31" s="201"/>
      <c r="V31" s="207"/>
      <c r="W31" s="147"/>
      <c r="X31" s="200"/>
      <c r="Y31" s="207"/>
      <c r="Z31" s="147"/>
      <c r="AA31" s="147"/>
      <c r="AB31" s="147"/>
      <c r="AC31" s="147"/>
      <c r="AD31" s="200"/>
      <c r="AE31" s="207"/>
      <c r="AF31" s="147"/>
      <c r="AG31" s="147"/>
      <c r="AH31" s="147"/>
      <c r="AI31" s="147"/>
      <c r="AJ31" s="147"/>
      <c r="AK31" s="147"/>
      <c r="AL31" s="147"/>
      <c r="AM31" s="200">
        <v>2167</v>
      </c>
      <c r="AN31" s="207"/>
      <c r="AO31" s="147"/>
      <c r="AP31" s="226"/>
      <c r="AQ31" s="207"/>
      <c r="AR31" s="147"/>
      <c r="AS31" s="147"/>
      <c r="AT31" s="207"/>
      <c r="AU31" s="147"/>
      <c r="AV31" s="200"/>
      <c r="AW31" s="207"/>
      <c r="AX31" s="147"/>
      <c r="AY31" s="147"/>
      <c r="AZ31" s="147"/>
      <c r="BA31" s="147"/>
      <c r="BB31" s="147"/>
      <c r="BC31" s="147"/>
      <c r="BD31" s="147"/>
      <c r="BE31" s="225"/>
      <c r="BF31" s="227"/>
      <c r="BG31" s="147"/>
      <c r="BH31" s="201"/>
      <c r="BI31" s="201"/>
      <c r="BJ31" s="201"/>
      <c r="BK31" s="201"/>
      <c r="BL31" s="201"/>
      <c r="BM31" s="201"/>
      <c r="BN31" s="248"/>
      <c r="BO31" s="225"/>
      <c r="BP31" s="201"/>
      <c r="BQ31" s="201"/>
      <c r="BR31" s="201"/>
      <c r="BS31" s="201"/>
      <c r="BT31" s="201"/>
      <c r="BU31" s="201"/>
      <c r="BV31" s="201"/>
      <c r="BW31" s="201"/>
      <c r="BX31" s="147"/>
      <c r="BY31" s="147"/>
      <c r="BZ31" s="147"/>
      <c r="CA31" s="147"/>
      <c r="CB31" s="147"/>
      <c r="CC31" s="200"/>
      <c r="CD31" s="147"/>
      <c r="CE31" s="147"/>
      <c r="CF31" s="207"/>
      <c r="CG31" s="207"/>
      <c r="CH31" s="147"/>
      <c r="CI31" s="147"/>
      <c r="CJ31" s="147"/>
      <c r="CK31" s="147"/>
      <c r="CL31" s="147"/>
      <c r="CM31" s="147"/>
      <c r="CN31" s="147"/>
      <c r="CO31" s="201"/>
      <c r="CP31" s="201"/>
      <c r="CQ31" s="147"/>
      <c r="CR31" s="147"/>
      <c r="CS31" s="200"/>
      <c r="CT31" s="147"/>
      <c r="CU31" s="147"/>
      <c r="CV31" s="147"/>
      <c r="CW31" s="147"/>
      <c r="CX31" s="147"/>
      <c r="CY31" s="147"/>
      <c r="CZ31" s="147"/>
      <c r="DA31" s="165"/>
      <c r="DB31" s="207"/>
      <c r="DC31" s="147"/>
      <c r="DD31" s="201"/>
      <c r="DE31" s="201"/>
      <c r="DF31" s="201"/>
      <c r="DG31" s="201"/>
      <c r="DH31" s="201"/>
      <c r="DI31" s="201"/>
      <c r="DJ31" s="201"/>
      <c r="DK31" s="201"/>
      <c r="DL31" s="201"/>
      <c r="DM31" s="201"/>
      <c r="DN31" s="201"/>
      <c r="DO31" s="147"/>
      <c r="DP31" s="165"/>
      <c r="DQ31" s="165"/>
      <c r="DR31" s="147"/>
      <c r="DS31" s="165"/>
      <c r="DT31" s="165"/>
      <c r="DU31" s="147"/>
      <c r="DV31" s="207"/>
      <c r="DW31" s="207"/>
      <c r="DX31" s="147"/>
    </row>
    <row r="32" spans="3:127" ht="12.75">
      <c r="C32" s="224"/>
      <c r="D32" s="224"/>
      <c r="F32" s="224"/>
      <c r="G32" s="224"/>
      <c r="I32" s="229"/>
      <c r="J32" s="229"/>
      <c r="L32" s="229"/>
      <c r="M32" s="224"/>
      <c r="O32" s="227"/>
      <c r="P32" s="227"/>
      <c r="R32" s="207"/>
      <c r="S32" s="207"/>
      <c r="U32" s="227"/>
      <c r="V32" s="227"/>
      <c r="X32" s="207"/>
      <c r="Y32" s="207"/>
      <c r="AD32" s="207"/>
      <c r="AE32" s="207"/>
      <c r="AG32" s="250"/>
      <c r="AH32" s="207"/>
      <c r="AP32" s="249"/>
      <c r="AQ32" s="249"/>
      <c r="AW32" s="207"/>
      <c r="BE32" s="225"/>
      <c r="BF32" s="227"/>
      <c r="BH32" s="201"/>
      <c r="BI32" s="201"/>
      <c r="BK32" s="201"/>
      <c r="BL32" s="201"/>
      <c r="BN32" s="227"/>
      <c r="BO32" s="227"/>
      <c r="BQ32" s="201"/>
      <c r="BR32" s="201"/>
      <c r="BZ32" s="165"/>
      <c r="CA32" s="165"/>
      <c r="CF32" s="150"/>
      <c r="CG32" s="169"/>
      <c r="CL32" s="150"/>
      <c r="CO32" s="166"/>
      <c r="CY32" s="149"/>
      <c r="DB32" s="149"/>
      <c r="DD32" s="166"/>
      <c r="DG32" s="149"/>
      <c r="DH32" s="149"/>
      <c r="DJ32" s="150"/>
      <c r="DK32" s="149"/>
      <c r="DM32" s="165"/>
      <c r="DT32" s="150"/>
      <c r="DV32" s="201"/>
      <c r="DW32" s="207"/>
    </row>
    <row r="33" spans="9:25" ht="12.75">
      <c r="I33" s="200"/>
      <c r="M33" s="169"/>
      <c r="Y33" s="149"/>
    </row>
    <row r="34" spans="9:13" ht="12.75">
      <c r="I34" s="200"/>
      <c r="M34" s="170"/>
    </row>
    <row r="35" spans="9:15" ht="12.75">
      <c r="I35" s="166"/>
      <c r="O35" s="149"/>
    </row>
  </sheetData>
  <sheetProtection/>
  <mergeCells count="64">
    <mergeCell ref="R1:T1"/>
    <mergeCell ref="R2:T2"/>
    <mergeCell ref="R3:T3"/>
    <mergeCell ref="U9:W10"/>
    <mergeCell ref="R9:T10"/>
    <mergeCell ref="BK9:BM10"/>
    <mergeCell ref="AG9:AI10"/>
    <mergeCell ref="L9:N10"/>
    <mergeCell ref="BE8:BG10"/>
    <mergeCell ref="BH8:BS8"/>
    <mergeCell ref="BW8:BY10"/>
    <mergeCell ref="AV9:AX10"/>
    <mergeCell ref="O9:Q10"/>
    <mergeCell ref="BQ9:BS10"/>
    <mergeCell ref="BT9:BV10"/>
    <mergeCell ref="AY9:BA10"/>
    <mergeCell ref="BB9:BD10"/>
    <mergeCell ref="CL9:CT9"/>
    <mergeCell ref="CX9:CZ10"/>
    <mergeCell ref="AS9:AU10"/>
    <mergeCell ref="BH9:BJ10"/>
    <mergeCell ref="DV7:DX10"/>
    <mergeCell ref="DD9:DF10"/>
    <mergeCell ref="DG9:DI10"/>
    <mergeCell ref="DJ9:DL10"/>
    <mergeCell ref="CL10:CN10"/>
    <mergeCell ref="CC9:CE10"/>
    <mergeCell ref="B7:B11"/>
    <mergeCell ref="EA10:EC11"/>
    <mergeCell ref="DP9:DR10"/>
    <mergeCell ref="DM9:DO10"/>
    <mergeCell ref="DS9:DU10"/>
    <mergeCell ref="L1:N1"/>
    <mergeCell ref="L2:N2"/>
    <mergeCell ref="L3:N3"/>
    <mergeCell ref="B4:N4"/>
    <mergeCell ref="B5:N5"/>
    <mergeCell ref="CF7:CH10"/>
    <mergeCell ref="CI7:DU7"/>
    <mergeCell ref="AM9:AO10"/>
    <mergeCell ref="AP9:AR10"/>
    <mergeCell ref="CU9:CW10"/>
    <mergeCell ref="CR10:CT10"/>
    <mergeCell ref="DA9:DC10"/>
    <mergeCell ref="CI9:CK10"/>
    <mergeCell ref="CO10:CQ10"/>
    <mergeCell ref="CI8:DU8"/>
    <mergeCell ref="C7:E10"/>
    <mergeCell ref="I6:L6"/>
    <mergeCell ref="X9:Z10"/>
    <mergeCell ref="A30:B30"/>
    <mergeCell ref="F8:H10"/>
    <mergeCell ref="I8:AI8"/>
    <mergeCell ref="I9:K10"/>
    <mergeCell ref="AA9:AC10"/>
    <mergeCell ref="AD9:AF10"/>
    <mergeCell ref="A7:A11"/>
    <mergeCell ref="BZ9:CB10"/>
    <mergeCell ref="AJ8:AL8"/>
    <mergeCell ref="AM8:AO8"/>
    <mergeCell ref="AJ9:AL10"/>
    <mergeCell ref="AP8:AR8"/>
    <mergeCell ref="AS8:AU8"/>
    <mergeCell ref="BN9:BP10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landscape" paperSize="9" scale="84" r:id="rId1"/>
  <colBreaks count="4" manualBreakCount="4">
    <brk id="20" max="29" man="1"/>
    <brk id="47" max="29" man="1"/>
    <brk id="83" max="29" man="1"/>
    <brk id="110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18"/>
  <sheetViews>
    <sheetView view="pageBreakPreview" zoomScale="60" zoomScalePageLayoutView="0" workbookViewId="0" topLeftCell="B53">
      <selection activeCell="F55" sqref="F55"/>
    </sheetView>
  </sheetViews>
  <sheetFormatPr defaultColWidth="9.140625" defaultRowHeight="12.75"/>
  <cols>
    <col min="1" max="1" width="14.7109375" style="95" customWidth="1"/>
    <col min="2" max="2" width="57.57421875" style="96" customWidth="1"/>
    <col min="3" max="3" width="16.421875" style="77" customWidth="1"/>
    <col min="4" max="4" width="17.00390625" style="77" customWidth="1"/>
    <col min="5" max="5" width="10.8515625" style="77" customWidth="1"/>
    <col min="6" max="6" width="12.57421875" style="77" customWidth="1"/>
    <col min="7" max="7" width="15.421875" style="97" bestFit="1" customWidth="1"/>
    <col min="8" max="16384" width="9.140625" style="97" customWidth="1"/>
  </cols>
  <sheetData>
    <row r="1" spans="1:6" ht="15.75">
      <c r="A1" s="302" t="s">
        <v>143</v>
      </c>
      <c r="B1" s="302"/>
      <c r="C1" s="302"/>
      <c r="D1" s="302"/>
      <c r="E1" s="302"/>
      <c r="F1" s="302"/>
    </row>
    <row r="2" spans="1:6" ht="15.75">
      <c r="A2" s="302" t="s">
        <v>333</v>
      </c>
      <c r="B2" s="302"/>
      <c r="C2" s="302"/>
      <c r="D2" s="302"/>
      <c r="E2" s="302"/>
      <c r="F2" s="302"/>
    </row>
    <row r="3" spans="1:6" ht="63">
      <c r="A3" s="4" t="s">
        <v>0</v>
      </c>
      <c r="B3" s="4" t="s">
        <v>1</v>
      </c>
      <c r="C3" s="33" t="s">
        <v>2</v>
      </c>
      <c r="D3" s="6" t="s">
        <v>311</v>
      </c>
      <c r="E3" s="33" t="s">
        <v>3</v>
      </c>
      <c r="F3" s="34" t="s">
        <v>4</v>
      </c>
    </row>
    <row r="4" spans="1:6" s="98" customFormat="1" ht="15.75">
      <c r="A4" s="70"/>
      <c r="B4" s="10" t="s">
        <v>5</v>
      </c>
      <c r="C4" s="178">
        <f>SUM(C5,C7,C13,C15)</f>
        <v>73798.37</v>
      </c>
      <c r="D4" s="178">
        <f>SUM(D5,D7,D13,D15,D19,D10)</f>
        <v>78227.80001</v>
      </c>
      <c r="E4" s="178">
        <f>SUM(D4/C4*100)</f>
        <v>106.00207024897705</v>
      </c>
      <c r="F4" s="178">
        <f>SUM(D4-C4)</f>
        <v>4429.430010000011</v>
      </c>
    </row>
    <row r="5" spans="1:6" s="98" customFormat="1" ht="15.75">
      <c r="A5" s="70">
        <v>1010000000</v>
      </c>
      <c r="B5" s="10" t="s">
        <v>6</v>
      </c>
      <c r="C5" s="178">
        <f>SUM(C6)</f>
        <v>63258.37</v>
      </c>
      <c r="D5" s="178">
        <f>SUM(D6)</f>
        <v>67354.9841</v>
      </c>
      <c r="E5" s="178">
        <f aca="true" t="shared" si="0" ref="E5:E53">SUM(D5/C5*100)</f>
        <v>106.47600325458907</v>
      </c>
      <c r="F5" s="178">
        <f aca="true" t="shared" si="1" ref="F5:F53">SUM(D5-C5)</f>
        <v>4096.614099999999</v>
      </c>
    </row>
    <row r="6" spans="1:6" ht="15.75">
      <c r="A6" s="71">
        <v>1010200001</v>
      </c>
      <c r="B6" s="14" t="s">
        <v>7</v>
      </c>
      <c r="C6" s="179">
        <v>63258.37</v>
      </c>
      <c r="D6" s="180">
        <v>67354.9841</v>
      </c>
      <c r="E6" s="179">
        <f t="shared" si="0"/>
        <v>106.47600325458907</v>
      </c>
      <c r="F6" s="179">
        <f t="shared" si="1"/>
        <v>4096.614099999999</v>
      </c>
    </row>
    <row r="7" spans="1:6" s="98" customFormat="1" ht="15.75">
      <c r="A7" s="70">
        <v>1050000000</v>
      </c>
      <c r="B7" s="10" t="s">
        <v>8</v>
      </c>
      <c r="C7" s="178">
        <f>SUM(C8:C9)</f>
        <v>8670</v>
      </c>
      <c r="D7" s="178">
        <f>SUM(D8:D9)</f>
        <v>8878.37549</v>
      </c>
      <c r="E7" s="178">
        <f t="shared" si="0"/>
        <v>102.40340818915803</v>
      </c>
      <c r="F7" s="178">
        <f t="shared" si="1"/>
        <v>208.37549000000035</v>
      </c>
    </row>
    <row r="8" spans="1:6" ht="15.75">
      <c r="A8" s="71">
        <v>1050200001</v>
      </c>
      <c r="B8" s="13" t="s">
        <v>144</v>
      </c>
      <c r="C8" s="214">
        <v>8500</v>
      </c>
      <c r="D8" s="180">
        <v>8697.0861</v>
      </c>
      <c r="E8" s="179">
        <f t="shared" si="0"/>
        <v>102.31866000000001</v>
      </c>
      <c r="F8" s="179">
        <f t="shared" si="1"/>
        <v>197.08610000000044</v>
      </c>
    </row>
    <row r="9" spans="1:6" ht="15.75" customHeight="1">
      <c r="A9" s="71">
        <v>1050300001</v>
      </c>
      <c r="B9" s="13" t="s">
        <v>9</v>
      </c>
      <c r="C9" s="215">
        <v>170</v>
      </c>
      <c r="D9" s="180">
        <v>181.28939</v>
      </c>
      <c r="E9" s="179">
        <f t="shared" si="0"/>
        <v>106.64081764705881</v>
      </c>
      <c r="F9" s="179">
        <f t="shared" si="1"/>
        <v>11.289389999999997</v>
      </c>
    </row>
    <row r="10" spans="1:6" s="98" customFormat="1" ht="15" customHeight="1">
      <c r="A10" s="70">
        <v>1060000000</v>
      </c>
      <c r="B10" s="10" t="s">
        <v>334</v>
      </c>
      <c r="C10" s="178">
        <f>SUM(C11:C12)</f>
        <v>0</v>
      </c>
      <c r="D10" s="178">
        <f>SUM(D11:D12)</f>
        <v>7.988</v>
      </c>
      <c r="E10" s="178"/>
      <c r="F10" s="178">
        <f t="shared" si="1"/>
        <v>7.988</v>
      </c>
    </row>
    <row r="11" spans="1:6" ht="15" customHeight="1" hidden="1">
      <c r="A11" s="71">
        <v>1060600000</v>
      </c>
      <c r="B11" s="13" t="s">
        <v>11</v>
      </c>
      <c r="C11" s="179"/>
      <c r="D11" s="180"/>
      <c r="E11" s="179"/>
      <c r="F11" s="179">
        <f t="shared" si="1"/>
        <v>0</v>
      </c>
    </row>
    <row r="12" spans="1:6" ht="15.75" customHeight="1">
      <c r="A12" s="71">
        <v>1060103000</v>
      </c>
      <c r="B12" s="13" t="s">
        <v>335</v>
      </c>
      <c r="C12" s="179"/>
      <c r="D12" s="180">
        <v>7.988</v>
      </c>
      <c r="E12" s="179"/>
      <c r="F12" s="179">
        <f t="shared" si="1"/>
        <v>7.988</v>
      </c>
    </row>
    <row r="13" spans="1:6" s="98" customFormat="1" ht="31.5">
      <c r="A13" s="70">
        <v>1070000000</v>
      </c>
      <c r="B13" s="19" t="s">
        <v>13</v>
      </c>
      <c r="C13" s="178">
        <f>SUM(C14)</f>
        <v>70</v>
      </c>
      <c r="D13" s="181">
        <f>SUM(D14)</f>
        <v>58.50781</v>
      </c>
      <c r="E13" s="178">
        <f t="shared" si="0"/>
        <v>83.58258571428571</v>
      </c>
      <c r="F13" s="178">
        <f t="shared" si="1"/>
        <v>-11.49219</v>
      </c>
    </row>
    <row r="14" spans="1:6" ht="15.75">
      <c r="A14" s="71">
        <v>1070102001</v>
      </c>
      <c r="B14" s="13" t="s">
        <v>14</v>
      </c>
      <c r="C14" s="179">
        <v>70</v>
      </c>
      <c r="D14" s="180">
        <v>58.50781</v>
      </c>
      <c r="E14" s="179">
        <f t="shared" si="0"/>
        <v>83.58258571428571</v>
      </c>
      <c r="F14" s="179">
        <f t="shared" si="1"/>
        <v>-11.49219</v>
      </c>
    </row>
    <row r="15" spans="1:6" s="98" customFormat="1" ht="15.75">
      <c r="A15" s="70">
        <v>1080000000</v>
      </c>
      <c r="B15" s="10" t="s">
        <v>15</v>
      </c>
      <c r="C15" s="178">
        <f>SUM(C16:C19)</f>
        <v>1800</v>
      </c>
      <c r="D15" s="178">
        <f>D16+D18</f>
        <v>1912.24858</v>
      </c>
      <c r="E15" s="178">
        <f t="shared" si="0"/>
        <v>106.23603222222222</v>
      </c>
      <c r="F15" s="178">
        <f t="shared" si="1"/>
        <v>112.24857999999995</v>
      </c>
    </row>
    <row r="16" spans="1:6" ht="15.75">
      <c r="A16" s="71">
        <v>1080301001</v>
      </c>
      <c r="B16" s="14" t="s">
        <v>16</v>
      </c>
      <c r="C16" s="179">
        <v>1100</v>
      </c>
      <c r="D16" s="180">
        <v>1196.47458</v>
      </c>
      <c r="E16" s="179">
        <f t="shared" si="0"/>
        <v>108.77041636363639</v>
      </c>
      <c r="F16" s="179">
        <f t="shared" si="1"/>
        <v>96.47458000000006</v>
      </c>
    </row>
    <row r="17" spans="1:6" ht="15.75">
      <c r="A17" s="71">
        <v>1080401001</v>
      </c>
      <c r="B17" s="14" t="s">
        <v>145</v>
      </c>
      <c r="C17" s="179">
        <v>0</v>
      </c>
      <c r="D17" s="180"/>
      <c r="E17" s="179"/>
      <c r="F17" s="179">
        <f t="shared" si="1"/>
        <v>0</v>
      </c>
    </row>
    <row r="18" spans="1:6" ht="47.25" customHeight="1">
      <c r="A18" s="71">
        <v>1080714001</v>
      </c>
      <c r="B18" s="14" t="s">
        <v>294</v>
      </c>
      <c r="C18" s="179">
        <v>700</v>
      </c>
      <c r="D18" s="180">
        <v>715.774</v>
      </c>
      <c r="E18" s="179">
        <f t="shared" si="0"/>
        <v>102.25342857142856</v>
      </c>
      <c r="F18" s="179">
        <f t="shared" si="1"/>
        <v>15.774000000000001</v>
      </c>
    </row>
    <row r="19" spans="1:6" s="99" customFormat="1" ht="17.25" customHeight="1">
      <c r="A19" s="71">
        <v>1090000000</v>
      </c>
      <c r="B19" s="14" t="s">
        <v>146</v>
      </c>
      <c r="C19" s="179">
        <v>0</v>
      </c>
      <c r="D19" s="180">
        <v>15.69603</v>
      </c>
      <c r="E19" s="179"/>
      <c r="F19" s="179">
        <f t="shared" si="1"/>
        <v>15.69603</v>
      </c>
    </row>
    <row r="20" spans="1:6" s="98" customFormat="1" ht="18.75" customHeight="1">
      <c r="A20" s="70"/>
      <c r="B20" s="10" t="s">
        <v>20</v>
      </c>
      <c r="C20" s="178">
        <f>SUM(C21,C22,C23,C24,C25,C26,C27,C28,C29,C43,C42)</f>
        <v>9085.6</v>
      </c>
      <c r="D20" s="178">
        <f>D22+D23+D24+D25+D26+D27+D29+D28+D43+D42</f>
        <v>9731.13506</v>
      </c>
      <c r="E20" s="178">
        <f t="shared" si="0"/>
        <v>107.10503500044027</v>
      </c>
      <c r="F20" s="178">
        <f t="shared" si="1"/>
        <v>645.5350600000002</v>
      </c>
    </row>
    <row r="21" spans="1:6" ht="0.75" customHeight="1" hidden="1">
      <c r="A21" s="71">
        <v>1110305005</v>
      </c>
      <c r="B21" s="13" t="s">
        <v>147</v>
      </c>
      <c r="C21" s="179"/>
      <c r="D21" s="180"/>
      <c r="E21" s="179"/>
      <c r="F21" s="179">
        <f t="shared" si="1"/>
        <v>0</v>
      </c>
    </row>
    <row r="22" spans="1:7" ht="15.75">
      <c r="A22" s="72">
        <v>1110501101</v>
      </c>
      <c r="B22" s="73" t="s">
        <v>21</v>
      </c>
      <c r="C22" s="214">
        <v>2752.9</v>
      </c>
      <c r="D22" s="180">
        <v>2906.02245</v>
      </c>
      <c r="E22" s="179">
        <f t="shared" si="0"/>
        <v>105.562223473428</v>
      </c>
      <c r="F22" s="179">
        <f t="shared" si="1"/>
        <v>153.12244999999984</v>
      </c>
      <c r="G22" s="253"/>
    </row>
    <row r="23" spans="1:6" ht="15.75">
      <c r="A23" s="71">
        <v>1110503505</v>
      </c>
      <c r="B23" s="13" t="s">
        <v>22</v>
      </c>
      <c r="C23" s="214">
        <v>500</v>
      </c>
      <c r="D23" s="180">
        <v>549.9273</v>
      </c>
      <c r="E23" s="179">
        <f t="shared" si="0"/>
        <v>109.98545999999997</v>
      </c>
      <c r="F23" s="179">
        <f t="shared" si="1"/>
        <v>49.927299999999946</v>
      </c>
    </row>
    <row r="24" spans="1:6" s="99" customFormat="1" ht="15.75">
      <c r="A24" s="71">
        <v>1110701505</v>
      </c>
      <c r="B24" s="13" t="s">
        <v>23</v>
      </c>
      <c r="C24" s="214">
        <v>100</v>
      </c>
      <c r="D24" s="180">
        <v>99.4</v>
      </c>
      <c r="E24" s="179">
        <f t="shared" si="0"/>
        <v>99.4</v>
      </c>
      <c r="F24" s="179">
        <f t="shared" si="1"/>
        <v>-0.5999999999999943</v>
      </c>
    </row>
    <row r="25" spans="1:6" s="99" customFormat="1" ht="15.75" customHeight="1">
      <c r="A25" s="71">
        <v>1120100001</v>
      </c>
      <c r="B25" s="14" t="s">
        <v>24</v>
      </c>
      <c r="C25" s="179">
        <v>620</v>
      </c>
      <c r="D25" s="180">
        <v>701.41611</v>
      </c>
      <c r="E25" s="179">
        <f t="shared" si="0"/>
        <v>113.1316306451613</v>
      </c>
      <c r="F25" s="179">
        <f t="shared" si="1"/>
        <v>81.41611</v>
      </c>
    </row>
    <row r="26" spans="1:6" ht="0.75" customHeight="1" hidden="1">
      <c r="A26" s="71">
        <v>1130305005</v>
      </c>
      <c r="B26" s="14" t="s">
        <v>148</v>
      </c>
      <c r="C26" s="179">
        <v>0</v>
      </c>
      <c r="D26" s="180">
        <v>0</v>
      </c>
      <c r="E26" s="179" t="e">
        <f t="shared" si="0"/>
        <v>#DIV/0!</v>
      </c>
      <c r="F26" s="179">
        <f t="shared" si="1"/>
        <v>0</v>
      </c>
    </row>
    <row r="27" spans="1:7" ht="31.5">
      <c r="A27" s="72">
        <v>1140203105</v>
      </c>
      <c r="B27" s="74" t="s">
        <v>149</v>
      </c>
      <c r="C27" s="179">
        <v>1362.7</v>
      </c>
      <c r="D27" s="180">
        <v>442.561</v>
      </c>
      <c r="E27" s="179">
        <f t="shared" si="0"/>
        <v>32.47677405151537</v>
      </c>
      <c r="F27" s="179">
        <f t="shared" si="1"/>
        <v>-920.1390000000001</v>
      </c>
      <c r="G27" s="253"/>
    </row>
    <row r="28" spans="1:6" ht="15.75">
      <c r="A28" s="71">
        <v>1140601410</v>
      </c>
      <c r="B28" s="14" t="s">
        <v>25</v>
      </c>
      <c r="C28" s="179">
        <v>1100</v>
      </c>
      <c r="D28" s="180">
        <v>2242.4321</v>
      </c>
      <c r="E28" s="179">
        <f t="shared" si="0"/>
        <v>203.85746363636366</v>
      </c>
      <c r="F28" s="179">
        <f t="shared" si="1"/>
        <v>1142.4321</v>
      </c>
    </row>
    <row r="29" spans="1:6" ht="15.75">
      <c r="A29" s="70">
        <v>1160000000</v>
      </c>
      <c r="B29" s="255" t="s">
        <v>26</v>
      </c>
      <c r="C29" s="254">
        <f>SUM(C30:C41)</f>
        <v>2635</v>
      </c>
      <c r="D29" s="254">
        <f>SUM(D30:D41)</f>
        <v>2734.2193</v>
      </c>
      <c r="E29" s="254">
        <f t="shared" si="0"/>
        <v>103.76543833017078</v>
      </c>
      <c r="F29" s="254">
        <f t="shared" si="1"/>
        <v>99.2193000000002</v>
      </c>
    </row>
    <row r="30" spans="1:7" ht="15.75">
      <c r="A30" s="71">
        <v>1160301001</v>
      </c>
      <c r="B30" s="14" t="s">
        <v>27</v>
      </c>
      <c r="C30" s="179">
        <v>0</v>
      </c>
      <c r="D30" s="182">
        <v>-2.425</v>
      </c>
      <c r="E30" s="179" t="e">
        <f t="shared" si="0"/>
        <v>#DIV/0!</v>
      </c>
      <c r="F30" s="179">
        <f t="shared" si="1"/>
        <v>-2.425</v>
      </c>
      <c r="G30" s="253"/>
    </row>
    <row r="31" spans="1:7" ht="17.25" customHeight="1">
      <c r="A31" s="71">
        <v>1160303001</v>
      </c>
      <c r="B31" s="14" t="s">
        <v>28</v>
      </c>
      <c r="C31" s="179">
        <v>40</v>
      </c>
      <c r="D31" s="183">
        <v>14.35058</v>
      </c>
      <c r="E31" s="179">
        <f t="shared" si="0"/>
        <v>35.876450000000006</v>
      </c>
      <c r="F31" s="179">
        <f t="shared" si="1"/>
        <v>-25.64942</v>
      </c>
      <c r="G31" s="253"/>
    </row>
    <row r="32" spans="1:6" ht="15.75" customHeight="1" hidden="1">
      <c r="A32" s="71">
        <v>1160600000</v>
      </c>
      <c r="B32" s="14" t="s">
        <v>29</v>
      </c>
      <c r="C32" s="179">
        <v>0</v>
      </c>
      <c r="D32" s="183">
        <v>0</v>
      </c>
      <c r="E32" s="179"/>
      <c r="F32" s="179">
        <f t="shared" si="1"/>
        <v>0</v>
      </c>
    </row>
    <row r="33" spans="1:6" s="99" customFormat="1" ht="15.75" customHeight="1">
      <c r="A33" s="71">
        <v>1160800001</v>
      </c>
      <c r="B33" s="14" t="s">
        <v>150</v>
      </c>
      <c r="C33" s="179">
        <v>0</v>
      </c>
      <c r="D33" s="183">
        <v>115</v>
      </c>
      <c r="E33" s="179"/>
      <c r="F33" s="179">
        <f t="shared" si="1"/>
        <v>115</v>
      </c>
    </row>
    <row r="34" spans="1:6" ht="18.75" customHeight="1" hidden="1">
      <c r="A34" s="71">
        <v>1161805005</v>
      </c>
      <c r="B34" s="14" t="s">
        <v>151</v>
      </c>
      <c r="C34" s="179">
        <v>0</v>
      </c>
      <c r="D34" s="180">
        <v>0</v>
      </c>
      <c r="E34" s="179"/>
      <c r="F34" s="179">
        <f t="shared" si="1"/>
        <v>0</v>
      </c>
    </row>
    <row r="35" spans="1:6" ht="15.75">
      <c r="A35" s="71">
        <v>1162105005</v>
      </c>
      <c r="B35" s="14" t="s">
        <v>152</v>
      </c>
      <c r="C35" s="179">
        <v>25</v>
      </c>
      <c r="D35" s="180">
        <v>148.23646</v>
      </c>
      <c r="E35" s="179">
        <f t="shared" si="0"/>
        <v>592.94584</v>
      </c>
      <c r="F35" s="179">
        <f t="shared" si="1"/>
        <v>123.23646</v>
      </c>
    </row>
    <row r="36" spans="1:6" ht="15.75">
      <c r="A36" s="72">
        <v>1162504001</v>
      </c>
      <c r="B36" s="74" t="s">
        <v>31</v>
      </c>
      <c r="C36" s="179">
        <v>20</v>
      </c>
      <c r="D36" s="180">
        <v>22.8</v>
      </c>
      <c r="E36" s="179">
        <f t="shared" si="0"/>
        <v>114.00000000000001</v>
      </c>
      <c r="F36" s="179">
        <f t="shared" si="1"/>
        <v>2.8000000000000007</v>
      </c>
    </row>
    <row r="37" spans="1:6" ht="15.75">
      <c r="A37" s="71">
        <v>1162700001</v>
      </c>
      <c r="B37" s="14" t="s">
        <v>32</v>
      </c>
      <c r="C37" s="179">
        <v>170</v>
      </c>
      <c r="D37" s="180">
        <v>185.75</v>
      </c>
      <c r="E37" s="179">
        <f t="shared" si="0"/>
        <v>109.26470588235293</v>
      </c>
      <c r="F37" s="179">
        <f t="shared" si="1"/>
        <v>15.75</v>
      </c>
    </row>
    <row r="38" spans="1:6" ht="15.75">
      <c r="A38" s="71">
        <v>1162800001</v>
      </c>
      <c r="B38" s="14" t="s">
        <v>33</v>
      </c>
      <c r="C38" s="179">
        <v>80</v>
      </c>
      <c r="D38" s="180">
        <v>137.68073</v>
      </c>
      <c r="E38" s="179">
        <f t="shared" si="0"/>
        <v>172.10091250000002</v>
      </c>
      <c r="F38" s="179">
        <f t="shared" si="1"/>
        <v>57.68073000000001</v>
      </c>
    </row>
    <row r="39" spans="1:6" ht="31.5">
      <c r="A39" s="71">
        <v>1163000000</v>
      </c>
      <c r="B39" s="14" t="s">
        <v>153</v>
      </c>
      <c r="C39" s="179">
        <v>800</v>
      </c>
      <c r="D39" s="180">
        <v>650.68827</v>
      </c>
      <c r="E39" s="179">
        <f t="shared" si="0"/>
        <v>81.33603375</v>
      </c>
      <c r="F39" s="179">
        <f t="shared" si="1"/>
        <v>-149.31173</v>
      </c>
    </row>
    <row r="40" spans="1:6" ht="47.25">
      <c r="A40" s="71">
        <v>1163300000</v>
      </c>
      <c r="B40" s="14" t="s">
        <v>295</v>
      </c>
      <c r="C40" s="179">
        <v>100</v>
      </c>
      <c r="D40" s="180">
        <v>60.72007</v>
      </c>
      <c r="E40" s="179">
        <f t="shared" si="0"/>
        <v>60.72007000000001</v>
      </c>
      <c r="F40" s="179">
        <f t="shared" si="1"/>
        <v>-39.27993</v>
      </c>
    </row>
    <row r="41" spans="1:6" ht="31.5">
      <c r="A41" s="71">
        <v>1169000000</v>
      </c>
      <c r="B41" s="14" t="s">
        <v>35</v>
      </c>
      <c r="C41" s="179">
        <v>1400</v>
      </c>
      <c r="D41" s="180">
        <v>1401.41819</v>
      </c>
      <c r="E41" s="179">
        <f t="shared" si="0"/>
        <v>100.10129928571429</v>
      </c>
      <c r="F41" s="179">
        <f t="shared" si="1"/>
        <v>1.418190000000095</v>
      </c>
    </row>
    <row r="42" spans="1:6" ht="15.75" hidden="1">
      <c r="A42" s="71">
        <v>1170105005</v>
      </c>
      <c r="B42" s="14" t="s">
        <v>154</v>
      </c>
      <c r="C42" s="179">
        <v>0</v>
      </c>
      <c r="D42" s="180">
        <v>0</v>
      </c>
      <c r="E42" s="179" t="e">
        <f t="shared" si="0"/>
        <v>#DIV/0!</v>
      </c>
      <c r="F42" s="179">
        <f t="shared" si="1"/>
        <v>0</v>
      </c>
    </row>
    <row r="43" spans="1:6" ht="15.75">
      <c r="A43" s="71">
        <v>1170505005</v>
      </c>
      <c r="B43" s="13" t="s">
        <v>36</v>
      </c>
      <c r="C43" s="179">
        <v>15</v>
      </c>
      <c r="D43" s="180">
        <v>55.1568</v>
      </c>
      <c r="E43" s="179">
        <f t="shared" si="0"/>
        <v>367.712</v>
      </c>
      <c r="F43" s="179">
        <f t="shared" si="1"/>
        <v>40.1568</v>
      </c>
    </row>
    <row r="44" spans="1:7" s="98" customFormat="1" ht="15.75">
      <c r="A44" s="70"/>
      <c r="B44" s="10" t="s">
        <v>38</v>
      </c>
      <c r="C44" s="233">
        <f>SUM(C4,C20)</f>
        <v>82883.97</v>
      </c>
      <c r="D44" s="258">
        <f>D4+D20</f>
        <v>87958.93507</v>
      </c>
      <c r="E44" s="178">
        <f t="shared" si="0"/>
        <v>106.12297537147413</v>
      </c>
      <c r="F44" s="178">
        <f t="shared" si="1"/>
        <v>5074.965070000006</v>
      </c>
      <c r="G44" s="256"/>
    </row>
    <row r="45" spans="1:7" s="98" customFormat="1" ht="15.75">
      <c r="A45" s="70"/>
      <c r="B45" s="10" t="s">
        <v>39</v>
      </c>
      <c r="C45" s="178">
        <f>C46+C47+C48+C49+C50+C51</f>
        <v>314163.3035999999</v>
      </c>
      <c r="D45" s="178">
        <f>D46+D47+D48+D49+D50+D51</f>
        <v>306340.34273</v>
      </c>
      <c r="E45" s="178">
        <f t="shared" si="0"/>
        <v>97.50990622381526</v>
      </c>
      <c r="F45" s="178">
        <f t="shared" si="1"/>
        <v>-7822.960869999952</v>
      </c>
      <c r="G45" s="256"/>
    </row>
    <row r="46" spans="1:6" ht="15.75">
      <c r="A46" s="72">
        <v>2020100000</v>
      </c>
      <c r="B46" s="73" t="s">
        <v>287</v>
      </c>
      <c r="C46" s="215">
        <v>68195.1</v>
      </c>
      <c r="D46" s="216">
        <v>68195.1</v>
      </c>
      <c r="E46" s="179">
        <f t="shared" si="0"/>
        <v>100</v>
      </c>
      <c r="F46" s="179">
        <f t="shared" si="1"/>
        <v>0</v>
      </c>
    </row>
    <row r="47" spans="1:6" ht="15.75">
      <c r="A47" s="72">
        <v>2020200000</v>
      </c>
      <c r="B47" s="73" t="s">
        <v>285</v>
      </c>
      <c r="C47" s="214">
        <v>69731.809</v>
      </c>
      <c r="D47" s="180">
        <v>62502.098</v>
      </c>
      <c r="E47" s="179">
        <f t="shared" si="0"/>
        <v>89.63211896596573</v>
      </c>
      <c r="F47" s="179">
        <f t="shared" si="1"/>
        <v>-7229.710999999996</v>
      </c>
    </row>
    <row r="48" spans="1:6" ht="15.75">
      <c r="A48" s="72">
        <v>2020300000</v>
      </c>
      <c r="B48" s="73" t="s">
        <v>286</v>
      </c>
      <c r="C48" s="214">
        <v>166298.0756</v>
      </c>
      <c r="D48" s="217">
        <v>165879.62582</v>
      </c>
      <c r="E48" s="179">
        <f t="shared" si="0"/>
        <v>99.74837364864851</v>
      </c>
      <c r="F48" s="179">
        <f t="shared" si="1"/>
        <v>-418.4497800000245</v>
      </c>
    </row>
    <row r="49" spans="1:6" ht="15.75">
      <c r="A49" s="72">
        <v>2020400000</v>
      </c>
      <c r="B49" s="73" t="s">
        <v>44</v>
      </c>
      <c r="C49" s="214">
        <v>11682.459</v>
      </c>
      <c r="D49" s="218">
        <v>11507.659</v>
      </c>
      <c r="E49" s="179">
        <f t="shared" si="0"/>
        <v>98.50373966645206</v>
      </c>
      <c r="F49" s="179">
        <f t="shared" si="1"/>
        <v>-174.8000000000011</v>
      </c>
    </row>
    <row r="50" spans="1:6" ht="30" customHeight="1">
      <c r="A50" s="72">
        <v>2020900000</v>
      </c>
      <c r="B50" s="74" t="s">
        <v>305</v>
      </c>
      <c r="C50" s="214">
        <v>510</v>
      </c>
      <c r="D50" s="218">
        <v>510</v>
      </c>
      <c r="E50" s="179">
        <f t="shared" si="0"/>
        <v>100</v>
      </c>
      <c r="F50" s="179">
        <f t="shared" si="1"/>
        <v>0</v>
      </c>
    </row>
    <row r="51" spans="1:6" ht="15" customHeight="1">
      <c r="A51" s="70">
        <v>2190500005</v>
      </c>
      <c r="B51" s="10" t="s">
        <v>155</v>
      </c>
      <c r="C51" s="184">
        <v>-2254.14</v>
      </c>
      <c r="D51" s="184">
        <v>-2254.14009</v>
      </c>
      <c r="E51" s="178"/>
      <c r="F51" s="178">
        <f>SUM(D51-C51)</f>
        <v>-9.000000000014552E-05</v>
      </c>
    </row>
    <row r="52" spans="1:6" s="98" customFormat="1" ht="9" customHeight="1" hidden="1">
      <c r="A52" s="70">
        <v>3000000000</v>
      </c>
      <c r="B52" s="19" t="s">
        <v>45</v>
      </c>
      <c r="C52" s="219">
        <v>0</v>
      </c>
      <c r="D52" s="184">
        <v>0</v>
      </c>
      <c r="E52" s="178" t="e">
        <f t="shared" si="0"/>
        <v>#DIV/0!</v>
      </c>
      <c r="F52" s="178">
        <f t="shared" si="1"/>
        <v>0</v>
      </c>
    </row>
    <row r="53" spans="1:6" s="98" customFormat="1" ht="16.5" customHeight="1">
      <c r="A53" s="70"/>
      <c r="B53" s="10" t="s">
        <v>46</v>
      </c>
      <c r="C53" s="178">
        <f>SUM(C44,C45,C52)</f>
        <v>397047.27359999996</v>
      </c>
      <c r="D53" s="185">
        <f>D44+D45</f>
        <v>394299.2778</v>
      </c>
      <c r="E53" s="178">
        <f t="shared" si="0"/>
        <v>99.30789203636027</v>
      </c>
      <c r="F53" s="178">
        <f t="shared" si="1"/>
        <v>-2747.995799999975</v>
      </c>
    </row>
    <row r="54" spans="1:7" s="98" customFormat="1" ht="15.75">
      <c r="A54" s="70"/>
      <c r="B54" s="22" t="s">
        <v>47</v>
      </c>
      <c r="C54" s="178">
        <f>C115-C53</f>
        <v>16142.080000000075</v>
      </c>
      <c r="D54" s="178">
        <f>D115-D53</f>
        <v>9155.84725000005</v>
      </c>
      <c r="E54" s="81"/>
      <c r="F54" s="81"/>
      <c r="G54" s="256"/>
    </row>
    <row r="55" spans="1:6" ht="15.75">
      <c r="A55" s="75"/>
      <c r="B55" s="76"/>
      <c r="C55" s="220"/>
      <c r="D55" s="220"/>
      <c r="E55" s="221"/>
      <c r="F55" s="222"/>
    </row>
    <row r="56" spans="1:6" ht="63">
      <c r="A56" s="78" t="s">
        <v>0</v>
      </c>
      <c r="B56" s="78" t="s">
        <v>48</v>
      </c>
      <c r="C56" s="33" t="s">
        <v>2</v>
      </c>
      <c r="D56" s="6" t="s">
        <v>311</v>
      </c>
      <c r="E56" s="33" t="s">
        <v>3</v>
      </c>
      <c r="F56" s="34" t="s">
        <v>4</v>
      </c>
    </row>
    <row r="57" spans="1:6" ht="15.75">
      <c r="A57" s="163">
        <v>1</v>
      </c>
      <c r="B57" s="78">
        <v>2</v>
      </c>
      <c r="C57" s="164">
        <v>3</v>
      </c>
      <c r="D57" s="164">
        <v>4</v>
      </c>
      <c r="E57" s="164">
        <v>5</v>
      </c>
      <c r="F57" s="164">
        <v>6</v>
      </c>
    </row>
    <row r="58" spans="1:6" s="98" customFormat="1" ht="15.75">
      <c r="A58" s="80" t="s">
        <v>49</v>
      </c>
      <c r="B58" s="152" t="s">
        <v>50</v>
      </c>
      <c r="C58" s="171">
        <f>C59+C60+C61+C62+C63+C65+C64</f>
        <v>21139.7256</v>
      </c>
      <c r="D58" s="162">
        <f>D59+D60+D61+D62+D63+D65+D64</f>
        <v>20879.602850000003</v>
      </c>
      <c r="E58" s="82">
        <f>SUM(D58/C58*100)</f>
        <v>98.76950744337005</v>
      </c>
      <c r="F58" s="82">
        <f>SUM(D58-C58)</f>
        <v>-260.12274999999863</v>
      </c>
    </row>
    <row r="59" spans="1:6" s="98" customFormat="1" ht="31.5">
      <c r="A59" s="83" t="s">
        <v>290</v>
      </c>
      <c r="B59" s="155" t="s">
        <v>291</v>
      </c>
      <c r="C59" s="172">
        <v>30</v>
      </c>
      <c r="D59" s="172">
        <v>9.18</v>
      </c>
      <c r="E59" s="85"/>
      <c r="F59" s="85"/>
    </row>
    <row r="60" spans="1:6" ht="15.75">
      <c r="A60" s="83" t="s">
        <v>51</v>
      </c>
      <c r="B60" s="84" t="s">
        <v>52</v>
      </c>
      <c r="C60" s="172">
        <v>14968.3</v>
      </c>
      <c r="D60" s="172">
        <v>14763.63296</v>
      </c>
      <c r="E60" s="85">
        <f aca="true" t="shared" si="2" ref="E60:E115">SUM(D60/C60*100)</f>
        <v>98.63266342871269</v>
      </c>
      <c r="F60" s="85">
        <f aca="true" t="shared" si="3" ref="F60:F115">SUM(D60-C60)</f>
        <v>-204.66703999999845</v>
      </c>
    </row>
    <row r="61" spans="1:6" ht="16.5" customHeight="1">
      <c r="A61" s="83" t="s">
        <v>156</v>
      </c>
      <c r="B61" s="84" t="s">
        <v>280</v>
      </c>
      <c r="C61" s="172">
        <v>1.882</v>
      </c>
      <c r="D61" s="172">
        <v>0</v>
      </c>
      <c r="E61" s="85"/>
      <c r="F61" s="85">
        <f t="shared" si="3"/>
        <v>-1.882</v>
      </c>
    </row>
    <row r="62" spans="1:6" ht="31.5" customHeight="1">
      <c r="A62" s="83" t="s">
        <v>157</v>
      </c>
      <c r="B62" s="84" t="s">
        <v>158</v>
      </c>
      <c r="C62" s="172">
        <v>3460.5</v>
      </c>
      <c r="D62" s="172">
        <v>3460.49906</v>
      </c>
      <c r="E62" s="85">
        <f t="shared" si="2"/>
        <v>99.99997283629534</v>
      </c>
      <c r="F62" s="85">
        <f t="shared" si="3"/>
        <v>-0.0009399999999004649</v>
      </c>
    </row>
    <row r="63" spans="1:6" ht="16.5" customHeight="1">
      <c r="A63" s="83" t="s">
        <v>53</v>
      </c>
      <c r="B63" s="84" t="s">
        <v>54</v>
      </c>
      <c r="C63" s="172">
        <v>6</v>
      </c>
      <c r="D63" s="172">
        <v>6</v>
      </c>
      <c r="E63" s="85"/>
      <c r="F63" s="85">
        <f t="shared" si="3"/>
        <v>0</v>
      </c>
    </row>
    <row r="64" spans="1:6" ht="15.75" customHeight="1">
      <c r="A64" s="83" t="s">
        <v>159</v>
      </c>
      <c r="B64" s="84" t="s">
        <v>284</v>
      </c>
      <c r="C64" s="173">
        <v>19</v>
      </c>
      <c r="D64" s="173">
        <v>0</v>
      </c>
      <c r="E64" s="85">
        <f t="shared" si="2"/>
        <v>0</v>
      </c>
      <c r="F64" s="85">
        <f t="shared" si="3"/>
        <v>-19</v>
      </c>
    </row>
    <row r="65" spans="1:6" ht="16.5" customHeight="1">
      <c r="A65" s="83" t="s">
        <v>279</v>
      </c>
      <c r="B65" s="84" t="s">
        <v>283</v>
      </c>
      <c r="C65" s="172">
        <v>2654.0436</v>
      </c>
      <c r="D65" s="172">
        <v>2640.29083</v>
      </c>
      <c r="E65" s="85">
        <f t="shared" si="2"/>
        <v>99.48181823388282</v>
      </c>
      <c r="F65" s="85">
        <f t="shared" si="3"/>
        <v>-13.752770000000055</v>
      </c>
    </row>
    <row r="66" spans="1:6" s="98" customFormat="1" ht="15.75">
      <c r="A66" s="86" t="s">
        <v>56</v>
      </c>
      <c r="B66" s="153" t="s">
        <v>57</v>
      </c>
      <c r="C66" s="171">
        <f>C67</f>
        <v>1467.6</v>
      </c>
      <c r="D66" s="171">
        <f>D67</f>
        <v>1467.6</v>
      </c>
      <c r="E66" s="82">
        <f t="shared" si="2"/>
        <v>100</v>
      </c>
      <c r="F66" s="82">
        <f t="shared" si="3"/>
        <v>0</v>
      </c>
    </row>
    <row r="67" spans="1:6" ht="15.75">
      <c r="A67" s="87" t="s">
        <v>58</v>
      </c>
      <c r="B67" s="17" t="s">
        <v>282</v>
      </c>
      <c r="C67" s="172">
        <v>1467.6</v>
      </c>
      <c r="D67" s="172">
        <v>1467.6</v>
      </c>
      <c r="E67" s="85">
        <f t="shared" si="2"/>
        <v>100</v>
      </c>
      <c r="F67" s="85">
        <f t="shared" si="3"/>
        <v>0</v>
      </c>
    </row>
    <row r="68" spans="1:6" s="98" customFormat="1" ht="15.75">
      <c r="A68" s="80" t="s">
        <v>60</v>
      </c>
      <c r="B68" s="152" t="s">
        <v>61</v>
      </c>
      <c r="C68" s="171">
        <f>SUM(C69:C71)</f>
        <v>1940.7</v>
      </c>
      <c r="D68" s="171">
        <f>SUM(D69:D71)</f>
        <v>1922.3519000000001</v>
      </c>
      <c r="E68" s="82">
        <f t="shared" si="2"/>
        <v>99.05456278662339</v>
      </c>
      <c r="F68" s="82">
        <f t="shared" si="3"/>
        <v>-18.34809999999993</v>
      </c>
    </row>
    <row r="69" spans="1:6" ht="15.75">
      <c r="A69" s="83" t="s">
        <v>62</v>
      </c>
      <c r="B69" s="84" t="s">
        <v>63</v>
      </c>
      <c r="C69" s="172">
        <v>500</v>
      </c>
      <c r="D69" s="172">
        <v>500</v>
      </c>
      <c r="E69" s="85">
        <f t="shared" si="2"/>
        <v>100</v>
      </c>
      <c r="F69" s="85">
        <f t="shared" si="3"/>
        <v>0</v>
      </c>
    </row>
    <row r="70" spans="1:6" ht="15.75">
      <c r="A70" s="230" t="s">
        <v>307</v>
      </c>
      <c r="B70" s="84" t="s">
        <v>308</v>
      </c>
      <c r="C70" s="172">
        <v>788.9</v>
      </c>
      <c r="D70" s="172">
        <v>788.9</v>
      </c>
      <c r="E70" s="85">
        <f t="shared" si="2"/>
        <v>100</v>
      </c>
      <c r="F70" s="85">
        <f t="shared" si="3"/>
        <v>0</v>
      </c>
    </row>
    <row r="71" spans="1:6" ht="15.75">
      <c r="A71" s="156" t="s">
        <v>160</v>
      </c>
      <c r="B71" s="88" t="s">
        <v>161</v>
      </c>
      <c r="C71" s="172">
        <v>651.8</v>
      </c>
      <c r="D71" s="172">
        <v>633.4519</v>
      </c>
      <c r="E71" s="85">
        <f t="shared" si="2"/>
        <v>97.18501073949065</v>
      </c>
      <c r="F71" s="85">
        <f t="shared" si="3"/>
        <v>-18.34809999999993</v>
      </c>
    </row>
    <row r="72" spans="1:6" s="98" customFormat="1" ht="15.75">
      <c r="A72" s="80" t="s">
        <v>66</v>
      </c>
      <c r="B72" s="152" t="s">
        <v>67</v>
      </c>
      <c r="C72" s="257">
        <f>SUM(C73:C76)</f>
        <v>48562.687999999995</v>
      </c>
      <c r="D72" s="257">
        <f>SUM(D73:D76)</f>
        <v>41296.022600000004</v>
      </c>
      <c r="E72" s="82">
        <f t="shared" si="2"/>
        <v>85.03652557288429</v>
      </c>
      <c r="F72" s="82">
        <f t="shared" si="3"/>
        <v>-7266.665399999991</v>
      </c>
    </row>
    <row r="73" spans="1:6" ht="15.75">
      <c r="A73" s="83" t="s">
        <v>162</v>
      </c>
      <c r="B73" s="84" t="s">
        <v>163</v>
      </c>
      <c r="C73" s="175">
        <v>346.949</v>
      </c>
      <c r="D73" s="172">
        <v>346.198</v>
      </c>
      <c r="E73" s="85">
        <f t="shared" si="2"/>
        <v>99.78354167327186</v>
      </c>
      <c r="F73" s="85">
        <f t="shared" si="3"/>
        <v>-0.7510000000000332</v>
      </c>
    </row>
    <row r="74" spans="1:7" s="98" customFormat="1" ht="15.75">
      <c r="A74" s="83" t="s">
        <v>70</v>
      </c>
      <c r="B74" s="84" t="s">
        <v>71</v>
      </c>
      <c r="C74" s="175">
        <v>1882.95</v>
      </c>
      <c r="D74" s="172">
        <v>1882.95</v>
      </c>
      <c r="E74" s="85">
        <f t="shared" si="2"/>
        <v>100</v>
      </c>
      <c r="F74" s="85">
        <f t="shared" si="3"/>
        <v>0</v>
      </c>
      <c r="G74" s="234"/>
    </row>
    <row r="75" spans="1:6" ht="15.75">
      <c r="A75" s="83" t="s">
        <v>68</v>
      </c>
      <c r="B75" s="84" t="s">
        <v>69</v>
      </c>
      <c r="C75" s="175">
        <v>30883.089</v>
      </c>
      <c r="D75" s="172">
        <v>30883.089</v>
      </c>
      <c r="E75" s="85">
        <f t="shared" si="2"/>
        <v>100</v>
      </c>
      <c r="F75" s="85">
        <f t="shared" si="3"/>
        <v>0</v>
      </c>
    </row>
    <row r="76" spans="1:6" ht="15.75">
      <c r="A76" s="83" t="s">
        <v>72</v>
      </c>
      <c r="B76" s="84" t="s">
        <v>73</v>
      </c>
      <c r="C76" s="175">
        <v>15449.7</v>
      </c>
      <c r="D76" s="172">
        <v>8183.7856</v>
      </c>
      <c r="E76" s="85">
        <f t="shared" si="2"/>
        <v>52.970514637824685</v>
      </c>
      <c r="F76" s="85">
        <f t="shared" si="3"/>
        <v>-7265.914400000001</v>
      </c>
    </row>
    <row r="77" spans="1:6" s="98" customFormat="1" ht="15.75">
      <c r="A77" s="80" t="s">
        <v>74</v>
      </c>
      <c r="B77" s="152" t="s">
        <v>75</v>
      </c>
      <c r="C77" s="171">
        <f>SUM(C78:C80)</f>
        <v>13930.768</v>
      </c>
      <c r="D77" s="171">
        <f>SUM(D78:D80)</f>
        <v>13920.268</v>
      </c>
      <c r="E77" s="82">
        <f t="shared" si="2"/>
        <v>99.924627271088</v>
      </c>
      <c r="F77" s="82">
        <f t="shared" si="3"/>
        <v>-10.5</v>
      </c>
    </row>
    <row r="78" spans="1:6" ht="15.75">
      <c r="A78" s="83" t="s">
        <v>76</v>
      </c>
      <c r="B78" s="89" t="s">
        <v>77</v>
      </c>
      <c r="C78" s="172">
        <v>10306.068</v>
      </c>
      <c r="D78" s="172">
        <v>10306.068</v>
      </c>
      <c r="E78" s="85">
        <f t="shared" si="2"/>
        <v>100</v>
      </c>
      <c r="F78" s="85">
        <f t="shared" si="3"/>
        <v>0</v>
      </c>
    </row>
    <row r="79" spans="1:6" ht="15.75">
      <c r="A79" s="83" t="s">
        <v>78</v>
      </c>
      <c r="B79" s="89" t="s">
        <v>79</v>
      </c>
      <c r="C79" s="172">
        <v>315</v>
      </c>
      <c r="D79" s="172">
        <v>315</v>
      </c>
      <c r="E79" s="85"/>
      <c r="F79" s="85">
        <f t="shared" si="3"/>
        <v>0</v>
      </c>
    </row>
    <row r="80" spans="1:6" ht="15.75">
      <c r="A80" s="83" t="s">
        <v>80</v>
      </c>
      <c r="B80" s="84" t="s">
        <v>81</v>
      </c>
      <c r="C80" s="172">
        <v>3309.7</v>
      </c>
      <c r="D80" s="172">
        <v>3299.2</v>
      </c>
      <c r="E80" s="85">
        <f t="shared" si="2"/>
        <v>99.68275070248058</v>
      </c>
      <c r="F80" s="85">
        <f t="shared" si="3"/>
        <v>-10.5</v>
      </c>
    </row>
    <row r="81" spans="1:6" s="98" customFormat="1" ht="15.75">
      <c r="A81" s="80" t="s">
        <v>82</v>
      </c>
      <c r="B81" s="154" t="s">
        <v>83</v>
      </c>
      <c r="C81" s="174">
        <f>SUM(C82)</f>
        <v>60</v>
      </c>
      <c r="D81" s="174">
        <f>SUM(D82)</f>
        <v>58.1</v>
      </c>
      <c r="E81" s="82">
        <f t="shared" si="2"/>
        <v>96.83333333333334</v>
      </c>
      <c r="F81" s="82">
        <f t="shared" si="3"/>
        <v>-1.8999999999999986</v>
      </c>
    </row>
    <row r="82" spans="1:6" ht="29.25" customHeight="1">
      <c r="A82" s="83" t="s">
        <v>84</v>
      </c>
      <c r="B82" s="89" t="s">
        <v>85</v>
      </c>
      <c r="C82" s="175">
        <v>60</v>
      </c>
      <c r="D82" s="172">
        <v>58.1</v>
      </c>
      <c r="E82" s="85">
        <f t="shared" si="2"/>
        <v>96.83333333333334</v>
      </c>
      <c r="F82" s="85">
        <f t="shared" si="3"/>
        <v>-1.8999999999999986</v>
      </c>
    </row>
    <row r="83" spans="1:6" s="98" customFormat="1" ht="15.75">
      <c r="A83" s="80" t="s">
        <v>86</v>
      </c>
      <c r="B83" s="154" t="s">
        <v>87</v>
      </c>
      <c r="C83" s="174">
        <f>SUM(C84:C87)</f>
        <v>228914.632</v>
      </c>
      <c r="D83" s="174">
        <f>SUM(D84:D87)</f>
        <v>227982.54037</v>
      </c>
      <c r="E83" s="82">
        <f t="shared" si="2"/>
        <v>99.59282129680552</v>
      </c>
      <c r="F83" s="82">
        <f t="shared" si="3"/>
        <v>-932.0916300000099</v>
      </c>
    </row>
    <row r="84" spans="1:6" ht="15.75">
      <c r="A84" s="83" t="s">
        <v>88</v>
      </c>
      <c r="B84" s="89" t="s">
        <v>89</v>
      </c>
      <c r="C84" s="175">
        <v>50580.82838</v>
      </c>
      <c r="D84" s="172">
        <v>50214.56604</v>
      </c>
      <c r="E84" s="85">
        <f t="shared" si="2"/>
        <v>99.27588702729744</v>
      </c>
      <c r="F84" s="85">
        <f t="shared" si="3"/>
        <v>-366.26234000000113</v>
      </c>
    </row>
    <row r="85" spans="1:6" ht="15.75">
      <c r="A85" s="83" t="s">
        <v>90</v>
      </c>
      <c r="B85" s="89" t="s">
        <v>91</v>
      </c>
      <c r="C85" s="175">
        <v>170972.00262</v>
      </c>
      <c r="D85" s="172">
        <v>170406.20433</v>
      </c>
      <c r="E85" s="85">
        <f t="shared" si="2"/>
        <v>99.66906962465806</v>
      </c>
      <c r="F85" s="85">
        <f t="shared" si="3"/>
        <v>-565.7982900000061</v>
      </c>
    </row>
    <row r="86" spans="1:6" ht="15.75">
      <c r="A86" s="83" t="s">
        <v>92</v>
      </c>
      <c r="B86" s="89" t="s">
        <v>93</v>
      </c>
      <c r="C86" s="175">
        <v>3129.619</v>
      </c>
      <c r="D86" s="172">
        <v>3129.588</v>
      </c>
      <c r="E86" s="85">
        <f t="shared" si="2"/>
        <v>99.99900946409132</v>
      </c>
      <c r="F86" s="85">
        <f t="shared" si="3"/>
        <v>-0.03099999999994907</v>
      </c>
    </row>
    <row r="87" spans="1:6" ht="15.75">
      <c r="A87" s="83" t="s">
        <v>94</v>
      </c>
      <c r="B87" s="89" t="s">
        <v>95</v>
      </c>
      <c r="C87" s="175">
        <v>4232.182</v>
      </c>
      <c r="D87" s="172">
        <v>4232.182</v>
      </c>
      <c r="E87" s="85">
        <f t="shared" si="2"/>
        <v>100</v>
      </c>
      <c r="F87" s="85">
        <f t="shared" si="3"/>
        <v>0</v>
      </c>
    </row>
    <row r="88" spans="1:6" s="98" customFormat="1" ht="15.75">
      <c r="A88" s="80" t="s">
        <v>96</v>
      </c>
      <c r="B88" s="152" t="s">
        <v>278</v>
      </c>
      <c r="C88" s="171">
        <f>C89</f>
        <v>4961.495</v>
      </c>
      <c r="D88" s="171">
        <f>SUM(D89)</f>
        <v>4896.06342</v>
      </c>
      <c r="E88" s="82">
        <f t="shared" si="2"/>
        <v>98.68121241682195</v>
      </c>
      <c r="F88" s="82">
        <f t="shared" si="3"/>
        <v>-65.43157999999949</v>
      </c>
    </row>
    <row r="89" spans="1:6" ht="15.75">
      <c r="A89" s="83" t="s">
        <v>98</v>
      </c>
      <c r="B89" s="84" t="s">
        <v>164</v>
      </c>
      <c r="C89" s="172">
        <v>4961.495</v>
      </c>
      <c r="D89" s="172">
        <v>4896.06342</v>
      </c>
      <c r="E89" s="85">
        <f t="shared" si="2"/>
        <v>98.68121241682195</v>
      </c>
      <c r="F89" s="85">
        <f t="shared" si="3"/>
        <v>-65.43157999999949</v>
      </c>
    </row>
    <row r="90" spans="1:6" s="98" customFormat="1" ht="15.75">
      <c r="A90" s="80" t="s">
        <v>100</v>
      </c>
      <c r="B90" s="152" t="s">
        <v>265</v>
      </c>
      <c r="C90" s="171">
        <f>SUM(C91:C95)</f>
        <v>33295.67</v>
      </c>
      <c r="D90" s="171">
        <f>SUM(D91:D95)</f>
        <v>32628.48922</v>
      </c>
      <c r="E90" s="82">
        <f t="shared" si="2"/>
        <v>97.99619355910242</v>
      </c>
      <c r="F90" s="82">
        <f t="shared" si="3"/>
        <v>-667.1807799999988</v>
      </c>
    </row>
    <row r="91" spans="1:6" ht="15.75">
      <c r="A91" s="83" t="s">
        <v>102</v>
      </c>
      <c r="B91" s="84" t="s">
        <v>165</v>
      </c>
      <c r="C91" s="172">
        <v>21710.22027</v>
      </c>
      <c r="D91" s="172">
        <v>21459.60727</v>
      </c>
      <c r="E91" s="85">
        <f t="shared" si="2"/>
        <v>98.84564506079053</v>
      </c>
      <c r="F91" s="85">
        <f t="shared" si="3"/>
        <v>-250.6130000000012</v>
      </c>
    </row>
    <row r="92" spans="1:6" ht="15.75">
      <c r="A92" s="83" t="s">
        <v>104</v>
      </c>
      <c r="B92" s="84" t="s">
        <v>105</v>
      </c>
      <c r="C92" s="172">
        <v>5986.53341</v>
      </c>
      <c r="D92" s="172">
        <v>5818.2009</v>
      </c>
      <c r="E92" s="85">
        <f t="shared" si="2"/>
        <v>97.18814715509956</v>
      </c>
      <c r="F92" s="85">
        <f t="shared" si="3"/>
        <v>-168.33251000000018</v>
      </c>
    </row>
    <row r="93" spans="1:6" ht="15" customHeight="1">
      <c r="A93" s="83" t="s">
        <v>106</v>
      </c>
      <c r="B93" s="84" t="s">
        <v>281</v>
      </c>
      <c r="C93" s="172">
        <v>169.584</v>
      </c>
      <c r="D93" s="172">
        <v>169.584</v>
      </c>
      <c r="E93" s="85">
        <f t="shared" si="2"/>
        <v>100</v>
      </c>
      <c r="F93" s="85">
        <f t="shared" si="3"/>
        <v>0</v>
      </c>
    </row>
    <row r="94" spans="1:6" ht="15.75">
      <c r="A94" s="83" t="s">
        <v>108</v>
      </c>
      <c r="B94" s="90" t="s">
        <v>109</v>
      </c>
      <c r="C94" s="172">
        <v>5429.33232</v>
      </c>
      <c r="D94" s="172">
        <v>5181.09705</v>
      </c>
      <c r="E94" s="85">
        <f t="shared" si="2"/>
        <v>95.42788587308281</v>
      </c>
      <c r="F94" s="85">
        <f t="shared" si="3"/>
        <v>-248.23527000000013</v>
      </c>
    </row>
    <row r="95" spans="1:6" ht="15.75" hidden="1">
      <c r="A95" s="83" t="s">
        <v>110</v>
      </c>
      <c r="B95" s="84" t="s">
        <v>166</v>
      </c>
      <c r="C95" s="172"/>
      <c r="D95" s="172"/>
      <c r="E95" s="85"/>
      <c r="F95" s="85">
        <f t="shared" si="3"/>
        <v>0</v>
      </c>
    </row>
    <row r="96" spans="1:6" s="98" customFormat="1" ht="15.75">
      <c r="A96" s="91">
        <v>1000</v>
      </c>
      <c r="B96" s="152" t="s">
        <v>112</v>
      </c>
      <c r="C96" s="171">
        <f>SUM(C97:C100)</f>
        <v>17710.427</v>
      </c>
      <c r="D96" s="171">
        <f>SUM(D97:D100)</f>
        <v>17301.02355</v>
      </c>
      <c r="E96" s="82">
        <f t="shared" si="2"/>
        <v>97.68834794327658</v>
      </c>
      <c r="F96" s="82">
        <f t="shared" si="3"/>
        <v>-409.403449999998</v>
      </c>
    </row>
    <row r="97" spans="1:6" ht="15.75">
      <c r="A97" s="79">
        <v>1001</v>
      </c>
      <c r="B97" s="93" t="s">
        <v>167</v>
      </c>
      <c r="C97" s="172">
        <v>147.3</v>
      </c>
      <c r="D97" s="172">
        <v>147.28461</v>
      </c>
      <c r="E97" s="85">
        <f t="shared" si="2"/>
        <v>99.98955193482686</v>
      </c>
      <c r="F97" s="85">
        <f t="shared" si="3"/>
        <v>-0.015390000000024884</v>
      </c>
    </row>
    <row r="98" spans="1:6" ht="15.75">
      <c r="A98" s="79">
        <v>1003</v>
      </c>
      <c r="B98" s="93" t="s">
        <v>113</v>
      </c>
      <c r="C98" s="172">
        <v>15718.827</v>
      </c>
      <c r="D98" s="172">
        <v>15344.95349</v>
      </c>
      <c r="E98" s="85">
        <f t="shared" si="2"/>
        <v>97.62149230346515</v>
      </c>
      <c r="F98" s="85">
        <f t="shared" si="3"/>
        <v>-373.87350999999944</v>
      </c>
    </row>
    <row r="99" spans="1:6" ht="15" customHeight="1">
      <c r="A99" s="79">
        <v>1004</v>
      </c>
      <c r="B99" s="93" t="s">
        <v>114</v>
      </c>
      <c r="C99" s="172">
        <v>1844.3</v>
      </c>
      <c r="D99" s="176">
        <v>1808.78545</v>
      </c>
      <c r="E99" s="85">
        <f t="shared" si="2"/>
        <v>98.07436154638617</v>
      </c>
      <c r="F99" s="85">
        <f t="shared" si="3"/>
        <v>-35.51454999999987</v>
      </c>
    </row>
    <row r="100" spans="1:6" ht="15.75" hidden="1">
      <c r="A100" s="83" t="s">
        <v>115</v>
      </c>
      <c r="B100" s="84" t="s">
        <v>116</v>
      </c>
      <c r="C100" s="172">
        <v>0</v>
      </c>
      <c r="D100" s="172">
        <v>0</v>
      </c>
      <c r="E100" s="85"/>
      <c r="F100" s="85">
        <f t="shared" si="3"/>
        <v>0</v>
      </c>
    </row>
    <row r="101" spans="1:6" ht="15.75">
      <c r="A101" s="80" t="s">
        <v>117</v>
      </c>
      <c r="B101" s="152" t="s">
        <v>118</v>
      </c>
      <c r="C101" s="171">
        <f>C102+C103+C104+C105+C106</f>
        <v>6233.9</v>
      </c>
      <c r="D101" s="171">
        <f>D102+D103+D104+D105+D106</f>
        <v>6131.31514</v>
      </c>
      <c r="E101" s="85">
        <f t="shared" si="2"/>
        <v>98.35440318259838</v>
      </c>
      <c r="F101" s="81">
        <f>F102+F103+F104+F105+F106</f>
        <v>-102.58485999999994</v>
      </c>
    </row>
    <row r="102" spans="1:6" ht="15.75">
      <c r="A102" s="83" t="s">
        <v>119</v>
      </c>
      <c r="B102" s="84" t="s">
        <v>273</v>
      </c>
      <c r="C102" s="172">
        <v>150</v>
      </c>
      <c r="D102" s="172">
        <v>150</v>
      </c>
      <c r="E102" s="85">
        <f t="shared" si="2"/>
        <v>100</v>
      </c>
      <c r="F102" s="85">
        <f aca="true" t="shared" si="4" ref="F102:F109">SUM(D102-C102)</f>
        <v>0</v>
      </c>
    </row>
    <row r="103" spans="1:6" ht="15.75">
      <c r="A103" s="83" t="s">
        <v>121</v>
      </c>
      <c r="B103" s="84" t="s">
        <v>122</v>
      </c>
      <c r="C103" s="172">
        <v>6083.9</v>
      </c>
      <c r="D103" s="172">
        <v>5981.31514</v>
      </c>
      <c r="E103" s="85">
        <f t="shared" si="2"/>
        <v>98.3138306020809</v>
      </c>
      <c r="F103" s="85">
        <f t="shared" si="4"/>
        <v>-102.58485999999994</v>
      </c>
    </row>
    <row r="104" spans="1:6" ht="15.75" hidden="1">
      <c r="A104" s="83" t="s">
        <v>123</v>
      </c>
      <c r="B104" s="84" t="s">
        <v>124</v>
      </c>
      <c r="C104" s="172"/>
      <c r="D104" s="172"/>
      <c r="E104" s="85" t="e">
        <f t="shared" si="2"/>
        <v>#DIV/0!</v>
      </c>
      <c r="F104" s="85"/>
    </row>
    <row r="105" spans="1:6" ht="31.5" hidden="1">
      <c r="A105" s="83" t="s">
        <v>125</v>
      </c>
      <c r="B105" s="84" t="s">
        <v>126</v>
      </c>
      <c r="C105" s="172"/>
      <c r="D105" s="172"/>
      <c r="E105" s="85" t="e">
        <f t="shared" si="2"/>
        <v>#DIV/0!</v>
      </c>
      <c r="F105" s="85"/>
    </row>
    <row r="106" spans="1:6" ht="16.5" customHeight="1" hidden="1">
      <c r="A106" s="83" t="s">
        <v>127</v>
      </c>
      <c r="B106" s="84" t="s">
        <v>272</v>
      </c>
      <c r="C106" s="172"/>
      <c r="D106" s="172"/>
      <c r="E106" s="85" t="e">
        <f t="shared" si="2"/>
        <v>#DIV/0!</v>
      </c>
      <c r="F106" s="85"/>
    </row>
    <row r="107" spans="1:6" ht="15.75">
      <c r="A107" s="83" t="s">
        <v>129</v>
      </c>
      <c r="B107" s="152" t="s">
        <v>130</v>
      </c>
      <c r="C107" s="171">
        <f>C108</f>
        <v>100</v>
      </c>
      <c r="D107" s="162">
        <f>D108</f>
        <v>100</v>
      </c>
      <c r="E107" s="85">
        <f t="shared" si="2"/>
        <v>100</v>
      </c>
      <c r="F107" s="85">
        <f t="shared" si="4"/>
        <v>0</v>
      </c>
    </row>
    <row r="108" spans="1:6" ht="15.75">
      <c r="A108" s="83" t="s">
        <v>131</v>
      </c>
      <c r="B108" s="84" t="s">
        <v>132</v>
      </c>
      <c r="C108" s="172">
        <v>100</v>
      </c>
      <c r="D108" s="172">
        <v>100</v>
      </c>
      <c r="E108" s="85">
        <f t="shared" si="2"/>
        <v>100</v>
      </c>
      <c r="F108" s="85">
        <f t="shared" si="4"/>
        <v>0</v>
      </c>
    </row>
    <row r="109" spans="1:6" ht="31.5" hidden="1">
      <c r="A109" s="80" t="s">
        <v>133</v>
      </c>
      <c r="B109" s="153" t="s">
        <v>134</v>
      </c>
      <c r="C109" s="177">
        <f>C110</f>
        <v>0</v>
      </c>
      <c r="D109" s="177">
        <f>D110</f>
        <v>0</v>
      </c>
      <c r="E109" s="85" t="e">
        <f t="shared" si="2"/>
        <v>#DIV/0!</v>
      </c>
      <c r="F109" s="85">
        <f t="shared" si="4"/>
        <v>0</v>
      </c>
    </row>
    <row r="110" spans="1:6" ht="31.5" hidden="1">
      <c r="A110" s="83" t="s">
        <v>135</v>
      </c>
      <c r="B110" s="17" t="s">
        <v>136</v>
      </c>
      <c r="C110" s="173">
        <v>0</v>
      </c>
      <c r="D110" s="173">
        <v>0</v>
      </c>
      <c r="E110" s="85"/>
      <c r="F110" s="85"/>
    </row>
    <row r="111" spans="1:6" s="98" customFormat="1" ht="15.75">
      <c r="A111" s="91">
        <v>1400</v>
      </c>
      <c r="B111" s="92" t="s">
        <v>137</v>
      </c>
      <c r="C111" s="174">
        <f>C112+C113+C114</f>
        <v>34871.748</v>
      </c>
      <c r="D111" s="174">
        <f>SUM(D112:D114)</f>
        <v>34871.748</v>
      </c>
      <c r="E111" s="82">
        <f t="shared" si="2"/>
        <v>100</v>
      </c>
      <c r="F111" s="82">
        <f t="shared" si="3"/>
        <v>0</v>
      </c>
    </row>
    <row r="112" spans="1:6" ht="15.75">
      <c r="A112" s="79">
        <v>1401</v>
      </c>
      <c r="B112" s="93" t="s">
        <v>296</v>
      </c>
      <c r="C112" s="175">
        <v>29666.5</v>
      </c>
      <c r="D112" s="172">
        <v>29666.5</v>
      </c>
      <c r="E112" s="85">
        <f t="shared" si="2"/>
        <v>100</v>
      </c>
      <c r="F112" s="85">
        <f t="shared" si="3"/>
        <v>0</v>
      </c>
    </row>
    <row r="113" spans="1:6" ht="15" customHeight="1">
      <c r="A113" s="79">
        <v>1402</v>
      </c>
      <c r="B113" s="93" t="s">
        <v>298</v>
      </c>
      <c r="C113" s="175">
        <v>2876.1</v>
      </c>
      <c r="D113" s="172">
        <v>2876.1</v>
      </c>
      <c r="E113" s="85">
        <f t="shared" si="2"/>
        <v>100</v>
      </c>
      <c r="F113" s="85">
        <f t="shared" si="3"/>
        <v>0</v>
      </c>
    </row>
    <row r="114" spans="1:6" ht="15.75">
      <c r="A114" s="79">
        <v>1403</v>
      </c>
      <c r="B114" s="93" t="s">
        <v>297</v>
      </c>
      <c r="C114" s="175">
        <v>2329.148</v>
      </c>
      <c r="D114" s="172">
        <v>2329.148</v>
      </c>
      <c r="E114" s="85">
        <f t="shared" si="2"/>
        <v>100</v>
      </c>
      <c r="F114" s="85">
        <f t="shared" si="3"/>
        <v>0</v>
      </c>
    </row>
    <row r="115" spans="1:6" s="98" customFormat="1" ht="15.75">
      <c r="A115" s="91"/>
      <c r="B115" s="94" t="s">
        <v>139</v>
      </c>
      <c r="C115" s="162">
        <f>C58+C66+C68+C72+C77+C81+C83+C88+C90+C96+C101+C107+C109+C111</f>
        <v>413189.35360000003</v>
      </c>
      <c r="D115" s="174">
        <f>D58+D66+D68+D72+D77+D81+D83+D88+D90+D96+D101+D107+D109+D111</f>
        <v>403455.12505000003</v>
      </c>
      <c r="E115" s="82">
        <f t="shared" si="2"/>
        <v>97.64412406438151</v>
      </c>
      <c r="F115" s="82">
        <f t="shared" si="3"/>
        <v>-9734.22855</v>
      </c>
    </row>
    <row r="116" spans="3:4" ht="15.75">
      <c r="C116" s="196"/>
      <c r="D116" s="196"/>
    </row>
    <row r="117" spans="1:4" s="9" customFormat="1" ht="12.75">
      <c r="A117" s="66" t="s">
        <v>140</v>
      </c>
      <c r="B117" s="66"/>
      <c r="C117" s="197"/>
      <c r="D117" s="197"/>
    </row>
    <row r="118" spans="1:3" s="9" customFormat="1" ht="12.75">
      <c r="A118" s="67" t="s">
        <v>141</v>
      </c>
      <c r="B118" s="67"/>
      <c r="C118" s="9" t="s">
        <v>168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  <rowBreaks count="1" manualBreakCount="1">
    <brk id="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38">
      <selection activeCell="D46" sqref="D46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303" t="s">
        <v>326</v>
      </c>
      <c r="B1" s="303"/>
      <c r="C1" s="303"/>
      <c r="D1" s="303"/>
      <c r="E1" s="303"/>
      <c r="F1" s="303"/>
      <c r="G1" s="1"/>
    </row>
    <row r="2" spans="1:7" ht="18" customHeight="1">
      <c r="A2" s="303"/>
      <c r="B2" s="303"/>
      <c r="C2" s="303"/>
      <c r="D2" s="303"/>
      <c r="E2" s="303"/>
      <c r="F2" s="303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311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330</v>
      </c>
      <c r="D5" s="11">
        <f>SUM(D6,D8,D10,D13,D15)</f>
        <v>353.83138999999994</v>
      </c>
      <c r="E5" s="12">
        <f aca="true" t="shared" si="0" ref="E5:E35">D5/C5*100</f>
        <v>107.22163333333332</v>
      </c>
      <c r="F5" s="12">
        <f aca="true" t="shared" si="1" ref="F5:F36">D5-C5</f>
        <v>23.831389999999942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128.8</v>
      </c>
      <c r="D6" s="11">
        <f>SUM(D7)</f>
        <v>130.1854</v>
      </c>
      <c r="E6" s="12">
        <f t="shared" si="0"/>
        <v>101.0756211180124</v>
      </c>
      <c r="F6" s="12">
        <f t="shared" si="1"/>
        <v>1.3853999999999758</v>
      </c>
      <c r="G6" s="1"/>
    </row>
    <row r="7" spans="1:7" s="9" customFormat="1" ht="15.75">
      <c r="A7" s="13">
        <v>1010200001</v>
      </c>
      <c r="B7" s="14" t="s">
        <v>7</v>
      </c>
      <c r="C7" s="15">
        <v>128.8</v>
      </c>
      <c r="D7" s="15">
        <v>130.1854</v>
      </c>
      <c r="E7" s="12">
        <f t="shared" si="0"/>
        <v>101.0756211180124</v>
      </c>
      <c r="F7" s="12">
        <f t="shared" si="1"/>
        <v>1.3853999999999758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10</v>
      </c>
      <c r="D8" s="11">
        <f>SUM(D9)</f>
        <v>0.5196</v>
      </c>
      <c r="E8" s="12">
        <f t="shared" si="0"/>
        <v>5.195999999999999</v>
      </c>
      <c r="F8" s="12">
        <f t="shared" si="1"/>
        <v>-9.4804</v>
      </c>
      <c r="G8" s="1"/>
    </row>
    <row r="9" spans="1:7" s="9" customFormat="1" ht="15.75">
      <c r="A9" s="13">
        <v>1050300001</v>
      </c>
      <c r="B9" s="13" t="s">
        <v>9</v>
      </c>
      <c r="C9" s="12">
        <v>10</v>
      </c>
      <c r="D9" s="12">
        <v>0.5196</v>
      </c>
      <c r="E9" s="12">
        <f t="shared" si="0"/>
        <v>5.195999999999999</v>
      </c>
      <c r="F9" s="12">
        <f t="shared" si="1"/>
        <v>-9.4804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182.2</v>
      </c>
      <c r="D10" s="11">
        <f>SUM(D11:D12)</f>
        <v>202.17209</v>
      </c>
      <c r="E10" s="12">
        <f t="shared" si="0"/>
        <v>110.96163007683863</v>
      </c>
      <c r="F10" s="12">
        <f t="shared" si="1"/>
        <v>19.97209000000001</v>
      </c>
      <c r="G10" s="1"/>
    </row>
    <row r="11" spans="1:7" s="9" customFormat="1" ht="15.75">
      <c r="A11" s="13">
        <v>1060600000</v>
      </c>
      <c r="B11" s="13" t="s">
        <v>11</v>
      </c>
      <c r="C11" s="12">
        <v>174.2</v>
      </c>
      <c r="D11" s="12">
        <v>198.48503</v>
      </c>
      <c r="E11" s="12">
        <f t="shared" si="0"/>
        <v>113.94088978185994</v>
      </c>
      <c r="F11" s="12">
        <f t="shared" si="1"/>
        <v>24.285030000000006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8</v>
      </c>
      <c r="D12" s="18">
        <v>3.68706</v>
      </c>
      <c r="E12" s="12">
        <f t="shared" si="0"/>
        <v>46.088249999999995</v>
      </c>
      <c r="F12" s="12">
        <f t="shared" si="1"/>
        <v>-4.31294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9</v>
      </c>
      <c r="D15" s="11">
        <f>SUM(D16:D19)</f>
        <v>20.9543</v>
      </c>
      <c r="E15" s="12">
        <f t="shared" si="0"/>
        <v>232.82555555555558</v>
      </c>
      <c r="F15" s="12">
        <f t="shared" si="1"/>
        <v>11.9543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0" customHeight="1">
      <c r="A17" s="13">
        <v>1080400001</v>
      </c>
      <c r="B17" s="14" t="s">
        <v>17</v>
      </c>
      <c r="C17" s="12">
        <v>9</v>
      </c>
      <c r="D17" s="12">
        <v>2</v>
      </c>
      <c r="E17" s="12">
        <f t="shared" si="0"/>
        <v>22.22222222222222</v>
      </c>
      <c r="F17" s="12">
        <f t="shared" si="1"/>
        <v>-7</v>
      </c>
      <c r="G17" s="1"/>
    </row>
    <row r="18" spans="1:7" s="9" customFormat="1" ht="18.75" customHeight="1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customHeight="1">
      <c r="A19" s="13">
        <v>1090000000</v>
      </c>
      <c r="B19" s="14" t="s">
        <v>19</v>
      </c>
      <c r="C19" s="12"/>
      <c r="D19" s="12">
        <v>18.9543</v>
      </c>
      <c r="E19" s="12"/>
      <c r="F19" s="12">
        <f t="shared" si="1"/>
        <v>18.9543</v>
      </c>
      <c r="G19" s="1"/>
    </row>
    <row r="20" spans="1:7" s="9" customFormat="1" ht="15.75">
      <c r="A20" s="10"/>
      <c r="B20" s="10" t="s">
        <v>20</v>
      </c>
      <c r="C20" s="11">
        <f>SUM(C21:C37)</f>
        <v>58</v>
      </c>
      <c r="D20" s="11">
        <f>SUM(D21:D36)</f>
        <v>11.48921</v>
      </c>
      <c r="E20" s="12">
        <f t="shared" si="0"/>
        <v>19.80898275862069</v>
      </c>
      <c r="F20" s="12">
        <f t="shared" si="1"/>
        <v>-46.51079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9</v>
      </c>
      <c r="D21" s="12">
        <v>9.42011</v>
      </c>
      <c r="E21" s="12">
        <f t="shared" si="0"/>
        <v>104.66788888888887</v>
      </c>
      <c r="F21" s="12">
        <f t="shared" si="1"/>
        <v>0.4201099999999993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18</v>
      </c>
      <c r="D22" s="12">
        <v>2.0691</v>
      </c>
      <c r="E22" s="12">
        <f t="shared" si="0"/>
        <v>11.495000000000001</v>
      </c>
      <c r="F22" s="12">
        <f t="shared" si="1"/>
        <v>-15.9309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5.7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4.25" customHeight="1">
      <c r="A25" s="13">
        <v>1110601410</v>
      </c>
      <c r="B25" s="14" t="s">
        <v>25</v>
      </c>
      <c r="C25" s="12">
        <v>30</v>
      </c>
      <c r="D25" s="12">
        <v>0</v>
      </c>
      <c r="E25" s="12">
        <f t="shared" si="0"/>
        <v>0</v>
      </c>
      <c r="F25" s="12">
        <f t="shared" si="1"/>
        <v>-30</v>
      </c>
      <c r="G25" s="1"/>
    </row>
    <row r="26" spans="1:7" s="9" customFormat="1" ht="13.5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5.75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5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4.2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4.2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2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0.75" customHeight="1">
      <c r="A34" s="13">
        <v>1130305010</v>
      </c>
      <c r="B34" s="14" t="s">
        <v>34</v>
      </c>
      <c r="C34" s="12">
        <v>1</v>
      </c>
      <c r="D34" s="12">
        <v>0</v>
      </c>
      <c r="E34" s="12">
        <f t="shared" si="0"/>
        <v>0</v>
      </c>
      <c r="F34" s="12">
        <f t="shared" si="1"/>
        <v>-1</v>
      </c>
      <c r="G34" s="1"/>
    </row>
    <row r="35" spans="1:7" s="9" customFormat="1" ht="1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6.5" customHeight="1">
      <c r="A36" s="13">
        <v>1170505005</v>
      </c>
      <c r="B36" s="13" t="s">
        <v>36</v>
      </c>
      <c r="C36" s="12">
        <v>0</v>
      </c>
      <c r="D36" s="12">
        <v>0</v>
      </c>
      <c r="E36" s="12"/>
      <c r="F36" s="12">
        <f t="shared" si="1"/>
        <v>0</v>
      </c>
      <c r="G36" s="1"/>
    </row>
    <row r="37" spans="1:7" s="9" customFormat="1" ht="16.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388</v>
      </c>
      <c r="D38" s="11">
        <f>SUM(D20,D5)</f>
        <v>365.32059999999996</v>
      </c>
      <c r="E38" s="12">
        <f aca="true" t="shared" si="2" ref="E38:E47">D38/C38*100</f>
        <v>94.15479381443298</v>
      </c>
      <c r="F38" s="12">
        <f aca="true" t="shared" si="3" ref="F38:F47">D38-C38</f>
        <v>-22.679400000000044</v>
      </c>
      <c r="G38" s="1"/>
    </row>
    <row r="39" spans="1:7" s="9" customFormat="1" ht="15.75">
      <c r="A39" s="10"/>
      <c r="B39" s="10" t="s">
        <v>39</v>
      </c>
      <c r="C39" s="11">
        <f>SUM(C40:C44)</f>
        <v>3242.767</v>
      </c>
      <c r="D39" s="11">
        <f>SUM(D40:D44)</f>
        <v>3242.767</v>
      </c>
      <c r="E39" s="12">
        <f t="shared" si="2"/>
        <v>100</v>
      </c>
      <c r="F39" s="12">
        <f t="shared" si="3"/>
        <v>0</v>
      </c>
      <c r="G39" s="1"/>
    </row>
    <row r="40" spans="1:8" s="9" customFormat="1" ht="15.75">
      <c r="A40" s="13">
        <v>2020100000</v>
      </c>
      <c r="B40" s="13" t="s">
        <v>40</v>
      </c>
      <c r="C40" s="12">
        <v>881.5</v>
      </c>
      <c r="D40" s="12">
        <v>881.5</v>
      </c>
      <c r="E40" s="12">
        <f t="shared" si="2"/>
        <v>100</v>
      </c>
      <c r="F40" s="12">
        <f t="shared" si="3"/>
        <v>0</v>
      </c>
      <c r="G40" s="1"/>
      <c r="H40" s="21"/>
    </row>
    <row r="41" spans="1:7" s="9" customFormat="1" ht="15.75">
      <c r="A41" s="13">
        <v>2020100310</v>
      </c>
      <c r="B41" s="13" t="s">
        <v>41</v>
      </c>
      <c r="C41" s="12">
        <v>718.2</v>
      </c>
      <c r="D41" s="12">
        <v>718.2</v>
      </c>
      <c r="E41" s="12">
        <f t="shared" si="2"/>
        <v>100</v>
      </c>
      <c r="F41" s="12">
        <f t="shared" si="3"/>
        <v>0</v>
      </c>
      <c r="G41" s="1"/>
    </row>
    <row r="42" spans="1:7" s="9" customFormat="1" ht="15.75">
      <c r="A42" s="13">
        <v>2020200000</v>
      </c>
      <c r="B42" s="13" t="s">
        <v>42</v>
      </c>
      <c r="C42" s="12">
        <v>1509.063</v>
      </c>
      <c r="D42" s="12">
        <v>1509.063</v>
      </c>
      <c r="E42" s="12">
        <f t="shared" si="2"/>
        <v>100</v>
      </c>
      <c r="F42" s="12">
        <f t="shared" si="3"/>
        <v>0</v>
      </c>
      <c r="G42" s="1"/>
    </row>
    <row r="43" spans="1:7" s="9" customFormat="1" ht="17.25" customHeight="1">
      <c r="A43" s="13">
        <v>2020300000</v>
      </c>
      <c r="B43" s="13" t="s">
        <v>43</v>
      </c>
      <c r="C43" s="12">
        <v>54.639</v>
      </c>
      <c r="D43" s="12">
        <v>54.639</v>
      </c>
      <c r="E43" s="12">
        <f t="shared" si="2"/>
        <v>100</v>
      </c>
      <c r="F43" s="12">
        <f t="shared" si="3"/>
        <v>0</v>
      </c>
      <c r="G43" s="1"/>
    </row>
    <row r="44" spans="1:7" s="9" customFormat="1" ht="15" customHeight="1">
      <c r="A44" s="13">
        <v>2020400000</v>
      </c>
      <c r="B44" s="13" t="s">
        <v>44</v>
      </c>
      <c r="C44" s="12">
        <v>79.365</v>
      </c>
      <c r="D44" s="12">
        <v>79.365</v>
      </c>
      <c r="E44" s="12">
        <f t="shared" si="2"/>
        <v>100</v>
      </c>
      <c r="F44" s="12">
        <f t="shared" si="3"/>
        <v>0</v>
      </c>
      <c r="G44" s="1"/>
    </row>
    <row r="45" spans="1:7" s="9" customFormat="1" ht="16.5" customHeight="1" hidden="1">
      <c r="A45" s="10">
        <v>3000000000</v>
      </c>
      <c r="B45" s="19" t="s">
        <v>45</v>
      </c>
      <c r="C45" s="11">
        <v>0</v>
      </c>
      <c r="D45" s="11">
        <v>0</v>
      </c>
      <c r="E45" s="12"/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3630.767</v>
      </c>
      <c r="D46" s="11">
        <f>SUM(D39,D38)</f>
        <v>3608.0876</v>
      </c>
      <c r="E46" s="12">
        <f t="shared" si="2"/>
        <v>99.37535512468854</v>
      </c>
      <c r="F46" s="12">
        <f t="shared" si="3"/>
        <v>-22.679399999999987</v>
      </c>
      <c r="G46" s="1"/>
    </row>
    <row r="47" spans="1:7" s="9" customFormat="1" ht="15.75">
      <c r="A47" s="10"/>
      <c r="B47" s="22" t="s">
        <v>47</v>
      </c>
      <c r="C47" s="11">
        <f>C103-C46</f>
        <v>50</v>
      </c>
      <c r="D47" s="11">
        <f>D103-D46</f>
        <v>-384.3275400000002</v>
      </c>
      <c r="E47" s="12">
        <f t="shared" si="2"/>
        <v>-768.6550800000005</v>
      </c>
      <c r="F47" s="12">
        <f t="shared" si="3"/>
        <v>-434.3275400000002</v>
      </c>
      <c r="G47" s="23"/>
    </row>
    <row r="48" spans="1:7" s="9" customFormat="1" ht="15" customHeight="1">
      <c r="A48" s="24"/>
      <c r="B48" s="25"/>
      <c r="C48" s="26"/>
      <c r="D48" s="242"/>
      <c r="E48" s="27"/>
      <c r="F48" s="27"/>
      <c r="G48" s="23"/>
    </row>
    <row r="49" spans="1:7" s="9" customFormat="1" ht="15.75">
      <c r="A49" s="28"/>
      <c r="B49" s="29"/>
      <c r="C49" s="30"/>
      <c r="D49" s="245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311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646.04775</v>
      </c>
      <c r="D52" s="39">
        <f>SUM(D53:D55)</f>
        <v>520.31463</v>
      </c>
      <c r="E52" s="12">
        <f>D52/C52*100</f>
        <v>80.53810728386563</v>
      </c>
      <c r="F52" s="12">
        <f>D52-C52</f>
        <v>-125.73311999999999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616.149</v>
      </c>
      <c r="D53" s="18">
        <v>494.01463</v>
      </c>
      <c r="E53" s="12">
        <f>D53/C53*100</f>
        <v>80.17778654189165</v>
      </c>
      <c r="F53" s="12">
        <f>D53-C53</f>
        <v>-122.13436999999999</v>
      </c>
      <c r="G53" s="31"/>
    </row>
    <row r="54" spans="1:7" s="9" customFormat="1" ht="15.75">
      <c r="A54" s="40" t="s">
        <v>53</v>
      </c>
      <c r="B54" s="17" t="s">
        <v>54</v>
      </c>
      <c r="C54" s="18">
        <v>26.3</v>
      </c>
      <c r="D54" s="18">
        <v>26.3</v>
      </c>
      <c r="E54" s="12"/>
      <c r="F54" s="12"/>
      <c r="G54" s="31"/>
    </row>
    <row r="55" spans="1:7" s="9" customFormat="1" ht="15.75">
      <c r="A55" s="40" t="s">
        <v>159</v>
      </c>
      <c r="B55" s="17" t="s">
        <v>55</v>
      </c>
      <c r="C55" s="18">
        <v>3.59875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54.59</v>
      </c>
      <c r="D56" s="39">
        <f>D57</f>
        <v>54.59</v>
      </c>
      <c r="E56" s="12">
        <f aca="true" t="shared" si="4" ref="E56:E63">D56/C56*100</f>
        <v>100</v>
      </c>
      <c r="F56" s="12">
        <f aca="true" t="shared" si="5" ref="F56:F103">D56-C56</f>
        <v>0</v>
      </c>
      <c r="G56" s="31"/>
    </row>
    <row r="57" spans="1:6" s="9" customFormat="1" ht="15.75">
      <c r="A57" s="41" t="s">
        <v>58</v>
      </c>
      <c r="B57" s="17" t="s">
        <v>59</v>
      </c>
      <c r="C57" s="18">
        <v>54.59</v>
      </c>
      <c r="D57" s="18">
        <v>54.59</v>
      </c>
      <c r="E57" s="12">
        <f t="shared" si="4"/>
        <v>100</v>
      </c>
      <c r="F57" s="12">
        <f t="shared" si="5"/>
        <v>0</v>
      </c>
    </row>
    <row r="58" spans="1:7" s="46" customFormat="1" ht="15" customHeight="1">
      <c r="A58" s="42" t="s">
        <v>60</v>
      </c>
      <c r="B58" s="43" t="s">
        <v>61</v>
      </c>
      <c r="C58" s="44">
        <f>C60+C61</f>
        <v>16.90125</v>
      </c>
      <c r="D58" s="44">
        <f>D60+D61</f>
        <v>6.90125</v>
      </c>
      <c r="E58" s="12">
        <f t="shared" si="4"/>
        <v>40.83277864063309</v>
      </c>
      <c r="F58" s="12">
        <f t="shared" si="5"/>
        <v>-10</v>
      </c>
      <c r="G58" s="45"/>
    </row>
    <row r="59" spans="1:7" s="46" customFormat="1" ht="15.75" hidden="1">
      <c r="A59" s="47" t="s">
        <v>62</v>
      </c>
      <c r="B59" s="48" t="s">
        <v>63</v>
      </c>
      <c r="C59" s="49">
        <v>0</v>
      </c>
      <c r="D59" s="49">
        <v>0</v>
      </c>
      <c r="E59" s="12" t="e">
        <f t="shared" si="4"/>
        <v>#DIV/0!</v>
      </c>
      <c r="F59" s="12">
        <f t="shared" si="5"/>
        <v>0</v>
      </c>
      <c r="G59" s="45"/>
    </row>
    <row r="60" spans="1:7" s="46" customFormat="1" ht="15" customHeight="1">
      <c r="A60" s="47" t="s">
        <v>160</v>
      </c>
      <c r="B60" s="48" t="s">
        <v>270</v>
      </c>
      <c r="C60" s="49">
        <v>6.90125</v>
      </c>
      <c r="D60" s="49">
        <v>6.90125</v>
      </c>
      <c r="E60" s="12">
        <f t="shared" si="4"/>
        <v>100</v>
      </c>
      <c r="F60" s="12">
        <f t="shared" si="5"/>
        <v>0</v>
      </c>
      <c r="G60" s="45"/>
    </row>
    <row r="61" spans="1:7" s="46" customFormat="1" ht="16.5" customHeight="1">
      <c r="A61" s="47" t="s">
        <v>64</v>
      </c>
      <c r="B61" s="48" t="s">
        <v>65</v>
      </c>
      <c r="C61" s="49">
        <v>10</v>
      </c>
      <c r="D61" s="49">
        <v>0</v>
      </c>
      <c r="E61" s="12">
        <f t="shared" si="4"/>
        <v>0</v>
      </c>
      <c r="F61" s="12">
        <f t="shared" si="5"/>
        <v>-10</v>
      </c>
      <c r="G61" s="45"/>
    </row>
    <row r="62" spans="1:7" s="9" customFormat="1" ht="15" customHeight="1">
      <c r="A62" s="37" t="s">
        <v>66</v>
      </c>
      <c r="B62" s="38" t="s">
        <v>67</v>
      </c>
      <c r="C62" s="39">
        <f>C63+C64+C65</f>
        <v>67</v>
      </c>
      <c r="D62" s="39">
        <f>D63+D64+D65</f>
        <v>0</v>
      </c>
      <c r="E62" s="12">
        <f t="shared" si="4"/>
        <v>0</v>
      </c>
      <c r="F62" s="12">
        <f t="shared" si="5"/>
        <v>-67</v>
      </c>
      <c r="G62" s="31"/>
    </row>
    <row r="63" spans="1:7" s="9" customFormat="1" ht="18" customHeight="1" hidden="1">
      <c r="A63" s="40" t="s">
        <v>68</v>
      </c>
      <c r="B63" s="17" t="s">
        <v>69</v>
      </c>
      <c r="C63" s="18">
        <v>0</v>
      </c>
      <c r="D63" s="18">
        <v>0</v>
      </c>
      <c r="E63" s="12" t="e">
        <f t="shared" si="4"/>
        <v>#DIV/0!</v>
      </c>
      <c r="F63" s="12">
        <f t="shared" si="5"/>
        <v>0</v>
      </c>
      <c r="G63" s="31"/>
    </row>
    <row r="64" spans="1:7" s="9" customFormat="1" ht="18" customHeight="1" hidden="1">
      <c r="A64" s="40" t="s">
        <v>70</v>
      </c>
      <c r="B64" s="50" t="s">
        <v>71</v>
      </c>
      <c r="C64" s="18">
        <v>0</v>
      </c>
      <c r="D64" s="18">
        <v>0</v>
      </c>
      <c r="E64" s="12">
        <v>0</v>
      </c>
      <c r="F64" s="12">
        <f t="shared" si="5"/>
        <v>0</v>
      </c>
      <c r="G64" s="31"/>
    </row>
    <row r="65" spans="1:7" s="9" customFormat="1" ht="17.25" customHeight="1">
      <c r="A65" s="47" t="s">
        <v>72</v>
      </c>
      <c r="B65" s="48" t="s">
        <v>73</v>
      </c>
      <c r="C65" s="18">
        <v>67</v>
      </c>
      <c r="D65" s="18">
        <v>0</v>
      </c>
      <c r="E65" s="12">
        <v>0</v>
      </c>
      <c r="F65" s="12">
        <f t="shared" si="5"/>
        <v>-67</v>
      </c>
      <c r="G65" s="31"/>
    </row>
    <row r="66" spans="1:7" s="9" customFormat="1" ht="17.25" customHeight="1">
      <c r="A66" s="37" t="s">
        <v>74</v>
      </c>
      <c r="B66" s="38" t="s">
        <v>75</v>
      </c>
      <c r="C66" s="39">
        <f>C68+C69</f>
        <v>485.8</v>
      </c>
      <c r="D66" s="39">
        <f>D68+D69</f>
        <v>434.64407</v>
      </c>
      <c r="E66" s="12">
        <f>D66/C66*100</f>
        <v>89.46975504322766</v>
      </c>
      <c r="F66" s="12">
        <f t="shared" si="5"/>
        <v>-51.15593000000001</v>
      </c>
      <c r="G66" s="31"/>
    </row>
    <row r="67" spans="1:7" s="9" customFormat="1" ht="17.25" customHeight="1" hidden="1">
      <c r="A67" s="40" t="s">
        <v>76</v>
      </c>
      <c r="B67" s="17" t="s">
        <v>77</v>
      </c>
      <c r="C67" s="18">
        <v>0</v>
      </c>
      <c r="D67" s="18">
        <v>0</v>
      </c>
      <c r="E67" s="12"/>
      <c r="F67" s="12">
        <f t="shared" si="5"/>
        <v>0</v>
      </c>
      <c r="G67" s="31"/>
    </row>
    <row r="68" spans="1:7" s="52" customFormat="1" ht="17.25" customHeight="1" hidden="1">
      <c r="A68" s="40" t="s">
        <v>78</v>
      </c>
      <c r="B68" s="51" t="s">
        <v>79</v>
      </c>
      <c r="C68" s="18">
        <v>0</v>
      </c>
      <c r="D68" s="18">
        <v>0</v>
      </c>
      <c r="E68" s="12"/>
      <c r="F68" s="12">
        <f t="shared" si="5"/>
        <v>0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485.8</v>
      </c>
      <c r="D69" s="18">
        <v>434.64407</v>
      </c>
      <c r="E69" s="12">
        <f>D69/C69*100</f>
        <v>89.46975504322766</v>
      </c>
      <c r="F69" s="12">
        <f t="shared" si="5"/>
        <v>-51.15593000000001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5"/>
        <v>0</v>
      </c>
      <c r="G70" s="31"/>
    </row>
    <row r="71" spans="1:7" s="9" customFormat="1" ht="30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5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5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6" ref="E73:E103">D73/C73*100</f>
        <v>#DIV/0!</v>
      </c>
      <c r="F73" s="12">
        <f t="shared" si="5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6"/>
        <v>#DIV/0!</v>
      </c>
      <c r="F74" s="12">
        <f t="shared" si="5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6"/>
        <v>#DIV/0!</v>
      </c>
      <c r="F75" s="12">
        <f t="shared" si="5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6"/>
        <v>#DIV/0!</v>
      </c>
      <c r="F76" s="12">
        <f t="shared" si="5"/>
        <v>0</v>
      </c>
      <c r="G76" s="31"/>
    </row>
    <row r="77" spans="1:7" s="9" customFormat="1" ht="15.75" customHeight="1">
      <c r="A77" s="37" t="s">
        <v>96</v>
      </c>
      <c r="B77" s="38" t="s">
        <v>97</v>
      </c>
      <c r="C77" s="39">
        <f>SUM(C78:C78)</f>
        <v>915.665</v>
      </c>
      <c r="D77" s="39">
        <f>SUM(D78:D78)</f>
        <v>714.55711</v>
      </c>
      <c r="E77" s="12">
        <f t="shared" si="6"/>
        <v>78.03695783938448</v>
      </c>
      <c r="F77" s="12">
        <f t="shared" si="5"/>
        <v>-201.10789</v>
      </c>
      <c r="G77" s="31"/>
    </row>
    <row r="78" spans="1:7" s="9" customFormat="1" ht="15.75" customHeight="1">
      <c r="A78" s="40" t="s">
        <v>98</v>
      </c>
      <c r="B78" s="17" t="s">
        <v>99</v>
      </c>
      <c r="C78" s="18">
        <v>915.665</v>
      </c>
      <c r="D78" s="18">
        <v>714.55711</v>
      </c>
      <c r="E78" s="12">
        <f t="shared" si="6"/>
        <v>78.03695783938448</v>
      </c>
      <c r="F78" s="12">
        <f t="shared" si="5"/>
        <v>-201.10789</v>
      </c>
      <c r="G78" s="31"/>
    </row>
    <row r="79" spans="1:7" s="9" customFormat="1" ht="17.25" customHeight="1" hidden="1">
      <c r="A79" s="37" t="s">
        <v>100</v>
      </c>
      <c r="B79" s="38" t="s">
        <v>101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5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6"/>
        <v>#DIV/0!</v>
      </c>
      <c r="F80" s="12">
        <f t="shared" si="5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6"/>
        <v>#DIV/0!</v>
      </c>
      <c r="F81" s="12">
        <f t="shared" si="5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6"/>
        <v>#DIV/0!</v>
      </c>
      <c r="F82" s="12">
        <f t="shared" si="5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6"/>
        <v>#DIV/0!</v>
      </c>
      <c r="F83" s="12">
        <f t="shared" si="5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6"/>
        <v>#DIV/0!</v>
      </c>
      <c r="F84" s="12">
        <f t="shared" si="5"/>
        <v>0</v>
      </c>
      <c r="G84" s="31"/>
    </row>
    <row r="85" spans="1:7" s="9" customFormat="1" ht="15" customHeight="1">
      <c r="A85" s="57">
        <v>1000</v>
      </c>
      <c r="B85" s="58" t="s">
        <v>112</v>
      </c>
      <c r="C85" s="39">
        <f>SUM(C86:C88)</f>
        <v>1411.963</v>
      </c>
      <c r="D85" s="39">
        <f>SUM(D86:D88)</f>
        <v>1411.963</v>
      </c>
      <c r="E85" s="11">
        <f t="shared" si="6"/>
        <v>100</v>
      </c>
      <c r="F85" s="12">
        <f t="shared" si="5"/>
        <v>0</v>
      </c>
      <c r="G85" s="31"/>
    </row>
    <row r="86" spans="1:7" s="9" customFormat="1" ht="14.25" customHeight="1">
      <c r="A86" s="59">
        <v>1003</v>
      </c>
      <c r="B86" s="60" t="s">
        <v>113</v>
      </c>
      <c r="C86" s="18">
        <v>1411.963</v>
      </c>
      <c r="D86" s="18">
        <v>1411.963</v>
      </c>
      <c r="E86" s="12">
        <f t="shared" si="6"/>
        <v>100</v>
      </c>
      <c r="F86" s="12">
        <f t="shared" si="5"/>
        <v>0</v>
      </c>
      <c r="G86" s="31"/>
    </row>
    <row r="87" spans="1:7" s="9" customFormat="1" ht="15" customHeight="1" hidden="1">
      <c r="A87" s="59">
        <v>1004</v>
      </c>
      <c r="B87" s="60" t="s">
        <v>114</v>
      </c>
      <c r="C87" s="18"/>
      <c r="D87" s="18"/>
      <c r="E87" s="12"/>
      <c r="F87" s="12">
        <f t="shared" si="5"/>
        <v>0</v>
      </c>
      <c r="G87" s="31"/>
    </row>
    <row r="88" spans="1:7" s="9" customFormat="1" ht="18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5"/>
        <v>0</v>
      </c>
      <c r="G88" s="31"/>
    </row>
    <row r="89" spans="1:7" s="9" customFormat="1" ht="18" customHeight="1">
      <c r="A89" s="61" t="s">
        <v>117</v>
      </c>
      <c r="B89" s="38" t="s">
        <v>118</v>
      </c>
      <c r="C89" s="39">
        <f>C90+C91+C92+C93+C94</f>
        <v>6</v>
      </c>
      <c r="D89" s="39">
        <f>D90+D91+D92+D93+D94</f>
        <v>3.99</v>
      </c>
      <c r="E89" s="11">
        <f>D89/C89*100</f>
        <v>66.5</v>
      </c>
      <c r="F89" s="12">
        <f t="shared" si="5"/>
        <v>-2.01</v>
      </c>
      <c r="G89" s="31"/>
    </row>
    <row r="90" spans="1:7" s="9" customFormat="1" ht="14.25" customHeight="1">
      <c r="A90" s="41" t="s">
        <v>119</v>
      </c>
      <c r="B90" s="62" t="s">
        <v>120</v>
      </c>
      <c r="C90" s="18">
        <v>6</v>
      </c>
      <c r="D90" s="18">
        <v>3.99</v>
      </c>
      <c r="E90" s="11">
        <f aca="true" t="shared" si="7" ref="E90:E100">D90/C90*100</f>
        <v>66.5</v>
      </c>
      <c r="F90" s="12">
        <f>D90-C90</f>
        <v>-2.01</v>
      </c>
      <c r="G90" s="31"/>
    </row>
    <row r="91" spans="1:7" s="9" customFormat="1" ht="18" customHeight="1" hidden="1">
      <c r="A91" s="41" t="s">
        <v>121</v>
      </c>
      <c r="B91" s="17" t="s">
        <v>122</v>
      </c>
      <c r="C91" s="18"/>
      <c r="D91" s="18"/>
      <c r="E91" s="11" t="e">
        <f t="shared" si="7"/>
        <v>#DIV/0!</v>
      </c>
      <c r="F91" s="12">
        <f aca="true" t="shared" si="8" ref="F91:F102">D91-C91</f>
        <v>0</v>
      </c>
      <c r="G91" s="31"/>
    </row>
    <row r="92" spans="1:7" s="9" customFormat="1" ht="18" customHeight="1" hidden="1">
      <c r="A92" s="41" t="s">
        <v>123</v>
      </c>
      <c r="B92" s="17" t="s">
        <v>124</v>
      </c>
      <c r="C92" s="18"/>
      <c r="D92" s="18"/>
      <c r="E92" s="11" t="e">
        <f t="shared" si="7"/>
        <v>#DIV/0!</v>
      </c>
      <c r="F92" s="12">
        <f t="shared" si="8"/>
        <v>0</v>
      </c>
      <c r="G92" s="31"/>
    </row>
    <row r="93" spans="1:7" s="9" customFormat="1" ht="18" customHeight="1" hidden="1">
      <c r="A93" s="41" t="s">
        <v>125</v>
      </c>
      <c r="B93" s="17" t="s">
        <v>126</v>
      </c>
      <c r="C93" s="18"/>
      <c r="D93" s="18"/>
      <c r="E93" s="11" t="e">
        <f t="shared" si="7"/>
        <v>#DIV/0!</v>
      </c>
      <c r="F93" s="12">
        <f t="shared" si="8"/>
        <v>0</v>
      </c>
      <c r="G93" s="31"/>
    </row>
    <row r="94" spans="1:7" s="9" customFormat="1" ht="18" customHeight="1" hidden="1">
      <c r="A94" s="41" t="s">
        <v>127</v>
      </c>
      <c r="B94" s="17" t="s">
        <v>128</v>
      </c>
      <c r="C94" s="18"/>
      <c r="D94" s="18"/>
      <c r="E94" s="11" t="e">
        <f t="shared" si="7"/>
        <v>#DIV/0!</v>
      </c>
      <c r="F94" s="12">
        <f t="shared" si="8"/>
        <v>0</v>
      </c>
      <c r="G94" s="31"/>
    </row>
    <row r="95" spans="1:7" s="9" customFormat="1" ht="18" customHeight="1" hidden="1">
      <c r="A95" s="37" t="s">
        <v>129</v>
      </c>
      <c r="B95" s="38" t="s">
        <v>130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8" customHeight="1" hidden="1">
      <c r="A96" s="40" t="s">
        <v>131</v>
      </c>
      <c r="B96" s="17" t="s">
        <v>132</v>
      </c>
      <c r="C96" s="18"/>
      <c r="D96" s="18"/>
      <c r="E96" s="11" t="e">
        <f t="shared" si="7"/>
        <v>#DIV/0!</v>
      </c>
      <c r="F96" s="12">
        <f t="shared" si="8"/>
        <v>0</v>
      </c>
      <c r="G96" s="31"/>
    </row>
    <row r="97" spans="1:7" s="9" customFormat="1" ht="36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35.2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1" t="e">
        <f t="shared" si="7"/>
        <v>#DIV/0!</v>
      </c>
      <c r="F98" s="12">
        <f t="shared" si="8"/>
        <v>0</v>
      </c>
      <c r="G98" s="31"/>
    </row>
    <row r="99" spans="1:6" s="9" customFormat="1" ht="15" customHeight="1">
      <c r="A99" s="63">
        <v>1400</v>
      </c>
      <c r="B99" s="58" t="s">
        <v>137</v>
      </c>
      <c r="C99" s="39">
        <f>C100</f>
        <v>76.8</v>
      </c>
      <c r="D99" s="39">
        <f>D100</f>
        <v>76.8</v>
      </c>
      <c r="E99" s="11">
        <f t="shared" si="7"/>
        <v>100</v>
      </c>
      <c r="F99" s="11">
        <f t="shared" si="8"/>
        <v>0</v>
      </c>
    </row>
    <row r="100" spans="1:6" s="9" customFormat="1" ht="15" customHeight="1">
      <c r="A100" s="59">
        <v>1403</v>
      </c>
      <c r="B100" s="60" t="s">
        <v>289</v>
      </c>
      <c r="C100" s="18">
        <v>76.8</v>
      </c>
      <c r="D100" s="18">
        <v>76.8</v>
      </c>
      <c r="E100" s="12">
        <f t="shared" si="7"/>
        <v>100</v>
      </c>
      <c r="F100" s="12">
        <f t="shared" si="8"/>
        <v>0</v>
      </c>
    </row>
    <row r="101" spans="1:6" s="9" customFormat="1" ht="14.25" customHeight="1" hidden="1">
      <c r="A101" s="64"/>
      <c r="B101" s="60" t="s">
        <v>44</v>
      </c>
      <c r="C101" s="18"/>
      <c r="D101" s="18"/>
      <c r="E101" s="12" t="e">
        <f t="shared" si="6"/>
        <v>#DIV/0!</v>
      </c>
      <c r="F101" s="12">
        <f t="shared" si="8"/>
        <v>0</v>
      </c>
    </row>
    <row r="102" spans="1:6" s="9" customFormat="1" ht="15" customHeight="1" hidden="1">
      <c r="A102" s="64"/>
      <c r="B102" s="60" t="s">
        <v>138</v>
      </c>
      <c r="C102" s="18"/>
      <c r="D102" s="18"/>
      <c r="E102" s="12" t="e">
        <f t="shared" si="6"/>
        <v>#DIV/0!</v>
      </c>
      <c r="F102" s="12">
        <f t="shared" si="8"/>
        <v>0</v>
      </c>
    </row>
    <row r="103" spans="1:6" s="9" customFormat="1" ht="15.75">
      <c r="A103" s="64"/>
      <c r="B103" s="65" t="s">
        <v>139</v>
      </c>
      <c r="C103" s="39">
        <f>C52+C56+C58+C62+C66+C77+C85+C89+C99</f>
        <v>3680.767</v>
      </c>
      <c r="D103" s="39">
        <f>SUM(D52,D56,D58,D62,D66,D70,D72,D77,D79,D85,D89,D99)</f>
        <v>3223.7600599999996</v>
      </c>
      <c r="E103" s="11">
        <f t="shared" si="6"/>
        <v>87.58392095995208</v>
      </c>
      <c r="F103" s="11">
        <f t="shared" si="5"/>
        <v>-457.0069400000002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zoomScalePageLayoutView="0" workbookViewId="0" topLeftCell="A39">
      <selection activeCell="D46" sqref="D46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303" t="s">
        <v>325</v>
      </c>
      <c r="B1" s="303"/>
      <c r="C1" s="303"/>
      <c r="D1" s="303"/>
      <c r="E1" s="303"/>
      <c r="F1" s="303"/>
      <c r="G1" s="1"/>
    </row>
    <row r="2" spans="1:7" ht="18" customHeight="1">
      <c r="A2" s="303"/>
      <c r="B2" s="303"/>
      <c r="C2" s="303"/>
      <c r="D2" s="303"/>
      <c r="E2" s="303"/>
      <c r="F2" s="303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311</v>
      </c>
      <c r="E4" s="7" t="s">
        <v>3</v>
      </c>
      <c r="F4" s="8" t="s">
        <v>4</v>
      </c>
      <c r="G4" s="1"/>
    </row>
    <row r="5" spans="1:7" s="9" customFormat="1" ht="15.75" customHeight="1">
      <c r="A5" s="10"/>
      <c r="B5" s="10" t="s">
        <v>5</v>
      </c>
      <c r="C5" s="11">
        <f>SUM(C6,C8,C10,C13,C15)</f>
        <v>1363.2</v>
      </c>
      <c r="D5" s="11">
        <f>SUM(D6,D8,D10,D13,D15)</f>
        <v>1436.36195</v>
      </c>
      <c r="E5" s="12">
        <f aca="true" t="shared" si="0" ref="E5:E35">D5/C5*100</f>
        <v>105.36692708333332</v>
      </c>
      <c r="F5" s="12">
        <f aca="true" t="shared" si="1" ref="F5:F36">D5-C5</f>
        <v>73.16194999999993</v>
      </c>
      <c r="G5" s="1"/>
    </row>
    <row r="6" spans="1:7" s="9" customFormat="1" ht="15.75" customHeight="1">
      <c r="A6" s="10">
        <v>1010000000</v>
      </c>
      <c r="B6" s="10" t="s">
        <v>6</v>
      </c>
      <c r="C6" s="11">
        <f>SUM(C7)</f>
        <v>956.6</v>
      </c>
      <c r="D6" s="11">
        <f>SUM(D7)</f>
        <v>992.85181</v>
      </c>
      <c r="E6" s="12">
        <f t="shared" si="0"/>
        <v>103.7896518921179</v>
      </c>
      <c r="F6" s="12">
        <f t="shared" si="1"/>
        <v>36.25180999999998</v>
      </c>
      <c r="G6" s="1"/>
    </row>
    <row r="7" spans="1:7" s="9" customFormat="1" ht="15.75" customHeight="1">
      <c r="A7" s="13">
        <v>1010200001</v>
      </c>
      <c r="B7" s="14" t="s">
        <v>7</v>
      </c>
      <c r="C7" s="15">
        <v>956.6</v>
      </c>
      <c r="D7" s="15">
        <v>992.85181</v>
      </c>
      <c r="E7" s="12">
        <f t="shared" si="0"/>
        <v>103.7896518921179</v>
      </c>
      <c r="F7" s="12">
        <f t="shared" si="1"/>
        <v>36.25180999999998</v>
      </c>
      <c r="G7" s="1"/>
    </row>
    <row r="8" spans="1:7" s="9" customFormat="1" ht="15.75" customHeight="1">
      <c r="A8" s="10">
        <v>1050000000</v>
      </c>
      <c r="B8" s="10" t="s">
        <v>8</v>
      </c>
      <c r="C8" s="11">
        <f>SUM(C9)</f>
        <v>14.5</v>
      </c>
      <c r="D8" s="11">
        <f>SUM(D9)</f>
        <v>18.96551</v>
      </c>
      <c r="E8" s="12">
        <f t="shared" si="0"/>
        <v>130.79662068965516</v>
      </c>
      <c r="F8" s="12">
        <f t="shared" si="1"/>
        <v>4.465509999999998</v>
      </c>
      <c r="G8" s="1"/>
    </row>
    <row r="9" spans="1:7" s="9" customFormat="1" ht="15.75" customHeight="1">
      <c r="A9" s="13">
        <v>1050300001</v>
      </c>
      <c r="B9" s="13" t="s">
        <v>9</v>
      </c>
      <c r="C9" s="12">
        <v>14.5</v>
      </c>
      <c r="D9" s="12">
        <v>18.96551</v>
      </c>
      <c r="E9" s="12">
        <f t="shared" si="0"/>
        <v>130.79662068965516</v>
      </c>
      <c r="F9" s="12">
        <f t="shared" si="1"/>
        <v>4.465509999999998</v>
      </c>
      <c r="G9" s="1"/>
    </row>
    <row r="10" spans="1:7" s="9" customFormat="1" ht="15.75" customHeight="1">
      <c r="A10" s="10">
        <v>1060000000</v>
      </c>
      <c r="B10" s="10" t="s">
        <v>10</v>
      </c>
      <c r="C10" s="11">
        <f>SUM(C11:C12)</f>
        <v>359.6</v>
      </c>
      <c r="D10" s="11">
        <f>SUM(D11:D12)</f>
        <v>390.99463</v>
      </c>
      <c r="E10" s="12">
        <f t="shared" si="0"/>
        <v>108.73043103448275</v>
      </c>
      <c r="F10" s="12">
        <f t="shared" si="1"/>
        <v>31.39462999999995</v>
      </c>
      <c r="G10" s="1"/>
    </row>
    <row r="11" spans="1:7" s="9" customFormat="1" ht="15.75" customHeight="1">
      <c r="A11" s="13">
        <v>1060600000</v>
      </c>
      <c r="B11" s="13" t="s">
        <v>11</v>
      </c>
      <c r="C11" s="12">
        <v>344.8</v>
      </c>
      <c r="D11" s="12">
        <v>376.97882</v>
      </c>
      <c r="E11" s="12">
        <f t="shared" si="0"/>
        <v>109.33260440835267</v>
      </c>
      <c r="F11" s="12">
        <f t="shared" si="1"/>
        <v>32.17881999999997</v>
      </c>
      <c r="G11" s="1"/>
    </row>
    <row r="12" spans="1:7" s="9" customFormat="1" ht="15.75" customHeight="1">
      <c r="A12" s="16">
        <v>1060103010</v>
      </c>
      <c r="B12" s="17" t="s">
        <v>12</v>
      </c>
      <c r="C12" s="18">
        <v>14.8</v>
      </c>
      <c r="D12" s="18">
        <v>14.01581</v>
      </c>
      <c r="E12" s="12">
        <f t="shared" si="0"/>
        <v>94.70141891891892</v>
      </c>
      <c r="F12" s="12">
        <f t="shared" si="1"/>
        <v>-0.7841900000000006</v>
      </c>
      <c r="G12" s="1"/>
    </row>
    <row r="13" spans="1:7" s="9" customFormat="1" ht="31.5" customHeight="1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customHeight="1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 customHeight="1">
      <c r="A15" s="10"/>
      <c r="B15" s="10" t="s">
        <v>15</v>
      </c>
      <c r="C15" s="11">
        <f>SUM(C16:C19)</f>
        <v>32.5</v>
      </c>
      <c r="D15" s="11">
        <f>SUM(D16:D19)</f>
        <v>33.55</v>
      </c>
      <c r="E15" s="12">
        <f t="shared" si="0"/>
        <v>103.23076923076921</v>
      </c>
      <c r="F15" s="12">
        <f t="shared" si="1"/>
        <v>1.0499999999999972</v>
      </c>
      <c r="G15" s="1"/>
    </row>
    <row r="16" spans="1:7" s="9" customFormat="1" ht="15.75" customHeight="1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15.75" customHeight="1">
      <c r="A17" s="13">
        <v>1080400001</v>
      </c>
      <c r="B17" s="14" t="s">
        <v>17</v>
      </c>
      <c r="C17" s="12">
        <v>32.5</v>
      </c>
      <c r="D17" s="12">
        <v>33.55</v>
      </c>
      <c r="E17" s="12">
        <f t="shared" si="0"/>
        <v>103.23076923076921</v>
      </c>
      <c r="F17" s="12">
        <f t="shared" si="1"/>
        <v>1.0499999999999972</v>
      </c>
      <c r="G17" s="1"/>
    </row>
    <row r="18" spans="1:7" s="9" customFormat="1" ht="15.75" customHeight="1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customHeight="1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 customHeight="1">
      <c r="A20" s="10"/>
      <c r="B20" s="10" t="s">
        <v>20</v>
      </c>
      <c r="C20" s="11">
        <f>SUM(C21:C37)</f>
        <v>349</v>
      </c>
      <c r="D20" s="11">
        <f>SUM(D21:D36)</f>
        <v>367.05516</v>
      </c>
      <c r="E20" s="12">
        <f t="shared" si="0"/>
        <v>105.1733982808023</v>
      </c>
      <c r="F20" s="12">
        <f t="shared" si="1"/>
        <v>18.05516</v>
      </c>
      <c r="G20" s="1"/>
    </row>
    <row r="21" spans="1:7" s="9" customFormat="1" ht="15.75" customHeight="1">
      <c r="A21" s="13">
        <v>1110501101</v>
      </c>
      <c r="B21" s="13" t="s">
        <v>21</v>
      </c>
      <c r="C21" s="12">
        <v>187</v>
      </c>
      <c r="D21" s="12">
        <v>199.52937</v>
      </c>
      <c r="E21" s="12">
        <f t="shared" si="0"/>
        <v>106.70019786096256</v>
      </c>
      <c r="F21" s="12">
        <f t="shared" si="1"/>
        <v>12.52937</v>
      </c>
      <c r="G21" s="1"/>
    </row>
    <row r="22" spans="1:7" s="9" customFormat="1" ht="15.75" customHeight="1">
      <c r="A22" s="13">
        <v>1110503505</v>
      </c>
      <c r="B22" s="13" t="s">
        <v>22</v>
      </c>
      <c r="C22" s="12">
        <v>60</v>
      </c>
      <c r="D22" s="12">
        <v>64.583</v>
      </c>
      <c r="E22" s="12"/>
      <c r="F22" s="12">
        <f t="shared" si="1"/>
        <v>4.582999999999998</v>
      </c>
      <c r="G22" s="1"/>
    </row>
    <row r="23" spans="1:7" s="9" customFormat="1" ht="15.7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5.7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5.75" customHeight="1">
      <c r="A25" s="13">
        <v>1140601410</v>
      </c>
      <c r="B25" s="14" t="s">
        <v>25</v>
      </c>
      <c r="C25" s="12">
        <v>100</v>
      </c>
      <c r="D25" s="12">
        <v>89.94279</v>
      </c>
      <c r="E25" s="12">
        <f t="shared" si="0"/>
        <v>89.94279</v>
      </c>
      <c r="F25" s="12">
        <f t="shared" si="1"/>
        <v>-10.057209999999998</v>
      </c>
      <c r="G25" s="1"/>
    </row>
    <row r="26" spans="1:7" s="9" customFormat="1" ht="15.75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5.75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5.75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.7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5.7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5.7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15.75" customHeight="1">
      <c r="A34" s="13">
        <v>1130305010</v>
      </c>
      <c r="B34" s="14" t="s">
        <v>34</v>
      </c>
      <c r="C34" s="12">
        <v>2</v>
      </c>
      <c r="D34" s="12">
        <v>0</v>
      </c>
      <c r="E34" s="12">
        <f t="shared" si="0"/>
        <v>0</v>
      </c>
      <c r="F34" s="12">
        <f t="shared" si="1"/>
        <v>-2</v>
      </c>
      <c r="G34" s="1"/>
    </row>
    <row r="35" spans="1:7" s="9" customFormat="1" ht="15.75" customHeight="1">
      <c r="A35" s="13">
        <v>1169000000</v>
      </c>
      <c r="B35" s="14" t="s">
        <v>35</v>
      </c>
      <c r="C35" s="12"/>
      <c r="D35" s="12">
        <v>13</v>
      </c>
      <c r="E35" s="12" t="e">
        <f t="shared" si="0"/>
        <v>#DIV/0!</v>
      </c>
      <c r="F35" s="12">
        <f t="shared" si="1"/>
        <v>13</v>
      </c>
      <c r="G35" s="1"/>
    </row>
    <row r="36" spans="1:7" s="9" customFormat="1" ht="15.75" customHeight="1" hidden="1">
      <c r="A36" s="13">
        <v>1170505005</v>
      </c>
      <c r="B36" s="13" t="s">
        <v>36</v>
      </c>
      <c r="C36" s="12">
        <v>0</v>
      </c>
      <c r="D36" s="12">
        <v>0</v>
      </c>
      <c r="E36" s="12"/>
      <c r="F36" s="12">
        <f t="shared" si="1"/>
        <v>0</v>
      </c>
      <c r="G36" s="1"/>
    </row>
    <row r="37" spans="1:7" s="9" customFormat="1" ht="15.7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 customHeight="1">
      <c r="A38" s="10"/>
      <c r="B38" s="10" t="s">
        <v>38</v>
      </c>
      <c r="C38" s="11">
        <f>SUM(C20,C5)</f>
        <v>1712.2</v>
      </c>
      <c r="D38" s="11">
        <f>SUM(D20,D5)</f>
        <v>1803.4171099999999</v>
      </c>
      <c r="E38" s="12">
        <f aca="true" t="shared" si="2" ref="E38:E46">D38/C38*100</f>
        <v>105.32747985048474</v>
      </c>
      <c r="F38" s="12">
        <f aca="true" t="shared" si="3" ref="F38:F47">D38-C38</f>
        <v>91.21710999999982</v>
      </c>
      <c r="G38" s="1"/>
    </row>
    <row r="39" spans="1:7" s="9" customFormat="1" ht="15.75" customHeight="1">
      <c r="A39" s="10"/>
      <c r="B39" s="10" t="s">
        <v>39</v>
      </c>
      <c r="C39" s="11">
        <f>SUM(C40:C44)</f>
        <v>4035.1810000000005</v>
      </c>
      <c r="D39" s="11">
        <f>SUM(D40:D44)</f>
        <v>4035.1810000000005</v>
      </c>
      <c r="E39" s="12">
        <f t="shared" si="2"/>
        <v>100</v>
      </c>
      <c r="F39" s="12">
        <f t="shared" si="3"/>
        <v>0</v>
      </c>
      <c r="G39" s="1"/>
    </row>
    <row r="40" spans="1:8" s="9" customFormat="1" ht="15.75" customHeight="1">
      <c r="A40" s="13">
        <v>2020100000</v>
      </c>
      <c r="B40" s="13" t="s">
        <v>40</v>
      </c>
      <c r="C40" s="12">
        <v>3124.8</v>
      </c>
      <c r="D40" s="12">
        <v>3124.8</v>
      </c>
      <c r="E40" s="12">
        <f t="shared" si="2"/>
        <v>100</v>
      </c>
      <c r="F40" s="12">
        <f t="shared" si="3"/>
        <v>0</v>
      </c>
      <c r="G40" s="1"/>
      <c r="H40" s="21"/>
    </row>
    <row r="41" spans="1:7" s="9" customFormat="1" ht="15.75" customHeight="1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 customHeight="1">
      <c r="A42" s="13">
        <v>2020200000</v>
      </c>
      <c r="B42" s="13" t="s">
        <v>42</v>
      </c>
      <c r="C42" s="12">
        <v>766.9</v>
      </c>
      <c r="D42" s="12">
        <v>766.9</v>
      </c>
      <c r="E42" s="12">
        <f t="shared" si="2"/>
        <v>100</v>
      </c>
      <c r="F42" s="12">
        <f t="shared" si="3"/>
        <v>0</v>
      </c>
      <c r="G42" s="1"/>
    </row>
    <row r="43" spans="1:7" s="9" customFormat="1" ht="15.75" customHeight="1">
      <c r="A43" s="13">
        <v>2020300000</v>
      </c>
      <c r="B43" s="13" t="s">
        <v>43</v>
      </c>
      <c r="C43" s="12">
        <v>113.746</v>
      </c>
      <c r="D43" s="12">
        <v>113.746</v>
      </c>
      <c r="E43" s="12">
        <f t="shared" si="2"/>
        <v>100</v>
      </c>
      <c r="F43" s="12">
        <f t="shared" si="3"/>
        <v>0</v>
      </c>
      <c r="G43" s="1"/>
    </row>
    <row r="44" spans="1:7" s="9" customFormat="1" ht="15.75" customHeight="1">
      <c r="A44" s="13">
        <v>2020400000</v>
      </c>
      <c r="B44" s="13" t="s">
        <v>44</v>
      </c>
      <c r="C44" s="12">
        <v>29.735</v>
      </c>
      <c r="D44" s="12">
        <v>29.735</v>
      </c>
      <c r="E44" s="12">
        <f t="shared" si="2"/>
        <v>100</v>
      </c>
      <c r="F44" s="12">
        <f t="shared" si="3"/>
        <v>0</v>
      </c>
      <c r="G44" s="1"/>
    </row>
    <row r="45" spans="1:7" s="9" customFormat="1" ht="15.75" customHeight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 customHeight="1">
      <c r="A46" s="10"/>
      <c r="B46" s="10" t="s">
        <v>46</v>
      </c>
      <c r="C46" s="11">
        <f>SUM(C39,C38)</f>
        <v>5747.381</v>
      </c>
      <c r="D46" s="11">
        <f>SUM(D39,D38)</f>
        <v>5838.598110000001</v>
      </c>
      <c r="E46" s="12">
        <f t="shared" si="2"/>
        <v>101.58710741466419</v>
      </c>
      <c r="F46" s="12">
        <f t="shared" si="3"/>
        <v>91.2171100000005</v>
      </c>
      <c r="G46" s="1"/>
    </row>
    <row r="47" spans="1:7" s="9" customFormat="1" ht="15.75" customHeight="1">
      <c r="A47" s="10"/>
      <c r="B47" s="22" t="s">
        <v>47</v>
      </c>
      <c r="C47" s="11">
        <f>C103-C46</f>
        <v>622.9440000000004</v>
      </c>
      <c r="D47" s="11">
        <f>D103-D46</f>
        <v>144.54921999999988</v>
      </c>
      <c r="E47" s="12"/>
      <c r="F47" s="12">
        <f t="shared" si="3"/>
        <v>-478.39478000000054</v>
      </c>
      <c r="G47" s="23"/>
    </row>
    <row r="48" spans="1:7" s="9" customFormat="1" ht="15" customHeight="1">
      <c r="A48" s="24"/>
      <c r="B48" s="25"/>
      <c r="C48" s="26"/>
      <c r="D48" s="243"/>
      <c r="E48" s="27"/>
      <c r="F48" s="27"/>
      <c r="G48" s="23"/>
    </row>
    <row r="49" spans="1:7" s="9" customFormat="1" ht="15.75">
      <c r="A49" s="28"/>
      <c r="B49" s="29"/>
      <c r="C49" s="30"/>
      <c r="D49" s="245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311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1163.85875</v>
      </c>
      <c r="D52" s="39">
        <f>SUM(D53:D55)</f>
        <v>1135.2188099999998</v>
      </c>
      <c r="E52" s="12">
        <f>D52/C52*100</f>
        <v>97.53922544295</v>
      </c>
      <c r="F52" s="12">
        <f>D52-C52</f>
        <v>-28.63994000000025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1123.96</v>
      </c>
      <c r="D53" s="18">
        <v>1108.91881</v>
      </c>
      <c r="E53" s="12">
        <f>D53/C53*100</f>
        <v>98.66176821239189</v>
      </c>
      <c r="F53" s="12">
        <f>D53-C53</f>
        <v>-15.041190000000142</v>
      </c>
      <c r="G53" s="31"/>
    </row>
    <row r="54" spans="1:7" s="9" customFormat="1" ht="15.75">
      <c r="A54" s="40" t="s">
        <v>53</v>
      </c>
      <c r="B54" s="17" t="s">
        <v>54</v>
      </c>
      <c r="C54" s="18">
        <v>26.3</v>
      </c>
      <c r="D54" s="18">
        <v>26.3</v>
      </c>
      <c r="E54" s="12">
        <f>D54/C54*100</f>
        <v>100</v>
      </c>
      <c r="F54" s="12">
        <f>D54-C54</f>
        <v>0</v>
      </c>
      <c r="G54" s="31"/>
    </row>
    <row r="55" spans="1:7" s="9" customFormat="1" ht="15.75">
      <c r="A55" s="40" t="s">
        <v>159</v>
      </c>
      <c r="B55" s="17" t="s">
        <v>55</v>
      </c>
      <c r="C55" s="18">
        <v>13.59875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113.57</v>
      </c>
      <c r="D56" s="39">
        <f>D57</f>
        <v>113.57</v>
      </c>
      <c r="E56" s="12">
        <f>D56/C56*100</f>
        <v>100</v>
      </c>
      <c r="F56" s="12">
        <f aca="true" t="shared" si="4" ref="F56:F89">D56-C56</f>
        <v>0</v>
      </c>
      <c r="G56" s="31"/>
    </row>
    <row r="57" spans="1:6" s="9" customFormat="1" ht="15.75">
      <c r="A57" s="41" t="s">
        <v>58</v>
      </c>
      <c r="B57" s="17" t="s">
        <v>59</v>
      </c>
      <c r="C57" s="18">
        <v>113.57</v>
      </c>
      <c r="D57" s="18">
        <v>113.57</v>
      </c>
      <c r="E57" s="12">
        <f>D57/C57*100</f>
        <v>100</v>
      </c>
      <c r="F57" s="12">
        <f t="shared" si="4"/>
        <v>0</v>
      </c>
    </row>
    <row r="58" spans="1:7" s="46" customFormat="1" ht="14.25" customHeight="1">
      <c r="A58" s="42" t="s">
        <v>60</v>
      </c>
      <c r="B58" s="43" t="s">
        <v>61</v>
      </c>
      <c r="C58" s="44">
        <f>C61+C60</f>
        <v>178.00125</v>
      </c>
      <c r="D58" s="44">
        <f>D61+D60</f>
        <v>153.3029</v>
      </c>
      <c r="E58" s="12">
        <f>D58/C58*100</f>
        <v>86.12461991137702</v>
      </c>
      <c r="F58" s="12">
        <f t="shared" si="4"/>
        <v>-24.698350000000005</v>
      </c>
      <c r="G58" s="45"/>
    </row>
    <row r="59" spans="1:7" s="46" customFormat="1" ht="0.75" customHeight="1" hidden="1">
      <c r="A59" s="47" t="s">
        <v>62</v>
      </c>
      <c r="B59" s="48" t="s">
        <v>63</v>
      </c>
      <c r="C59" s="49">
        <v>0</v>
      </c>
      <c r="D59" s="49"/>
      <c r="E59" s="12" t="e">
        <f>D59/C59*100</f>
        <v>#DIV/0!</v>
      </c>
      <c r="F59" s="12">
        <f t="shared" si="4"/>
        <v>0</v>
      </c>
      <c r="G59" s="45"/>
    </row>
    <row r="60" spans="1:7" s="46" customFormat="1" ht="14.25" customHeight="1">
      <c r="A60" s="47" t="s">
        <v>160</v>
      </c>
      <c r="B60" s="48" t="s">
        <v>270</v>
      </c>
      <c r="C60" s="49">
        <v>1.40125</v>
      </c>
      <c r="D60" s="49">
        <v>1.40125</v>
      </c>
      <c r="E60" s="12">
        <f>D60/C60*100</f>
        <v>100</v>
      </c>
      <c r="F60" s="12">
        <f t="shared" si="4"/>
        <v>0</v>
      </c>
      <c r="G60" s="45"/>
    </row>
    <row r="61" spans="1:7" s="46" customFormat="1" ht="17.25" customHeight="1">
      <c r="A61" s="47" t="s">
        <v>64</v>
      </c>
      <c r="B61" s="48" t="s">
        <v>65</v>
      </c>
      <c r="C61" s="49">
        <v>176.6</v>
      </c>
      <c r="D61" s="49">
        <v>151.90165</v>
      </c>
      <c r="E61" s="12">
        <f aca="true" t="shared" si="5" ref="E61:E66">D61/C61*100</f>
        <v>86.01452434881087</v>
      </c>
      <c r="F61" s="12">
        <f t="shared" si="4"/>
        <v>-24.698350000000005</v>
      </c>
      <c r="G61" s="45"/>
    </row>
    <row r="62" spans="1:7" s="9" customFormat="1" ht="17.25" customHeight="1">
      <c r="A62" s="37" t="s">
        <v>66</v>
      </c>
      <c r="B62" s="38" t="s">
        <v>67</v>
      </c>
      <c r="C62" s="39">
        <f>C63+C64+C65</f>
        <v>418.516</v>
      </c>
      <c r="D62" s="39">
        <f>D63+D64+D65</f>
        <v>368.92266</v>
      </c>
      <c r="E62" s="12">
        <f t="shared" si="5"/>
        <v>88.15019258522972</v>
      </c>
      <c r="F62" s="12">
        <f t="shared" si="4"/>
        <v>-49.59334000000001</v>
      </c>
      <c r="G62" s="31"/>
    </row>
    <row r="63" spans="1:7" s="9" customFormat="1" ht="17.25" customHeight="1" hidden="1">
      <c r="A63" s="40" t="s">
        <v>68</v>
      </c>
      <c r="B63" s="17" t="s">
        <v>69</v>
      </c>
      <c r="C63" s="18"/>
      <c r="D63" s="18"/>
      <c r="E63" s="12" t="e">
        <f t="shared" si="5"/>
        <v>#DIV/0!</v>
      </c>
      <c r="F63" s="12">
        <f t="shared" si="4"/>
        <v>0</v>
      </c>
      <c r="G63" s="31"/>
    </row>
    <row r="64" spans="1:7" s="9" customFormat="1" ht="17.25" customHeight="1">
      <c r="A64" s="40" t="s">
        <v>70</v>
      </c>
      <c r="B64" s="50" t="s">
        <v>71</v>
      </c>
      <c r="C64" s="18">
        <v>358.516</v>
      </c>
      <c r="D64" s="18">
        <v>310.461</v>
      </c>
      <c r="E64" s="12">
        <f t="shared" si="5"/>
        <v>86.59613517946201</v>
      </c>
      <c r="F64" s="12">
        <f t="shared" si="4"/>
        <v>-48.05500000000001</v>
      </c>
      <c r="G64" s="31"/>
    </row>
    <row r="65" spans="1:7" s="9" customFormat="1" ht="17.25" customHeight="1">
      <c r="A65" s="47" t="s">
        <v>72</v>
      </c>
      <c r="B65" s="48" t="s">
        <v>73</v>
      </c>
      <c r="C65" s="18">
        <v>60</v>
      </c>
      <c r="D65" s="18">
        <v>58.46166</v>
      </c>
      <c r="E65" s="12">
        <f t="shared" si="5"/>
        <v>97.43610000000001</v>
      </c>
      <c r="F65" s="12">
        <f t="shared" si="4"/>
        <v>-1.538339999999998</v>
      </c>
      <c r="G65" s="31"/>
    </row>
    <row r="66" spans="1:7" s="9" customFormat="1" ht="17.25" customHeight="1">
      <c r="A66" s="37" t="s">
        <v>74</v>
      </c>
      <c r="B66" s="38" t="s">
        <v>75</v>
      </c>
      <c r="C66" s="39">
        <f>C67+C69</f>
        <v>1311.676</v>
      </c>
      <c r="D66" s="39">
        <f>D68+D69</f>
        <v>1218.18274</v>
      </c>
      <c r="E66" s="12">
        <f t="shared" si="5"/>
        <v>92.87222911755647</v>
      </c>
      <c r="F66" s="12">
        <f t="shared" si="4"/>
        <v>-93.49325999999996</v>
      </c>
      <c r="G66" s="31"/>
    </row>
    <row r="67" spans="1:7" s="9" customFormat="1" ht="14.25" customHeight="1" hidden="1">
      <c r="A67" s="40" t="s">
        <v>76</v>
      </c>
      <c r="B67" s="17" t="s">
        <v>77</v>
      </c>
      <c r="C67" s="18">
        <v>0</v>
      </c>
      <c r="D67" s="18">
        <v>0</v>
      </c>
      <c r="E67" s="12"/>
      <c r="F67" s="12">
        <f t="shared" si="4"/>
        <v>0</v>
      </c>
      <c r="G67" s="31"/>
    </row>
    <row r="68" spans="1:7" s="52" customFormat="1" ht="15" customHeight="1" hidden="1">
      <c r="A68" s="40" t="s">
        <v>78</v>
      </c>
      <c r="B68" s="51" t="s">
        <v>79</v>
      </c>
      <c r="C68" s="18"/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1311.676</v>
      </c>
      <c r="D69" s="18">
        <v>1218.18274</v>
      </c>
      <c r="E69" s="12">
        <f>D69/C69*100</f>
        <v>92.87222911755647</v>
      </c>
      <c r="F69" s="12">
        <f t="shared" si="4"/>
        <v>-93.49325999999996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32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6" ref="E73:E86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6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6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6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2284.259</v>
      </c>
      <c r="D77" s="39">
        <f>SUM(D78:D78)</f>
        <v>2093.50622</v>
      </c>
      <c r="E77" s="12">
        <f t="shared" si="6"/>
        <v>91.64924905625853</v>
      </c>
      <c r="F77" s="12">
        <f t="shared" si="4"/>
        <v>-190.7527799999998</v>
      </c>
      <c r="G77" s="31"/>
    </row>
    <row r="78" spans="1:7" s="9" customFormat="1" ht="14.25" customHeight="1">
      <c r="A78" s="40" t="s">
        <v>98</v>
      </c>
      <c r="B78" s="17" t="s">
        <v>99</v>
      </c>
      <c r="C78" s="18">
        <v>2284.259</v>
      </c>
      <c r="D78" s="18">
        <v>2093.50622</v>
      </c>
      <c r="E78" s="12">
        <f t="shared" si="6"/>
        <v>91.64924905625853</v>
      </c>
      <c r="F78" s="12">
        <f>D78-C78</f>
        <v>-190.7527799999998</v>
      </c>
      <c r="G78" s="31"/>
    </row>
    <row r="79" spans="1:7" s="9" customFormat="1" ht="17.25" customHeight="1" hidden="1">
      <c r="A79" s="37" t="s">
        <v>100</v>
      </c>
      <c r="B79" s="38" t="s">
        <v>262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6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6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6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6"/>
        <v>#DIV/0!</v>
      </c>
      <c r="F83" s="12">
        <f t="shared" si="4"/>
        <v>0</v>
      </c>
      <c r="G83" s="31"/>
    </row>
    <row r="84" spans="1:7" s="9" customFormat="1" ht="3" customHeight="1" hidden="1">
      <c r="A84" s="41" t="s">
        <v>110</v>
      </c>
      <c r="B84" s="17" t="s">
        <v>111</v>
      </c>
      <c r="C84" s="18"/>
      <c r="D84" s="18"/>
      <c r="E84" s="12" t="e">
        <f t="shared" si="6"/>
        <v>#DIV/0!</v>
      </c>
      <c r="F84" s="12">
        <f t="shared" si="4"/>
        <v>0</v>
      </c>
      <c r="G84" s="31"/>
    </row>
    <row r="85" spans="1:7" s="9" customFormat="1" ht="18" customHeight="1">
      <c r="A85" s="57">
        <v>1000</v>
      </c>
      <c r="B85" s="58" t="s">
        <v>112</v>
      </c>
      <c r="C85" s="39">
        <f>SUM(C86:C88)</f>
        <v>415.6</v>
      </c>
      <c r="D85" s="39">
        <f>SUM(D86:D88)</f>
        <v>415.6</v>
      </c>
      <c r="E85" s="11">
        <f t="shared" si="6"/>
        <v>100</v>
      </c>
      <c r="F85" s="12">
        <f t="shared" si="4"/>
        <v>0</v>
      </c>
      <c r="G85" s="31"/>
    </row>
    <row r="86" spans="1:7" s="9" customFormat="1" ht="16.5" customHeight="1">
      <c r="A86" s="59">
        <v>1003</v>
      </c>
      <c r="B86" s="60" t="s">
        <v>113</v>
      </c>
      <c r="C86" s="18">
        <v>415.6</v>
      </c>
      <c r="D86" s="18">
        <v>415.6</v>
      </c>
      <c r="E86" s="12">
        <f t="shared" si="6"/>
        <v>100</v>
      </c>
      <c r="F86" s="12">
        <f t="shared" si="4"/>
        <v>0</v>
      </c>
      <c r="G86" s="31"/>
    </row>
    <row r="87" spans="1:7" s="9" customFormat="1" ht="15.75" customHeight="1" hidden="1">
      <c r="A87" s="59">
        <v>1004</v>
      </c>
      <c r="B87" s="60" t="s">
        <v>114</v>
      </c>
      <c r="C87" s="18"/>
      <c r="D87" s="18"/>
      <c r="E87" s="12"/>
      <c r="F87" s="12">
        <f t="shared" si="4"/>
        <v>0</v>
      </c>
      <c r="G87" s="31"/>
    </row>
    <row r="88" spans="1:7" s="9" customFormat="1" ht="1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19</v>
      </c>
      <c r="D89" s="39">
        <f>D90+D91+D92+D93+D94</f>
        <v>19</v>
      </c>
      <c r="E89" s="11">
        <f>D89/C89*100</f>
        <v>100</v>
      </c>
      <c r="F89" s="12">
        <f t="shared" si="4"/>
        <v>0</v>
      </c>
      <c r="G89" s="31"/>
    </row>
    <row r="90" spans="1:7" s="9" customFormat="1" ht="15.75" customHeight="1">
      <c r="A90" s="41" t="s">
        <v>119</v>
      </c>
      <c r="B90" s="62" t="s">
        <v>120</v>
      </c>
      <c r="C90" s="18">
        <v>19</v>
      </c>
      <c r="D90" s="18">
        <v>19</v>
      </c>
      <c r="E90" s="11">
        <f aca="true" t="shared" si="7" ref="E90:E103">D90/C90*100</f>
        <v>100</v>
      </c>
      <c r="F90" s="12">
        <f>D90-C90</f>
        <v>0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1" t="e">
        <f t="shared" si="7"/>
        <v>#DIV/0!</v>
      </c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1" t="e">
        <f t="shared" si="7"/>
        <v>#DIV/0!</v>
      </c>
      <c r="F92" s="12">
        <f t="shared" si="8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1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1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1" t="e">
        <f t="shared" si="7"/>
        <v>#DIV/0!</v>
      </c>
      <c r="F96" s="12">
        <f t="shared" si="8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31.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1" t="e">
        <f t="shared" si="7"/>
        <v>#DIV/0!</v>
      </c>
      <c r="F98" s="12">
        <f t="shared" si="8"/>
        <v>0</v>
      </c>
      <c r="G98" s="31"/>
    </row>
    <row r="99" spans="1:6" s="9" customFormat="1" ht="15.75" customHeight="1">
      <c r="A99" s="63">
        <v>1400</v>
      </c>
      <c r="B99" s="58" t="s">
        <v>137</v>
      </c>
      <c r="C99" s="39">
        <f>C100</f>
        <v>465.844</v>
      </c>
      <c r="D99" s="39">
        <f>D100</f>
        <v>465.844</v>
      </c>
      <c r="E99" s="11">
        <f t="shared" si="7"/>
        <v>100</v>
      </c>
      <c r="F99" s="12">
        <f t="shared" si="8"/>
        <v>0</v>
      </c>
    </row>
    <row r="100" spans="1:6" s="9" customFormat="1" ht="15" customHeight="1">
      <c r="A100" s="59">
        <v>1403</v>
      </c>
      <c r="B100" s="60" t="s">
        <v>289</v>
      </c>
      <c r="C100" s="18">
        <v>465.844</v>
      </c>
      <c r="D100" s="18">
        <v>465.844</v>
      </c>
      <c r="E100" s="12">
        <f t="shared" si="7"/>
        <v>100</v>
      </c>
      <c r="F100" s="12">
        <f t="shared" si="8"/>
        <v>0</v>
      </c>
    </row>
    <row r="101" spans="1:6" s="9" customFormat="1" ht="0.75" customHeight="1" hidden="1">
      <c r="A101" s="64"/>
      <c r="B101" s="60" t="s">
        <v>44</v>
      </c>
      <c r="C101" s="18"/>
      <c r="D101" s="18">
        <v>9</v>
      </c>
      <c r="E101" s="11" t="e">
        <f t="shared" si="7"/>
        <v>#DIV/0!</v>
      </c>
      <c r="F101" s="12">
        <f t="shared" si="8"/>
        <v>9</v>
      </c>
    </row>
    <row r="102" spans="1:6" s="9" customFormat="1" ht="15.75" customHeight="1" hidden="1">
      <c r="A102" s="64"/>
      <c r="B102" s="60" t="s">
        <v>138</v>
      </c>
      <c r="C102" s="18"/>
      <c r="D102" s="18"/>
      <c r="E102" s="11" t="e">
        <f t="shared" si="7"/>
        <v>#DIV/0!</v>
      </c>
      <c r="F102" s="12">
        <f t="shared" si="8"/>
        <v>0</v>
      </c>
    </row>
    <row r="103" spans="1:6" s="9" customFormat="1" ht="15" customHeight="1">
      <c r="A103" s="64"/>
      <c r="B103" s="65" t="s">
        <v>139</v>
      </c>
      <c r="C103" s="39">
        <f>C52+C56+C58+C62+C66+C77+C85+C89+C99</f>
        <v>6370.325000000001</v>
      </c>
      <c r="D103" s="39">
        <f>D52+D56+D58+D62+D66+D77+D85+D89+D99</f>
        <v>5983.147330000001</v>
      </c>
      <c r="E103" s="11">
        <f t="shared" si="7"/>
        <v>93.92216770729908</v>
      </c>
      <c r="F103" s="39">
        <f>F52+F56+F58+F62+F66+F77+F85+F89</f>
        <v>-387.17767000000003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3" s="9" customFormat="1" ht="12.75">
      <c r="A105" s="66" t="s">
        <v>140</v>
      </c>
      <c r="B105" s="66"/>
      <c r="C105" s="231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7"/>
  <sheetViews>
    <sheetView zoomScaleSheetLayoutView="50" zoomScalePageLayoutView="0" workbookViewId="0" topLeftCell="A66">
      <selection activeCell="C17" sqref="C17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303" t="s">
        <v>324</v>
      </c>
      <c r="B1" s="303"/>
      <c r="C1" s="303"/>
      <c r="D1" s="303"/>
      <c r="E1" s="303"/>
      <c r="F1" s="303"/>
      <c r="G1" s="1"/>
    </row>
    <row r="2" spans="1:7" ht="18" customHeight="1">
      <c r="A2" s="303"/>
      <c r="B2" s="303"/>
      <c r="C2" s="303"/>
      <c r="D2" s="303"/>
      <c r="E2" s="303"/>
      <c r="F2" s="303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311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363.5</v>
      </c>
      <c r="D5" s="11">
        <f>SUM(D6,D8,D10,D13,D15)</f>
        <v>359.87423000000007</v>
      </c>
      <c r="E5" s="12">
        <f aca="true" t="shared" si="0" ref="E5:E35">D5/C5*100</f>
        <v>99.00253920220085</v>
      </c>
      <c r="F5" s="12">
        <f aca="true" t="shared" si="1" ref="F5:F36">D5-C5</f>
        <v>-3.6257699999999318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132.7</v>
      </c>
      <c r="D6" s="11">
        <f>SUM(D7)</f>
        <v>157.41242</v>
      </c>
      <c r="E6" s="12">
        <f t="shared" si="0"/>
        <v>118.62277317256971</v>
      </c>
      <c r="F6" s="12">
        <f t="shared" si="1"/>
        <v>24.71242000000001</v>
      </c>
      <c r="G6" s="1"/>
    </row>
    <row r="7" spans="1:7" s="9" customFormat="1" ht="15.75">
      <c r="A7" s="13">
        <v>1010200001</v>
      </c>
      <c r="B7" s="14" t="s">
        <v>7</v>
      </c>
      <c r="C7" s="15">
        <v>132.7</v>
      </c>
      <c r="D7" s="15">
        <v>157.41242</v>
      </c>
      <c r="E7" s="12">
        <f t="shared" si="0"/>
        <v>118.62277317256971</v>
      </c>
      <c r="F7" s="12">
        <f t="shared" si="1"/>
        <v>24.71242000000001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0.9</v>
      </c>
      <c r="D8" s="11">
        <f>SUM(D9)</f>
        <v>0.7746</v>
      </c>
      <c r="E8" s="12">
        <f t="shared" si="0"/>
        <v>86.06666666666666</v>
      </c>
      <c r="F8" s="12">
        <f t="shared" si="1"/>
        <v>-0.12540000000000007</v>
      </c>
      <c r="G8" s="1"/>
    </row>
    <row r="9" spans="1:7" s="9" customFormat="1" ht="15.75">
      <c r="A9" s="13">
        <v>1050300001</v>
      </c>
      <c r="B9" s="13" t="s">
        <v>9</v>
      </c>
      <c r="C9" s="12">
        <v>0.9</v>
      </c>
      <c r="D9" s="12">
        <v>0.7746</v>
      </c>
      <c r="E9" s="12">
        <f t="shared" si="0"/>
        <v>86.06666666666666</v>
      </c>
      <c r="F9" s="12">
        <f t="shared" si="1"/>
        <v>-0.12540000000000007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208.9</v>
      </c>
      <c r="D10" s="11">
        <f>SUM(D11:D12)</f>
        <v>171.02721000000003</v>
      </c>
      <c r="E10" s="12">
        <f t="shared" si="0"/>
        <v>81.87037338439445</v>
      </c>
      <c r="F10" s="12">
        <f t="shared" si="1"/>
        <v>-37.87278999999998</v>
      </c>
      <c r="G10" s="1"/>
    </row>
    <row r="11" spans="1:7" s="9" customFormat="1" ht="15.75">
      <c r="A11" s="13">
        <v>1060600000</v>
      </c>
      <c r="B11" s="13" t="s">
        <v>11</v>
      </c>
      <c r="C11" s="12">
        <v>194.1</v>
      </c>
      <c r="D11" s="12">
        <v>159.06881</v>
      </c>
      <c r="E11" s="12">
        <f t="shared" si="0"/>
        <v>81.95198866563628</v>
      </c>
      <c r="F11" s="12">
        <f t="shared" si="1"/>
        <v>-35.03118999999998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14.8</v>
      </c>
      <c r="D12" s="18">
        <v>11.9584</v>
      </c>
      <c r="E12" s="12">
        <f t="shared" si="0"/>
        <v>80.8</v>
      </c>
      <c r="F12" s="12">
        <f t="shared" si="1"/>
        <v>-2.8416000000000015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21</v>
      </c>
      <c r="D15" s="11">
        <f>SUM(D16:D19)</f>
        <v>30.66</v>
      </c>
      <c r="E15" s="12">
        <f t="shared" si="0"/>
        <v>146</v>
      </c>
      <c r="F15" s="12">
        <f t="shared" si="1"/>
        <v>9.66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21</v>
      </c>
      <c r="D17" s="12">
        <v>30.66</v>
      </c>
      <c r="E17" s="12">
        <f t="shared" si="0"/>
        <v>146</v>
      </c>
      <c r="F17" s="12">
        <f t="shared" si="1"/>
        <v>9.66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215</v>
      </c>
      <c r="D20" s="11">
        <f>SUM(D21:D36)</f>
        <v>271.15713</v>
      </c>
      <c r="E20" s="12">
        <f t="shared" si="0"/>
        <v>126.11959534883721</v>
      </c>
      <c r="F20" s="12">
        <f t="shared" si="1"/>
        <v>56.157129999999995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112</v>
      </c>
      <c r="D21" s="12">
        <v>174.07555</v>
      </c>
      <c r="E21" s="12">
        <f t="shared" si="0"/>
        <v>155.4245982142857</v>
      </c>
      <c r="F21" s="12">
        <f t="shared" si="1"/>
        <v>62.07554999999999</v>
      </c>
      <c r="G21" s="1"/>
    </row>
    <row r="22" spans="1:7" s="9" customFormat="1" ht="12.75" customHeight="1">
      <c r="A22" s="13">
        <v>1110503505</v>
      </c>
      <c r="B22" s="13" t="s">
        <v>22</v>
      </c>
      <c r="C22" s="12">
        <v>22</v>
      </c>
      <c r="D22" s="12">
        <v>24.78906</v>
      </c>
      <c r="E22" s="12">
        <f t="shared" si="0"/>
        <v>112.67754545454545</v>
      </c>
      <c r="F22" s="12">
        <f t="shared" si="1"/>
        <v>2.789059999999999</v>
      </c>
      <c r="G22" s="1"/>
    </row>
    <row r="23" spans="1:7" s="9" customFormat="1" ht="13.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5.7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80</v>
      </c>
      <c r="D25" s="12">
        <v>70.78252</v>
      </c>
      <c r="E25" s="12">
        <f t="shared" si="0"/>
        <v>88.47815000000001</v>
      </c>
      <c r="F25" s="12">
        <f t="shared" si="1"/>
        <v>-9.217479999999995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>
        <v>1.51</v>
      </c>
      <c r="E34" s="12">
        <f t="shared" si="0"/>
        <v>151</v>
      </c>
      <c r="F34" s="12">
        <f t="shared" si="1"/>
        <v>0.51</v>
      </c>
      <c r="G34" s="1"/>
    </row>
    <row r="35" spans="1:7" s="9" customFormat="1" ht="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>
        <v>0</v>
      </c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578.5</v>
      </c>
      <c r="D38" s="11">
        <f>SUM(D20,D5)</f>
        <v>631.0313600000001</v>
      </c>
      <c r="E38" s="12">
        <f aca="true" t="shared" si="2" ref="E38:E47">D38/C38*100</f>
        <v>109.0806153846154</v>
      </c>
      <c r="F38" s="12">
        <f aca="true" t="shared" si="3" ref="F38:F48">D38-C38</f>
        <v>52.53136000000006</v>
      </c>
      <c r="G38" s="1"/>
    </row>
    <row r="39" spans="1:7" s="9" customFormat="1" ht="15.75">
      <c r="A39" s="10"/>
      <c r="B39" s="10" t="s">
        <v>39</v>
      </c>
      <c r="C39" s="11">
        <f>SUM(C40:C46)</f>
        <v>4008.2450000000003</v>
      </c>
      <c r="D39" s="11">
        <f>SUM(D40:D46)</f>
        <v>4008.2450000000003</v>
      </c>
      <c r="E39" s="12">
        <f t="shared" si="2"/>
        <v>100</v>
      </c>
      <c r="F39" s="12">
        <f t="shared" si="3"/>
        <v>0</v>
      </c>
      <c r="G39" s="1"/>
    </row>
    <row r="40" spans="1:8" s="9" customFormat="1" ht="15.75">
      <c r="A40" s="13">
        <v>2020100000</v>
      </c>
      <c r="B40" s="13" t="s">
        <v>40</v>
      </c>
      <c r="C40" s="12">
        <v>2320.3</v>
      </c>
      <c r="D40" s="12">
        <v>2320.3</v>
      </c>
      <c r="E40" s="12">
        <f t="shared" si="2"/>
        <v>100</v>
      </c>
      <c r="F40" s="12">
        <f t="shared" si="3"/>
        <v>0</v>
      </c>
      <c r="G40" s="1"/>
      <c r="H40" s="21"/>
    </row>
    <row r="41" spans="1:7" s="9" customFormat="1" ht="15.75">
      <c r="A41" s="13">
        <v>2020107010</v>
      </c>
      <c r="B41" s="13" t="s">
        <v>41</v>
      </c>
      <c r="C41" s="12">
        <v>604.5</v>
      </c>
      <c r="D41" s="12">
        <v>604.5</v>
      </c>
      <c r="E41" s="12">
        <f t="shared" si="2"/>
        <v>100</v>
      </c>
      <c r="F41" s="12">
        <f t="shared" si="3"/>
        <v>0</v>
      </c>
      <c r="G41" s="1"/>
    </row>
    <row r="42" spans="1:7" s="9" customFormat="1" ht="15.75">
      <c r="A42" s="13">
        <v>2020200000</v>
      </c>
      <c r="B42" s="13" t="s">
        <v>42</v>
      </c>
      <c r="C42" s="12">
        <v>221.1</v>
      </c>
      <c r="D42" s="12">
        <v>221.1</v>
      </c>
      <c r="E42" s="12">
        <f t="shared" si="2"/>
        <v>100</v>
      </c>
      <c r="F42" s="12">
        <f t="shared" si="3"/>
        <v>0</v>
      </c>
      <c r="G42" s="1"/>
    </row>
    <row r="43" spans="1:7" s="9" customFormat="1" ht="13.5" customHeight="1">
      <c r="A43" s="13">
        <v>2020300000</v>
      </c>
      <c r="B43" s="13" t="s">
        <v>43</v>
      </c>
      <c r="C43" s="12">
        <v>113.67</v>
      </c>
      <c r="D43" s="12">
        <v>113.67</v>
      </c>
      <c r="E43" s="12">
        <f t="shared" si="2"/>
        <v>100</v>
      </c>
      <c r="F43" s="12">
        <f t="shared" si="3"/>
        <v>0</v>
      </c>
      <c r="G43" s="1"/>
    </row>
    <row r="44" spans="1:7" s="9" customFormat="1" ht="14.25" customHeight="1">
      <c r="A44" s="13">
        <v>2020400000</v>
      </c>
      <c r="B44" s="13" t="s">
        <v>44</v>
      </c>
      <c r="C44" s="12">
        <v>128.675</v>
      </c>
      <c r="D44" s="12">
        <v>128.675</v>
      </c>
      <c r="E44" s="12">
        <f t="shared" si="2"/>
        <v>100</v>
      </c>
      <c r="F44" s="12">
        <f t="shared" si="3"/>
        <v>0</v>
      </c>
      <c r="G44" s="1"/>
    </row>
    <row r="45" spans="1:7" s="9" customFormat="1" ht="15" customHeight="1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31.5">
      <c r="A46" s="13">
        <v>2020900000</v>
      </c>
      <c r="B46" s="14" t="s">
        <v>306</v>
      </c>
      <c r="C46" s="12">
        <v>620</v>
      </c>
      <c r="D46" s="12">
        <v>620</v>
      </c>
      <c r="E46" s="12">
        <f t="shared" si="2"/>
        <v>100</v>
      </c>
      <c r="F46" s="12">
        <f t="shared" si="3"/>
        <v>0</v>
      </c>
      <c r="G46" s="1"/>
    </row>
    <row r="47" spans="1:7" s="9" customFormat="1" ht="15.75">
      <c r="A47" s="10"/>
      <c r="B47" s="10" t="s">
        <v>46</v>
      </c>
      <c r="C47" s="11">
        <f>SUM(C39,C38)</f>
        <v>4586.745000000001</v>
      </c>
      <c r="D47" s="11">
        <f>SUM(D39,D38)</f>
        <v>4639.276360000001</v>
      </c>
      <c r="E47" s="12">
        <f t="shared" si="2"/>
        <v>101.14528625419553</v>
      </c>
      <c r="F47" s="12">
        <f t="shared" si="3"/>
        <v>52.53135999999995</v>
      </c>
      <c r="G47" s="1"/>
    </row>
    <row r="48" spans="1:7" s="9" customFormat="1" ht="15.75">
      <c r="A48" s="10"/>
      <c r="B48" s="22" t="s">
        <v>47</v>
      </c>
      <c r="C48" s="11">
        <f>C104-C47</f>
        <v>0</v>
      </c>
      <c r="D48" s="11">
        <f>D104-D47</f>
        <v>-255.6601900000005</v>
      </c>
      <c r="E48" s="12"/>
      <c r="F48" s="12">
        <f t="shared" si="3"/>
        <v>-255.6601900000005</v>
      </c>
      <c r="G48" s="23"/>
    </row>
    <row r="49" spans="1:7" s="9" customFormat="1" ht="15" customHeight="1">
      <c r="A49" s="24"/>
      <c r="B49" s="25"/>
      <c r="C49" s="26"/>
      <c r="D49" s="243"/>
      <c r="E49" s="27"/>
      <c r="F49" s="27"/>
      <c r="G49" s="23"/>
    </row>
    <row r="50" spans="1:7" s="9" customFormat="1" ht="15.75">
      <c r="A50" s="28"/>
      <c r="B50" s="29"/>
      <c r="C50" s="30"/>
      <c r="D50" s="30"/>
      <c r="E50" s="30"/>
      <c r="F50" s="30"/>
      <c r="G50" s="31"/>
    </row>
    <row r="51" spans="1:7" s="9" customFormat="1" ht="63">
      <c r="A51" s="32" t="s">
        <v>0</v>
      </c>
      <c r="B51" s="32" t="s">
        <v>48</v>
      </c>
      <c r="C51" s="33" t="s">
        <v>2</v>
      </c>
      <c r="D51" s="6" t="s">
        <v>311</v>
      </c>
      <c r="E51" s="33" t="s">
        <v>3</v>
      </c>
      <c r="F51" s="34" t="s">
        <v>4</v>
      </c>
      <c r="G51" s="31"/>
    </row>
    <row r="52" spans="1:7" s="9" customFormat="1" ht="15.75">
      <c r="A52" s="35">
        <v>1</v>
      </c>
      <c r="B52" s="36">
        <v>2</v>
      </c>
      <c r="C52" s="35">
        <v>3</v>
      </c>
      <c r="D52" s="36">
        <v>4</v>
      </c>
      <c r="E52" s="35">
        <v>5</v>
      </c>
      <c r="F52" s="36">
        <v>6</v>
      </c>
      <c r="G52" s="31"/>
    </row>
    <row r="53" spans="1:7" s="9" customFormat="1" ht="15.75">
      <c r="A53" s="37" t="s">
        <v>49</v>
      </c>
      <c r="B53" s="38" t="s">
        <v>50</v>
      </c>
      <c r="C53" s="39">
        <f>SUM(C54:C56)</f>
        <v>897.6099999999999</v>
      </c>
      <c r="D53" s="39">
        <f>SUM(D54:D56)</f>
        <v>849.87137</v>
      </c>
      <c r="E53" s="12">
        <f>D53/C53*100</f>
        <v>94.68158442976349</v>
      </c>
      <c r="F53" s="12">
        <f>D53-C53</f>
        <v>-47.738629999999944</v>
      </c>
      <c r="G53" s="31"/>
    </row>
    <row r="54" spans="1:7" s="9" customFormat="1" ht="14.25" customHeight="1">
      <c r="A54" s="40" t="s">
        <v>51</v>
      </c>
      <c r="B54" s="17" t="s">
        <v>52</v>
      </c>
      <c r="C54" s="18">
        <v>861.31</v>
      </c>
      <c r="D54" s="18">
        <v>823.57137</v>
      </c>
      <c r="E54" s="12">
        <f>D54/C54*100</f>
        <v>95.61846141342839</v>
      </c>
      <c r="F54" s="12">
        <f>D54-C54</f>
        <v>-37.738629999999944</v>
      </c>
      <c r="G54" s="31"/>
    </row>
    <row r="55" spans="1:7" s="9" customFormat="1" ht="15.75">
      <c r="A55" s="40" t="s">
        <v>53</v>
      </c>
      <c r="B55" s="17" t="s">
        <v>54</v>
      </c>
      <c r="C55" s="18">
        <v>26.3</v>
      </c>
      <c r="D55" s="18">
        <v>26.3</v>
      </c>
      <c r="E55" s="12"/>
      <c r="F55" s="12"/>
      <c r="G55" s="31"/>
    </row>
    <row r="56" spans="1:7" s="9" customFormat="1" ht="15.75">
      <c r="A56" s="40" t="s">
        <v>159</v>
      </c>
      <c r="B56" s="17" t="s">
        <v>55</v>
      </c>
      <c r="C56" s="18">
        <v>10</v>
      </c>
      <c r="D56" s="18">
        <v>0</v>
      </c>
      <c r="E56" s="12"/>
      <c r="F56" s="12"/>
      <c r="G56" s="31"/>
    </row>
    <row r="57" spans="1:7" s="9" customFormat="1" ht="15.75">
      <c r="A57" s="37" t="s">
        <v>56</v>
      </c>
      <c r="B57" s="38" t="s">
        <v>57</v>
      </c>
      <c r="C57" s="39">
        <f>C58</f>
        <v>113.56</v>
      </c>
      <c r="D57" s="39">
        <f>D58</f>
        <v>113.56</v>
      </c>
      <c r="E57" s="12">
        <f>D57/C57*100</f>
        <v>100</v>
      </c>
      <c r="F57" s="12">
        <f aca="true" t="shared" si="4" ref="F57:F104">D57-C57</f>
        <v>0</v>
      </c>
      <c r="G57" s="31"/>
    </row>
    <row r="58" spans="1:6" s="9" customFormat="1" ht="15.75">
      <c r="A58" s="41" t="s">
        <v>58</v>
      </c>
      <c r="B58" s="17" t="s">
        <v>59</v>
      </c>
      <c r="C58" s="18">
        <v>113.56</v>
      </c>
      <c r="D58" s="18">
        <v>113.56</v>
      </c>
      <c r="E58" s="12">
        <f>D58/C58*100</f>
        <v>100</v>
      </c>
      <c r="F58" s="12">
        <f t="shared" si="4"/>
        <v>0</v>
      </c>
    </row>
    <row r="59" spans="1:7" s="46" customFormat="1" ht="14.25" customHeight="1">
      <c r="A59" s="42" t="s">
        <v>60</v>
      </c>
      <c r="B59" s="43" t="s">
        <v>61</v>
      </c>
      <c r="C59" s="44">
        <f>C60+C61+C62</f>
        <v>12.488</v>
      </c>
      <c r="D59" s="44">
        <f>D60+D61+D62</f>
        <v>12.488</v>
      </c>
      <c r="E59" s="12">
        <f>D59/C59*100</f>
        <v>100</v>
      </c>
      <c r="F59" s="12">
        <f t="shared" si="4"/>
        <v>0</v>
      </c>
      <c r="G59" s="45"/>
    </row>
    <row r="60" spans="1:7" s="46" customFormat="1" ht="15.75" hidden="1">
      <c r="A60" s="47" t="s">
        <v>62</v>
      </c>
      <c r="B60" s="48" t="s">
        <v>63</v>
      </c>
      <c r="C60" s="49">
        <v>0</v>
      </c>
      <c r="D60" s="49"/>
      <c r="E60" s="12"/>
      <c r="F60" s="12">
        <f t="shared" si="4"/>
        <v>0</v>
      </c>
      <c r="G60" s="45"/>
    </row>
    <row r="61" spans="1:7" s="46" customFormat="1" ht="31.5">
      <c r="A61" s="47" t="s">
        <v>160</v>
      </c>
      <c r="B61" s="48" t="s">
        <v>270</v>
      </c>
      <c r="C61" s="49">
        <v>12.488</v>
      </c>
      <c r="D61" s="49">
        <v>12.488</v>
      </c>
      <c r="E61" s="12"/>
      <c r="F61" s="12">
        <f t="shared" si="4"/>
        <v>0</v>
      </c>
      <c r="G61" s="45"/>
    </row>
    <row r="62" spans="1:7" s="46" customFormat="1" ht="17.25" customHeight="1" hidden="1">
      <c r="A62" s="47" t="s">
        <v>64</v>
      </c>
      <c r="B62" s="48" t="s">
        <v>65</v>
      </c>
      <c r="C62" s="49">
        <v>0</v>
      </c>
      <c r="D62" s="49">
        <v>0</v>
      </c>
      <c r="E62" s="12"/>
      <c r="F62" s="12">
        <f t="shared" si="4"/>
        <v>0</v>
      </c>
      <c r="G62" s="45"/>
    </row>
    <row r="63" spans="1:7" s="9" customFormat="1" ht="16.5" customHeight="1">
      <c r="A63" s="37" t="s">
        <v>66</v>
      </c>
      <c r="B63" s="38" t="s">
        <v>67</v>
      </c>
      <c r="C63" s="39">
        <f>C64+C65+C66</f>
        <v>56.45938</v>
      </c>
      <c r="D63" s="39">
        <f>D64+D65+D66</f>
        <v>35.11466</v>
      </c>
      <c r="E63" s="12">
        <f>D63/C63*100</f>
        <v>62.19455474006268</v>
      </c>
      <c r="F63" s="12">
        <f t="shared" si="4"/>
        <v>-21.344720000000002</v>
      </c>
      <c r="G63" s="31"/>
    </row>
    <row r="64" spans="1:7" s="9" customFormat="1" ht="17.25" customHeight="1" hidden="1">
      <c r="A64" s="40" t="s">
        <v>68</v>
      </c>
      <c r="B64" s="17" t="s">
        <v>69</v>
      </c>
      <c r="C64" s="18"/>
      <c r="D64" s="18"/>
      <c r="E64" s="12"/>
      <c r="F64" s="12">
        <f t="shared" si="4"/>
        <v>0</v>
      </c>
      <c r="G64" s="31"/>
    </row>
    <row r="65" spans="1:7" s="9" customFormat="1" ht="3.75" customHeight="1" hidden="1">
      <c r="A65" s="40" t="s">
        <v>70</v>
      </c>
      <c r="B65" s="50" t="s">
        <v>71</v>
      </c>
      <c r="C65" s="18">
        <v>0</v>
      </c>
      <c r="D65" s="18">
        <v>0</v>
      </c>
      <c r="E65" s="12" t="e">
        <f>D65/C65*100</f>
        <v>#DIV/0!</v>
      </c>
      <c r="F65" s="12">
        <f t="shared" si="4"/>
        <v>0</v>
      </c>
      <c r="G65" s="31"/>
    </row>
    <row r="66" spans="1:7" s="9" customFormat="1" ht="15" customHeight="1">
      <c r="A66" s="47" t="s">
        <v>72</v>
      </c>
      <c r="B66" s="48" t="s">
        <v>73</v>
      </c>
      <c r="C66" s="18">
        <v>56.45938</v>
      </c>
      <c r="D66" s="18">
        <v>35.11466</v>
      </c>
      <c r="E66" s="12">
        <f>D66/C66*100</f>
        <v>62.19455474006268</v>
      </c>
      <c r="F66" s="12">
        <f t="shared" si="4"/>
        <v>-21.344720000000002</v>
      </c>
      <c r="G66" s="31"/>
    </row>
    <row r="67" spans="1:7" s="9" customFormat="1" ht="17.25" customHeight="1">
      <c r="A67" s="37" t="s">
        <v>74</v>
      </c>
      <c r="B67" s="38" t="s">
        <v>75</v>
      </c>
      <c r="C67" s="39">
        <f>C69+C70</f>
        <v>787.07062</v>
      </c>
      <c r="D67" s="39">
        <f>D69+D70</f>
        <v>747.8367</v>
      </c>
      <c r="E67" s="12">
        <f>D67/C67*100</f>
        <v>95.01519698448406</v>
      </c>
      <c r="F67" s="12">
        <f t="shared" si="4"/>
        <v>-39.23392000000001</v>
      </c>
      <c r="G67" s="31"/>
    </row>
    <row r="68" spans="1:7" s="9" customFormat="1" ht="17.25" customHeight="1" hidden="1">
      <c r="A68" s="40" t="s">
        <v>76</v>
      </c>
      <c r="B68" s="17" t="s">
        <v>77</v>
      </c>
      <c r="C68" s="18"/>
      <c r="D68" s="18"/>
      <c r="E68" s="12"/>
      <c r="F68" s="12">
        <f t="shared" si="4"/>
        <v>0</v>
      </c>
      <c r="G68" s="31"/>
    </row>
    <row r="69" spans="1:7" s="52" customFormat="1" ht="17.25" customHeight="1" hidden="1">
      <c r="A69" s="40" t="s">
        <v>78</v>
      </c>
      <c r="B69" s="51" t="s">
        <v>79</v>
      </c>
      <c r="C69" s="18">
        <v>0</v>
      </c>
      <c r="D69" s="18">
        <v>0</v>
      </c>
      <c r="E69" s="12"/>
      <c r="F69" s="12">
        <f t="shared" si="4"/>
        <v>0</v>
      </c>
      <c r="G69" s="31"/>
    </row>
    <row r="70" spans="1:7" s="9" customFormat="1" ht="16.5" customHeight="1">
      <c r="A70" s="41" t="s">
        <v>80</v>
      </c>
      <c r="B70" s="17" t="s">
        <v>81</v>
      </c>
      <c r="C70" s="18">
        <v>787.07062</v>
      </c>
      <c r="D70" s="18">
        <v>747.8367</v>
      </c>
      <c r="E70" s="12">
        <f>D70/C70*100</f>
        <v>95.01519698448406</v>
      </c>
      <c r="F70" s="12">
        <f t="shared" si="4"/>
        <v>-39.23392000000001</v>
      </c>
      <c r="G70" s="53"/>
    </row>
    <row r="71" spans="1:7" s="52" customFormat="1" ht="17.25" customHeight="1" hidden="1">
      <c r="A71" s="37" t="s">
        <v>82</v>
      </c>
      <c r="B71" s="54" t="s">
        <v>83</v>
      </c>
      <c r="C71" s="39">
        <f>SUM(C72)</f>
        <v>0</v>
      </c>
      <c r="D71" s="39">
        <f>SUM(D72)</f>
        <v>0</v>
      </c>
      <c r="E71" s="12"/>
      <c r="F71" s="12">
        <f t="shared" si="4"/>
        <v>0</v>
      </c>
      <c r="G71" s="31"/>
    </row>
    <row r="72" spans="1:7" s="9" customFormat="1" ht="17.25" customHeight="1" hidden="1">
      <c r="A72" s="40" t="s">
        <v>84</v>
      </c>
      <c r="B72" s="50" t="s">
        <v>85</v>
      </c>
      <c r="C72" s="18"/>
      <c r="D72" s="18"/>
      <c r="E72" s="12"/>
      <c r="F72" s="12">
        <f t="shared" si="4"/>
        <v>0</v>
      </c>
      <c r="G72" s="53"/>
    </row>
    <row r="73" spans="1:7" s="9" customFormat="1" ht="17.25" customHeight="1" hidden="1">
      <c r="A73" s="37" t="s">
        <v>86</v>
      </c>
      <c r="B73" s="54" t="s">
        <v>87</v>
      </c>
      <c r="C73" s="39">
        <f>SUM(C74:C77)</f>
        <v>0</v>
      </c>
      <c r="D73" s="39">
        <f>SUM(D74:D77)</f>
        <v>0</v>
      </c>
      <c r="E73" s="12"/>
      <c r="F73" s="12">
        <f t="shared" si="4"/>
        <v>0</v>
      </c>
      <c r="G73" s="31"/>
    </row>
    <row r="74" spans="1:7" s="9" customFormat="1" ht="17.25" customHeight="1" hidden="1">
      <c r="A74" s="40" t="s">
        <v>88</v>
      </c>
      <c r="B74" s="50" t="s">
        <v>89</v>
      </c>
      <c r="C74" s="18"/>
      <c r="D74" s="18"/>
      <c r="E74" s="12" t="e">
        <f aca="true" t="shared" si="5" ref="E74:E104">D74/C74*100</f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90</v>
      </c>
      <c r="B75" s="50" t="s">
        <v>91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92</v>
      </c>
      <c r="B76" s="50" t="s">
        <v>93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17.25" customHeight="1" hidden="1">
      <c r="A77" s="40" t="s">
        <v>94</v>
      </c>
      <c r="B77" s="50" t="s">
        <v>95</v>
      </c>
      <c r="C77" s="18"/>
      <c r="D77" s="18"/>
      <c r="E77" s="12" t="e">
        <f t="shared" si="5"/>
        <v>#DIV/0!</v>
      </c>
      <c r="F77" s="12">
        <f t="shared" si="4"/>
        <v>0</v>
      </c>
      <c r="G77" s="31"/>
    </row>
    <row r="78" spans="1:7" s="9" customFormat="1" ht="20.25" customHeight="1">
      <c r="A78" s="37" t="s">
        <v>96</v>
      </c>
      <c r="B78" s="38" t="s">
        <v>97</v>
      </c>
      <c r="C78" s="39">
        <f>C79</f>
        <v>2707.557</v>
      </c>
      <c r="D78" s="39">
        <f>SUM(D79:D79)</f>
        <v>2612.77244</v>
      </c>
      <c r="E78" s="12">
        <f t="shared" si="5"/>
        <v>96.49925892603555</v>
      </c>
      <c r="F78" s="12">
        <f t="shared" si="4"/>
        <v>-94.7845599999996</v>
      </c>
      <c r="G78" s="31"/>
    </row>
    <row r="79" spans="1:7" s="9" customFormat="1" ht="17.25" customHeight="1">
      <c r="A79" s="40" t="s">
        <v>98</v>
      </c>
      <c r="B79" s="17" t="s">
        <v>99</v>
      </c>
      <c r="C79" s="18">
        <v>2707.557</v>
      </c>
      <c r="D79" s="18">
        <v>2612.77244</v>
      </c>
      <c r="E79" s="12">
        <f t="shared" si="5"/>
        <v>96.49925892603555</v>
      </c>
      <c r="F79" s="12">
        <f t="shared" si="4"/>
        <v>-94.7845599999996</v>
      </c>
      <c r="G79" s="31"/>
    </row>
    <row r="80" spans="1:7" s="9" customFormat="1" ht="17.25" customHeight="1" hidden="1">
      <c r="A80" s="37" t="s">
        <v>100</v>
      </c>
      <c r="B80" s="38" t="s">
        <v>101</v>
      </c>
      <c r="C80" s="39">
        <f>SUM(C81:C85)</f>
        <v>0</v>
      </c>
      <c r="D80" s="39">
        <f>SUM(D81:D85)</f>
        <v>0</v>
      </c>
      <c r="E80" s="12" t="e">
        <f t="shared" si="5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102</v>
      </c>
      <c r="B81" s="17" t="s">
        <v>103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7.25" customHeight="1" hidden="1">
      <c r="A82" s="40" t="s">
        <v>104</v>
      </c>
      <c r="B82" s="17" t="s">
        <v>105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9" customFormat="1" ht="17.25" customHeight="1" hidden="1">
      <c r="A83" s="41" t="s">
        <v>106</v>
      </c>
      <c r="B83" s="17" t="s">
        <v>107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52" customFormat="1" ht="17.25" customHeight="1" hidden="1">
      <c r="A84" s="55" t="s">
        <v>108</v>
      </c>
      <c r="B84" s="56" t="s">
        <v>109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5" customHeight="1" hidden="1">
      <c r="A85" s="41" t="s">
        <v>110</v>
      </c>
      <c r="B85" s="17" t="s">
        <v>111</v>
      </c>
      <c r="C85" s="18"/>
      <c r="D85" s="18"/>
      <c r="E85" s="12" t="e">
        <f t="shared" si="5"/>
        <v>#DIV/0!</v>
      </c>
      <c r="F85" s="12">
        <f t="shared" si="4"/>
        <v>0</v>
      </c>
      <c r="G85" s="31"/>
    </row>
    <row r="86" spans="1:7" s="9" customFormat="1" ht="15" customHeight="1" hidden="1">
      <c r="A86" s="57">
        <v>1000</v>
      </c>
      <c r="B86" s="58" t="s">
        <v>112</v>
      </c>
      <c r="C86" s="39">
        <f>SUM(C87:C89)</f>
        <v>0</v>
      </c>
      <c r="D86" s="39">
        <f>SUM(D87:D89)</f>
        <v>0</v>
      </c>
      <c r="E86" s="11"/>
      <c r="F86" s="12">
        <f t="shared" si="4"/>
        <v>0</v>
      </c>
      <c r="G86" s="31"/>
    </row>
    <row r="87" spans="1:7" s="9" customFormat="1" ht="14.25" customHeight="1" hidden="1">
      <c r="A87" s="59">
        <v>1003</v>
      </c>
      <c r="B87" s="60" t="s">
        <v>113</v>
      </c>
      <c r="C87" s="18">
        <v>0</v>
      </c>
      <c r="D87" s="18">
        <v>0</v>
      </c>
      <c r="E87" s="12"/>
      <c r="F87" s="12">
        <f t="shared" si="4"/>
        <v>0</v>
      </c>
      <c r="G87" s="31"/>
    </row>
    <row r="88" spans="1:7" s="9" customFormat="1" ht="15" customHeight="1" hidden="1">
      <c r="A88" s="59">
        <v>1004</v>
      </c>
      <c r="B88" s="60" t="s">
        <v>114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 hidden="1">
      <c r="A89" s="41" t="s">
        <v>115</v>
      </c>
      <c r="B89" s="17" t="s">
        <v>116</v>
      </c>
      <c r="C89" s="18"/>
      <c r="D89" s="18"/>
      <c r="E89" s="12"/>
      <c r="F89" s="12">
        <f t="shared" si="4"/>
        <v>0</v>
      </c>
      <c r="G89" s="31"/>
    </row>
    <row r="90" spans="1:7" s="9" customFormat="1" ht="15.75" customHeight="1">
      <c r="A90" s="61" t="s">
        <v>117</v>
      </c>
      <c r="B90" s="38" t="s">
        <v>118</v>
      </c>
      <c r="C90" s="39">
        <f>C91+C92+C93+C94+C95</f>
        <v>12</v>
      </c>
      <c r="D90" s="39">
        <f>D91+D92+D93+D94+D95</f>
        <v>11.973</v>
      </c>
      <c r="E90" s="11">
        <f>D90/C90*100</f>
        <v>99.775</v>
      </c>
      <c r="F90" s="12">
        <f t="shared" si="4"/>
        <v>-0.026999999999999247</v>
      </c>
      <c r="G90" s="31"/>
    </row>
    <row r="91" spans="1:7" s="9" customFormat="1" ht="15.75" customHeight="1">
      <c r="A91" s="41" t="s">
        <v>119</v>
      </c>
      <c r="B91" s="62" t="s">
        <v>120</v>
      </c>
      <c r="C91" s="18">
        <v>12</v>
      </c>
      <c r="D91" s="18">
        <v>11.973</v>
      </c>
      <c r="E91" s="11">
        <f aca="true" t="shared" si="6" ref="E91:E99">D91/C91*100</f>
        <v>99.775</v>
      </c>
      <c r="F91" s="12">
        <f>D91-C91</f>
        <v>-0.026999999999999247</v>
      </c>
      <c r="G91" s="31"/>
    </row>
    <row r="92" spans="1:7" s="9" customFormat="1" ht="0.75" customHeight="1">
      <c r="A92" s="41" t="s">
        <v>121</v>
      </c>
      <c r="B92" s="17" t="s">
        <v>122</v>
      </c>
      <c r="C92" s="18"/>
      <c r="D92" s="18"/>
      <c r="E92" s="12" t="e">
        <f t="shared" si="6"/>
        <v>#DIV/0!</v>
      </c>
      <c r="F92" s="12">
        <f aca="true" t="shared" si="7" ref="F92:F103">D92-C92</f>
        <v>0</v>
      </c>
      <c r="G92" s="31"/>
    </row>
    <row r="93" spans="1:7" s="9" customFormat="1" ht="15.75" customHeight="1" hidden="1">
      <c r="A93" s="41" t="s">
        <v>123</v>
      </c>
      <c r="B93" s="17" t="s">
        <v>124</v>
      </c>
      <c r="C93" s="18"/>
      <c r="D93" s="18"/>
      <c r="E93" s="12" t="e">
        <f t="shared" si="6"/>
        <v>#DIV/0!</v>
      </c>
      <c r="F93" s="12">
        <f t="shared" si="7"/>
        <v>0</v>
      </c>
      <c r="G93" s="31"/>
    </row>
    <row r="94" spans="1:7" s="9" customFormat="1" ht="31.5" customHeight="1" hidden="1">
      <c r="A94" s="41" t="s">
        <v>125</v>
      </c>
      <c r="B94" s="17" t="s">
        <v>126</v>
      </c>
      <c r="C94" s="18"/>
      <c r="D94" s="18"/>
      <c r="E94" s="12" t="e">
        <f t="shared" si="6"/>
        <v>#DIV/0!</v>
      </c>
      <c r="F94" s="12">
        <f t="shared" si="7"/>
        <v>0</v>
      </c>
      <c r="G94" s="31"/>
    </row>
    <row r="95" spans="1:7" s="9" customFormat="1" ht="15.75" customHeight="1" hidden="1">
      <c r="A95" s="41" t="s">
        <v>127</v>
      </c>
      <c r="B95" s="17" t="s">
        <v>128</v>
      </c>
      <c r="C95" s="18"/>
      <c r="D95" s="18"/>
      <c r="E95" s="12" t="e">
        <f t="shared" si="6"/>
        <v>#DIV/0!</v>
      </c>
      <c r="F95" s="12">
        <f t="shared" si="7"/>
        <v>0</v>
      </c>
      <c r="G95" s="31"/>
    </row>
    <row r="96" spans="1:7" s="9" customFormat="1" ht="24.75" customHeight="1" hidden="1">
      <c r="A96" s="37" t="s">
        <v>129</v>
      </c>
      <c r="B96" s="38" t="s">
        <v>130</v>
      </c>
      <c r="C96" s="39"/>
      <c r="D96" s="39"/>
      <c r="E96" s="11" t="e">
        <f t="shared" si="6"/>
        <v>#DIV/0!</v>
      </c>
      <c r="F96" s="12">
        <f t="shared" si="7"/>
        <v>0</v>
      </c>
      <c r="G96" s="31"/>
    </row>
    <row r="97" spans="1:7" s="9" customFormat="1" ht="24.75" customHeight="1" hidden="1">
      <c r="A97" s="40" t="s">
        <v>131</v>
      </c>
      <c r="B97" s="17" t="s">
        <v>132</v>
      </c>
      <c r="C97" s="18"/>
      <c r="D97" s="18"/>
      <c r="E97" s="12" t="e">
        <f t="shared" si="6"/>
        <v>#DIV/0!</v>
      </c>
      <c r="F97" s="12">
        <f t="shared" si="7"/>
        <v>0</v>
      </c>
      <c r="G97" s="31"/>
    </row>
    <row r="98" spans="1:7" s="9" customFormat="1" ht="31.5" customHeight="1" hidden="1">
      <c r="A98" s="37" t="s">
        <v>133</v>
      </c>
      <c r="B98" s="38" t="s">
        <v>134</v>
      </c>
      <c r="C98" s="39">
        <f>C99</f>
        <v>5</v>
      </c>
      <c r="D98" s="39">
        <f>D99</f>
        <v>0</v>
      </c>
      <c r="E98" s="11">
        <f t="shared" si="6"/>
        <v>0</v>
      </c>
      <c r="F98" s="12">
        <f t="shared" si="7"/>
        <v>-5</v>
      </c>
      <c r="G98" s="31"/>
    </row>
    <row r="99" spans="1:7" s="9" customFormat="1" ht="31.5" customHeight="1" hidden="1">
      <c r="A99" s="40" t="s">
        <v>135</v>
      </c>
      <c r="B99" s="17" t="s">
        <v>136</v>
      </c>
      <c r="C99" s="18">
        <v>5</v>
      </c>
      <c r="D99" s="18">
        <v>0</v>
      </c>
      <c r="E99" s="12">
        <f t="shared" si="6"/>
        <v>0</v>
      </c>
      <c r="F99" s="12">
        <f t="shared" si="7"/>
        <v>-5</v>
      </c>
      <c r="G99" s="31"/>
    </row>
    <row r="100" spans="1:6" s="9" customFormat="1" ht="15.75" customHeight="1" hidden="1">
      <c r="A100" s="63">
        <v>1400</v>
      </c>
      <c r="B100" s="58" t="s">
        <v>137</v>
      </c>
      <c r="C100" s="39">
        <f>C101</f>
        <v>0</v>
      </c>
      <c r="D100" s="39">
        <f>SUM(D102:D103)</f>
        <v>0</v>
      </c>
      <c r="E100" s="11"/>
      <c r="F100" s="12">
        <f t="shared" si="7"/>
        <v>0</v>
      </c>
    </row>
    <row r="101" spans="1:6" s="9" customFormat="1" ht="15.75" customHeight="1" hidden="1">
      <c r="A101" s="59">
        <v>1403</v>
      </c>
      <c r="B101" s="60" t="s">
        <v>289</v>
      </c>
      <c r="C101" s="39"/>
      <c r="D101" s="39"/>
      <c r="E101" s="11"/>
      <c r="F101" s="12"/>
    </row>
    <row r="102" spans="1:6" s="9" customFormat="1" ht="15.75" customHeight="1" hidden="1">
      <c r="A102" s="64">
        <v>1104</v>
      </c>
      <c r="B102" s="60" t="s">
        <v>44</v>
      </c>
      <c r="C102" s="18"/>
      <c r="D102" s="18"/>
      <c r="E102" s="12" t="e">
        <f t="shared" si="5"/>
        <v>#DIV/0!</v>
      </c>
      <c r="F102" s="12">
        <f t="shared" si="7"/>
        <v>0</v>
      </c>
    </row>
    <row r="103" spans="1:6" s="9" customFormat="1" ht="15.75" customHeight="1" hidden="1">
      <c r="A103" s="64">
        <v>1102</v>
      </c>
      <c r="B103" s="60" t="s">
        <v>138</v>
      </c>
      <c r="C103" s="18"/>
      <c r="D103" s="18"/>
      <c r="E103" s="12" t="e">
        <f t="shared" si="5"/>
        <v>#DIV/0!</v>
      </c>
      <c r="F103" s="12">
        <f t="shared" si="7"/>
        <v>0</v>
      </c>
    </row>
    <row r="104" spans="1:6" s="9" customFormat="1" ht="15.75" customHeight="1">
      <c r="A104" s="64"/>
      <c r="B104" s="65" t="s">
        <v>139</v>
      </c>
      <c r="C104" s="39">
        <f>C53+C57+C59+C63+C67+C78+C90+C100</f>
        <v>4586.745</v>
      </c>
      <c r="D104" s="39">
        <f>SUM(D53,D57,D59,D63,D67,D71,D73,D78,D80,D86,D90,D100)</f>
        <v>4383.61617</v>
      </c>
      <c r="E104" s="12">
        <f t="shared" si="5"/>
        <v>95.57139474725541</v>
      </c>
      <c r="F104" s="12">
        <f t="shared" si="4"/>
        <v>-203.12882999999965</v>
      </c>
    </row>
    <row r="105" spans="1:6" s="9" customFormat="1" ht="15.75">
      <c r="A105" s="28"/>
      <c r="B105" s="29"/>
      <c r="C105" s="31"/>
      <c r="D105" s="31"/>
      <c r="E105" s="31"/>
      <c r="F105" s="31"/>
    </row>
    <row r="106" spans="1:2" s="9" customFormat="1" ht="12.75">
      <c r="A106" s="66" t="s">
        <v>140</v>
      </c>
      <c r="B106" s="66"/>
    </row>
    <row r="107" spans="1:3" s="9" customFormat="1" ht="12.75">
      <c r="A107" s="67" t="s">
        <v>141</v>
      </c>
      <c r="B107" s="67"/>
      <c r="C107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A15">
      <selection activeCell="C10" sqref="C10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303" t="s">
        <v>323</v>
      </c>
      <c r="B1" s="303"/>
      <c r="C1" s="303"/>
      <c r="D1" s="303"/>
      <c r="E1" s="303"/>
      <c r="F1" s="303"/>
      <c r="G1" s="1"/>
    </row>
    <row r="2" spans="1:7" ht="18" customHeight="1">
      <c r="A2" s="303"/>
      <c r="B2" s="303"/>
      <c r="C2" s="303"/>
      <c r="D2" s="303"/>
      <c r="E2" s="303"/>
      <c r="F2" s="303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311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1018.1999999999999</v>
      </c>
      <c r="D5" s="11">
        <f>SUM(D6,D8,D10,D13,D15)</f>
        <v>1298.69053</v>
      </c>
      <c r="E5" s="12">
        <f aca="true" t="shared" si="0" ref="E5:E35">D5/C5*100</f>
        <v>127.5476851306227</v>
      </c>
      <c r="F5" s="12">
        <f aca="true" t="shared" si="1" ref="F5:F36">D5-C5</f>
        <v>280.49053000000015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849.3</v>
      </c>
      <c r="D6" s="11">
        <f>SUM(D7)</f>
        <v>867.02745</v>
      </c>
      <c r="E6" s="12">
        <f t="shared" si="0"/>
        <v>102.0873013069587</v>
      </c>
      <c r="F6" s="12">
        <f t="shared" si="1"/>
        <v>17.72745000000009</v>
      </c>
      <c r="G6" s="1"/>
    </row>
    <row r="7" spans="1:7" s="9" customFormat="1" ht="15.75">
      <c r="A7" s="13">
        <v>1010200001</v>
      </c>
      <c r="B7" s="14" t="s">
        <v>7</v>
      </c>
      <c r="C7" s="15">
        <v>849.3</v>
      </c>
      <c r="D7" s="15">
        <v>867.02745</v>
      </c>
      <c r="E7" s="12">
        <f t="shared" si="0"/>
        <v>102.0873013069587</v>
      </c>
      <c r="F7" s="12">
        <f t="shared" si="1"/>
        <v>17.72745000000009</v>
      </c>
      <c r="G7" s="1"/>
    </row>
    <row r="8" spans="1:7" s="9" customFormat="1" ht="14.25" customHeight="1">
      <c r="A8" s="10">
        <v>1050000000</v>
      </c>
      <c r="B8" s="10" t="s">
        <v>8</v>
      </c>
      <c r="C8" s="11">
        <f>SUM(C9)</f>
        <v>30</v>
      </c>
      <c r="D8" s="11">
        <f>SUM(D9)</f>
        <v>16.65374</v>
      </c>
      <c r="E8" s="12">
        <f t="shared" si="0"/>
        <v>55.51246666666666</v>
      </c>
      <c r="F8" s="12">
        <f t="shared" si="1"/>
        <v>-13.346260000000001</v>
      </c>
      <c r="G8" s="1"/>
    </row>
    <row r="9" spans="1:7" s="9" customFormat="1" ht="15.75">
      <c r="A9" s="13">
        <v>1050300001</v>
      </c>
      <c r="B9" s="13" t="s">
        <v>9</v>
      </c>
      <c r="C9" s="12">
        <v>30</v>
      </c>
      <c r="D9" s="12">
        <v>16.65374</v>
      </c>
      <c r="E9" s="12">
        <f t="shared" si="0"/>
        <v>55.51246666666666</v>
      </c>
      <c r="F9" s="12">
        <f t="shared" si="1"/>
        <v>-13.346260000000001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127.80000000000001</v>
      </c>
      <c r="D10" s="11">
        <f>SUM(D11:D12)</f>
        <v>403.60934</v>
      </c>
      <c r="E10" s="12">
        <f t="shared" si="0"/>
        <v>315.81325508607193</v>
      </c>
      <c r="F10" s="12">
        <f t="shared" si="1"/>
        <v>275.80933999999996</v>
      </c>
      <c r="G10" s="1"/>
    </row>
    <row r="11" spans="1:7" s="9" customFormat="1" ht="15.75">
      <c r="A11" s="13">
        <v>1060600000</v>
      </c>
      <c r="B11" s="13" t="s">
        <v>11</v>
      </c>
      <c r="C11" s="12">
        <v>114.9</v>
      </c>
      <c r="D11" s="12">
        <v>388.16648</v>
      </c>
      <c r="E11" s="12">
        <f t="shared" si="0"/>
        <v>337.8298346388163</v>
      </c>
      <c r="F11" s="12">
        <f t="shared" si="1"/>
        <v>273.26648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12.9</v>
      </c>
      <c r="D12" s="18">
        <v>15.44286</v>
      </c>
      <c r="E12" s="12">
        <f t="shared" si="0"/>
        <v>119.7120930232558</v>
      </c>
      <c r="F12" s="12">
        <f t="shared" si="1"/>
        <v>2.5428599999999992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11.1</v>
      </c>
      <c r="D15" s="11">
        <f>SUM(D16:D19)</f>
        <v>11.4</v>
      </c>
      <c r="E15" s="12">
        <f t="shared" si="0"/>
        <v>102.70270270270272</v>
      </c>
      <c r="F15" s="12">
        <f t="shared" si="1"/>
        <v>0.3000000000000007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11.1</v>
      </c>
      <c r="D17" s="12">
        <v>11.4</v>
      </c>
      <c r="E17" s="12">
        <f t="shared" si="0"/>
        <v>102.70270270270272</v>
      </c>
      <c r="F17" s="12">
        <f t="shared" si="1"/>
        <v>0.3000000000000007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1189</v>
      </c>
      <c r="D20" s="11">
        <f>SUM(D21:D36)</f>
        <v>1364.24752</v>
      </c>
      <c r="E20" s="12">
        <f t="shared" si="0"/>
        <v>114.73906812447434</v>
      </c>
      <c r="F20" s="12">
        <f t="shared" si="1"/>
        <v>175.2475199999999</v>
      </c>
      <c r="G20" s="1"/>
    </row>
    <row r="21" spans="1:7" s="9" customFormat="1" ht="14.25" customHeight="1">
      <c r="A21" s="13">
        <v>1110501101</v>
      </c>
      <c r="B21" s="13" t="s">
        <v>21</v>
      </c>
      <c r="C21" s="12">
        <v>270</v>
      </c>
      <c r="D21" s="12">
        <v>310.95926</v>
      </c>
      <c r="E21" s="12">
        <f t="shared" si="0"/>
        <v>115.1700962962963</v>
      </c>
      <c r="F21" s="12">
        <f t="shared" si="1"/>
        <v>40.95925999999997</v>
      </c>
      <c r="G21" s="1"/>
    </row>
    <row r="22" spans="1:7" s="9" customFormat="1" ht="16.5" customHeight="1">
      <c r="A22" s="13">
        <v>1110503505</v>
      </c>
      <c r="B22" s="13" t="s">
        <v>22</v>
      </c>
      <c r="C22" s="12">
        <v>0</v>
      </c>
      <c r="D22" s="12">
        <v>2.0691</v>
      </c>
      <c r="E22" s="12"/>
      <c r="F22" s="12">
        <f t="shared" si="1"/>
        <v>2.0691</v>
      </c>
      <c r="G22" s="1"/>
    </row>
    <row r="23" spans="1:7" s="9" customFormat="1" ht="18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9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917</v>
      </c>
      <c r="D25" s="12">
        <v>1019.57116</v>
      </c>
      <c r="E25" s="12">
        <f t="shared" si="0"/>
        <v>111.18551363140676</v>
      </c>
      <c r="F25" s="12">
        <f t="shared" si="1"/>
        <v>102.57115999999996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0.75" customHeight="1">
      <c r="A34" s="13">
        <v>1130305010</v>
      </c>
      <c r="B34" s="14" t="s">
        <v>34</v>
      </c>
      <c r="C34" s="12">
        <v>2</v>
      </c>
      <c r="D34" s="12">
        <v>0</v>
      </c>
      <c r="E34" s="12">
        <f t="shared" si="0"/>
        <v>0</v>
      </c>
      <c r="F34" s="12">
        <f t="shared" si="1"/>
        <v>-2</v>
      </c>
      <c r="G34" s="1"/>
    </row>
    <row r="35" spans="1:7" s="9" customFormat="1" ht="15" customHeight="1">
      <c r="A35" s="13">
        <v>1169000000</v>
      </c>
      <c r="B35" s="14" t="s">
        <v>35</v>
      </c>
      <c r="C35" s="12"/>
      <c r="D35" s="12">
        <v>28.348</v>
      </c>
      <c r="E35" s="12" t="e">
        <f t="shared" si="0"/>
        <v>#DIV/0!</v>
      </c>
      <c r="F35" s="12">
        <f t="shared" si="1"/>
        <v>28.348</v>
      </c>
      <c r="G35" s="1"/>
    </row>
    <row r="36" spans="1:7" s="9" customFormat="1" ht="13.5" customHeight="1">
      <c r="A36" s="13">
        <v>1170505005</v>
      </c>
      <c r="B36" s="13" t="s">
        <v>36</v>
      </c>
      <c r="C36" s="12">
        <v>0</v>
      </c>
      <c r="D36" s="12">
        <v>3.3</v>
      </c>
      <c r="E36" s="12"/>
      <c r="F36" s="12">
        <f t="shared" si="1"/>
        <v>3.3</v>
      </c>
      <c r="G36" s="1"/>
    </row>
    <row r="37" spans="1:7" s="9" customFormat="1" ht="1.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2207.2</v>
      </c>
      <c r="D38" s="11">
        <f>SUM(D20,D5)</f>
        <v>2662.9380499999997</v>
      </c>
      <c r="E38" s="12">
        <f aca="true" t="shared" si="2" ref="E38:E47">D38/C38*100</f>
        <v>120.6477913193186</v>
      </c>
      <c r="F38" s="12">
        <f aca="true" t="shared" si="3" ref="F38:F47">D38-C38</f>
        <v>455.73804999999993</v>
      </c>
      <c r="G38" s="1"/>
    </row>
    <row r="39" spans="1:7" s="9" customFormat="1" ht="15.75">
      <c r="A39" s="10"/>
      <c r="B39" s="10" t="s">
        <v>39</v>
      </c>
      <c r="C39" s="11">
        <f>SUM(C40:C44)</f>
        <v>5765.973</v>
      </c>
      <c r="D39" s="11">
        <f>SUM(D40:D44)</f>
        <v>5630.193</v>
      </c>
      <c r="E39" s="12">
        <f t="shared" si="2"/>
        <v>97.64515026345077</v>
      </c>
      <c r="F39" s="12">
        <f t="shared" si="3"/>
        <v>-135.77999999999975</v>
      </c>
      <c r="G39" s="1"/>
    </row>
    <row r="40" spans="1:8" s="9" customFormat="1" ht="15.75">
      <c r="A40" s="13">
        <v>2020100000</v>
      </c>
      <c r="B40" s="13" t="s">
        <v>40</v>
      </c>
      <c r="C40" s="12">
        <v>2150.8</v>
      </c>
      <c r="D40" s="12">
        <v>2150.8</v>
      </c>
      <c r="E40" s="12">
        <f t="shared" si="2"/>
        <v>100</v>
      </c>
      <c r="F40" s="12">
        <f t="shared" si="3"/>
        <v>0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666.67</v>
      </c>
      <c r="D42" s="12">
        <v>530.89</v>
      </c>
      <c r="E42" s="12">
        <f t="shared" si="2"/>
        <v>79.63310183449083</v>
      </c>
      <c r="F42" s="12">
        <f t="shared" si="3"/>
        <v>-135.77999999999997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2948.503</v>
      </c>
      <c r="D43" s="12">
        <v>2948.503</v>
      </c>
      <c r="E43" s="12">
        <f t="shared" si="2"/>
        <v>100</v>
      </c>
      <c r="F43" s="12">
        <f t="shared" si="3"/>
        <v>0</v>
      </c>
      <c r="G43" s="1"/>
    </row>
    <row r="44" spans="1:7" s="9" customFormat="1" ht="0.7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/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7973.173</v>
      </c>
      <c r="D46" s="11">
        <f>SUM(D39,D38)</f>
        <v>8293.13105</v>
      </c>
      <c r="E46" s="12">
        <f t="shared" si="2"/>
        <v>104.01293249249703</v>
      </c>
      <c r="F46" s="12">
        <f t="shared" si="3"/>
        <v>319.9580500000002</v>
      </c>
      <c r="G46" s="1"/>
    </row>
    <row r="47" spans="1:7" s="9" customFormat="1" ht="15.75">
      <c r="A47" s="10"/>
      <c r="B47" s="22" t="s">
        <v>47</v>
      </c>
      <c r="C47" s="11">
        <f>C103-C46</f>
        <v>545.0000000000009</v>
      </c>
      <c r="D47" s="11">
        <f>D103-D46</f>
        <v>-686.7134100000003</v>
      </c>
      <c r="E47" s="12">
        <f t="shared" si="2"/>
        <v>-126.00246055045857</v>
      </c>
      <c r="F47" s="12">
        <f t="shared" si="3"/>
        <v>-1231.7134100000012</v>
      </c>
      <c r="G47" s="23"/>
    </row>
    <row r="48" spans="1:7" s="9" customFormat="1" ht="15" customHeight="1">
      <c r="A48" s="24"/>
      <c r="B48" s="25"/>
      <c r="C48" s="26"/>
      <c r="D48" s="243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311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798.8417499999999</v>
      </c>
      <c r="D52" s="39">
        <f>SUM(D53:D55)</f>
        <v>760.3263</v>
      </c>
      <c r="E52" s="12">
        <f>D52/C52*100</f>
        <v>95.17858824980041</v>
      </c>
      <c r="F52" s="12">
        <f>D52-C52</f>
        <v>-38.51544999999999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763.943</v>
      </c>
      <c r="D53" s="18">
        <v>734.0263</v>
      </c>
      <c r="E53" s="12">
        <f>D53/C53*100</f>
        <v>96.08390940161766</v>
      </c>
      <c r="F53" s="12">
        <f>D53-C53</f>
        <v>-29.91669999999999</v>
      </c>
      <c r="G53" s="31"/>
    </row>
    <row r="54" spans="1:7" s="9" customFormat="1" ht="15.75">
      <c r="A54" s="40" t="s">
        <v>53</v>
      </c>
      <c r="B54" s="17" t="s">
        <v>54</v>
      </c>
      <c r="C54" s="18">
        <v>26.3</v>
      </c>
      <c r="D54" s="18">
        <v>26.3</v>
      </c>
      <c r="E54" s="12"/>
      <c r="F54" s="12"/>
      <c r="G54" s="31"/>
    </row>
    <row r="55" spans="1:7" s="9" customFormat="1" ht="15.75">
      <c r="A55" s="40" t="s">
        <v>159</v>
      </c>
      <c r="B55" s="17" t="s">
        <v>55</v>
      </c>
      <c r="C55" s="18">
        <v>8.59875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113.56</v>
      </c>
      <c r="D56" s="39">
        <f>D57</f>
        <v>113.56</v>
      </c>
      <c r="E56" s="12">
        <f>D56/C56*100</f>
        <v>100</v>
      </c>
      <c r="F56" s="12">
        <f aca="true" t="shared" si="4" ref="F56:F103">D56-C56</f>
        <v>0</v>
      </c>
      <c r="G56" s="31"/>
    </row>
    <row r="57" spans="1:6" s="9" customFormat="1" ht="15.75">
      <c r="A57" s="41" t="s">
        <v>58</v>
      </c>
      <c r="B57" s="17" t="s">
        <v>59</v>
      </c>
      <c r="C57" s="18">
        <v>113.56</v>
      </c>
      <c r="D57" s="18">
        <v>113.56</v>
      </c>
      <c r="E57" s="12">
        <f>D57/C57*100</f>
        <v>100</v>
      </c>
      <c r="F57" s="12">
        <f t="shared" si="4"/>
        <v>0</v>
      </c>
    </row>
    <row r="58" spans="1:7" s="46" customFormat="1" ht="13.5" customHeight="1">
      <c r="A58" s="42" t="s">
        <v>60</v>
      </c>
      <c r="B58" s="43" t="s">
        <v>61</v>
      </c>
      <c r="C58" s="44">
        <f>C60+C61</f>
        <v>26.30125</v>
      </c>
      <c r="D58" s="44">
        <f>D60+D61</f>
        <v>0</v>
      </c>
      <c r="E58" s="12">
        <f>D58/C58*100</f>
        <v>0</v>
      </c>
      <c r="F58" s="12">
        <f t="shared" si="4"/>
        <v>-26.30125</v>
      </c>
      <c r="G58" s="45"/>
    </row>
    <row r="59" spans="1:7" s="46" customFormat="1" ht="0.75" customHeight="1" hidden="1">
      <c r="A59" s="47" t="s">
        <v>62</v>
      </c>
      <c r="B59" s="48" t="s">
        <v>63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15" customHeight="1">
      <c r="A60" s="47" t="s">
        <v>160</v>
      </c>
      <c r="B60" s="48" t="s">
        <v>270</v>
      </c>
      <c r="C60" s="49">
        <v>1.40125</v>
      </c>
      <c r="D60" s="49">
        <v>0</v>
      </c>
      <c r="E60" s="12"/>
      <c r="F60" s="12">
        <f t="shared" si="4"/>
        <v>-1.40125</v>
      </c>
      <c r="G60" s="45"/>
    </row>
    <row r="61" spans="1:7" s="46" customFormat="1" ht="17.25" customHeight="1">
      <c r="A61" s="47" t="s">
        <v>64</v>
      </c>
      <c r="B61" s="48" t="s">
        <v>65</v>
      </c>
      <c r="C61" s="49">
        <v>24.9</v>
      </c>
      <c r="D61" s="49">
        <v>0</v>
      </c>
      <c r="E61" s="12">
        <f aca="true" t="shared" si="5" ref="E61:E67">D61/C61*100</f>
        <v>0</v>
      </c>
      <c r="F61" s="12">
        <f t="shared" si="4"/>
        <v>-24.9</v>
      </c>
      <c r="G61" s="45"/>
    </row>
    <row r="62" spans="1:7" s="9" customFormat="1" ht="15.75" customHeight="1">
      <c r="A62" s="37" t="s">
        <v>66</v>
      </c>
      <c r="B62" s="38" t="s">
        <v>67</v>
      </c>
      <c r="C62" s="39">
        <f>C63+C64+C65</f>
        <v>437</v>
      </c>
      <c r="D62" s="39">
        <f>D63+D64+D65</f>
        <v>103.025</v>
      </c>
      <c r="E62" s="12">
        <f t="shared" si="5"/>
        <v>23.575514874141877</v>
      </c>
      <c r="F62" s="12">
        <f t="shared" si="4"/>
        <v>-333.975</v>
      </c>
      <c r="G62" s="31"/>
    </row>
    <row r="63" spans="1:7" s="9" customFormat="1" ht="17.25" customHeight="1" hidden="1">
      <c r="A63" s="40" t="s">
        <v>68</v>
      </c>
      <c r="B63" s="17" t="s">
        <v>69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>
      <c r="A64" s="40" t="s">
        <v>70</v>
      </c>
      <c r="B64" s="50" t="s">
        <v>71</v>
      </c>
      <c r="C64" s="18">
        <v>140</v>
      </c>
      <c r="D64" s="18">
        <v>103.025</v>
      </c>
      <c r="E64" s="12">
        <f t="shared" si="5"/>
        <v>73.58928571428572</v>
      </c>
      <c r="F64" s="12">
        <f t="shared" si="4"/>
        <v>-36.974999999999994</v>
      </c>
      <c r="G64" s="31"/>
    </row>
    <row r="65" spans="1:7" s="9" customFormat="1" ht="15" customHeight="1">
      <c r="A65" s="47" t="s">
        <v>72</v>
      </c>
      <c r="B65" s="48" t="s">
        <v>73</v>
      </c>
      <c r="C65" s="18">
        <v>297</v>
      </c>
      <c r="D65" s="18">
        <v>0</v>
      </c>
      <c r="E65" s="12"/>
      <c r="F65" s="12">
        <f t="shared" si="4"/>
        <v>-297</v>
      </c>
      <c r="G65" s="31"/>
    </row>
    <row r="66" spans="1:7" s="9" customFormat="1" ht="16.5" customHeight="1">
      <c r="A66" s="37" t="s">
        <v>74</v>
      </c>
      <c r="B66" s="38" t="s">
        <v>75</v>
      </c>
      <c r="C66" s="39">
        <f>C67+C68+C69</f>
        <v>4178.1</v>
      </c>
      <c r="D66" s="39">
        <f>D67+D68+D69</f>
        <v>4023.95032</v>
      </c>
      <c r="E66" s="12">
        <f t="shared" si="5"/>
        <v>96.31053158134078</v>
      </c>
      <c r="F66" s="12">
        <f t="shared" si="4"/>
        <v>-154.14968000000044</v>
      </c>
      <c r="G66" s="31"/>
    </row>
    <row r="67" spans="1:7" s="9" customFormat="1" ht="15" customHeight="1">
      <c r="A67" s="40" t="s">
        <v>76</v>
      </c>
      <c r="B67" s="17" t="s">
        <v>77</v>
      </c>
      <c r="C67" s="18">
        <v>2834.8</v>
      </c>
      <c r="D67" s="18">
        <v>2834.8</v>
      </c>
      <c r="E67" s="12">
        <f t="shared" si="5"/>
        <v>100</v>
      </c>
      <c r="F67" s="12">
        <f t="shared" si="4"/>
        <v>0</v>
      </c>
      <c r="G67" s="31"/>
    </row>
    <row r="68" spans="1:7" s="52" customFormat="1" ht="15" customHeight="1" hidden="1">
      <c r="A68" s="40" t="s">
        <v>78</v>
      </c>
      <c r="B68" s="51" t="s">
        <v>79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1343.3</v>
      </c>
      <c r="D69" s="18">
        <v>1189.15032</v>
      </c>
      <c r="E69" s="12">
        <f>D69/C69*100</f>
        <v>88.52455296657486</v>
      </c>
      <c r="F69" s="12">
        <f t="shared" si="4"/>
        <v>-154.14968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6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6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6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6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2341.6</v>
      </c>
      <c r="D77" s="39">
        <f>SUM(D78:D78)</f>
        <v>2131.16602</v>
      </c>
      <c r="E77" s="12">
        <f t="shared" si="6"/>
        <v>91.0132396651862</v>
      </c>
      <c r="F77" s="12">
        <f t="shared" si="4"/>
        <v>-210.4339799999998</v>
      </c>
      <c r="G77" s="31"/>
    </row>
    <row r="78" spans="1:7" s="9" customFormat="1" ht="15" customHeight="1">
      <c r="A78" s="40" t="s">
        <v>98</v>
      </c>
      <c r="B78" s="17" t="s">
        <v>99</v>
      </c>
      <c r="C78" s="18">
        <v>2341.6</v>
      </c>
      <c r="D78" s="18">
        <v>2131.16602</v>
      </c>
      <c r="E78" s="12">
        <f t="shared" si="6"/>
        <v>91.0132396651862</v>
      </c>
      <c r="F78" s="12">
        <f t="shared" si="4"/>
        <v>-210.4339799999998</v>
      </c>
      <c r="G78" s="31"/>
    </row>
    <row r="79" spans="1:7" s="9" customFormat="1" ht="17.25" customHeight="1" hidden="1">
      <c r="A79" s="37" t="s">
        <v>100</v>
      </c>
      <c r="B79" s="38" t="s">
        <v>261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6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6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6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6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6"/>
        <v>#DIV/0!</v>
      </c>
      <c r="F84" s="12">
        <f t="shared" si="4"/>
        <v>0</v>
      </c>
      <c r="G84" s="31"/>
    </row>
    <row r="85" spans="1:7" s="9" customFormat="1" ht="15.75" customHeight="1">
      <c r="A85" s="57">
        <v>1000</v>
      </c>
      <c r="B85" s="58" t="s">
        <v>112</v>
      </c>
      <c r="C85" s="39">
        <f>SUM(C86:C88)</f>
        <v>382.47</v>
      </c>
      <c r="D85" s="39">
        <f>SUM(D86:D88)</f>
        <v>246.69</v>
      </c>
      <c r="E85" s="12">
        <f t="shared" si="6"/>
        <v>64.49917640599261</v>
      </c>
      <c r="F85" s="12">
        <f t="shared" si="4"/>
        <v>-135.78000000000003</v>
      </c>
      <c r="G85" s="31"/>
    </row>
    <row r="86" spans="1:7" s="9" customFormat="1" ht="16.5" customHeight="1">
      <c r="A86" s="59">
        <v>1003</v>
      </c>
      <c r="B86" s="60" t="s">
        <v>113</v>
      </c>
      <c r="C86" s="18">
        <v>382.47</v>
      </c>
      <c r="D86" s="18">
        <v>246.69</v>
      </c>
      <c r="E86" s="12">
        <f t="shared" si="6"/>
        <v>64.49917640599261</v>
      </c>
      <c r="F86" s="12">
        <f t="shared" si="4"/>
        <v>-135.78000000000003</v>
      </c>
      <c r="G86" s="31"/>
    </row>
    <row r="87" spans="1:7" s="9" customFormat="1" ht="16.5" customHeight="1" hidden="1">
      <c r="A87" s="59">
        <v>1004</v>
      </c>
      <c r="B87" s="60" t="s">
        <v>114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15.6</v>
      </c>
      <c r="D89" s="39">
        <f>D90+D91+D92+D93+D94</f>
        <v>3</v>
      </c>
      <c r="E89" s="12">
        <f>D89/C89*100</f>
        <v>19.230769230769234</v>
      </c>
      <c r="F89" s="12">
        <f t="shared" si="4"/>
        <v>-12.6</v>
      </c>
      <c r="G89" s="31"/>
    </row>
    <row r="90" spans="1:7" s="9" customFormat="1" ht="15.75" customHeight="1">
      <c r="A90" s="41" t="s">
        <v>119</v>
      </c>
      <c r="B90" s="62" t="s">
        <v>120</v>
      </c>
      <c r="C90" s="18">
        <v>15.6</v>
      </c>
      <c r="D90" s="18">
        <v>3</v>
      </c>
      <c r="E90" s="12">
        <f aca="true" t="shared" si="7" ref="E90:E102">D90/C90*100</f>
        <v>19.230769230769234</v>
      </c>
      <c r="F90" s="12">
        <f>D90-C90</f>
        <v>-12.6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1" t="e">
        <f t="shared" si="7"/>
        <v>#DIV/0!</v>
      </c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1" t="e">
        <f t="shared" si="7"/>
        <v>#DIV/0!</v>
      </c>
      <c r="F92" s="12">
        <f t="shared" si="8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1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1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1" t="e">
        <f t="shared" si="7"/>
        <v>#DIV/0!</v>
      </c>
      <c r="F96" s="12">
        <f t="shared" si="8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31.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1" t="e">
        <f t="shared" si="7"/>
        <v>#DIV/0!</v>
      </c>
      <c r="F98" s="12">
        <f t="shared" si="8"/>
        <v>0</v>
      </c>
      <c r="G98" s="31"/>
    </row>
    <row r="99" spans="1:6" s="9" customFormat="1" ht="15.75" customHeight="1">
      <c r="A99" s="63">
        <v>1400</v>
      </c>
      <c r="B99" s="58" t="s">
        <v>137</v>
      </c>
      <c r="C99" s="39">
        <f>C100</f>
        <v>224.7</v>
      </c>
      <c r="D99" s="39">
        <f>D100</f>
        <v>224.7</v>
      </c>
      <c r="E99" s="12">
        <f t="shared" si="7"/>
        <v>100</v>
      </c>
      <c r="F99" s="12">
        <f t="shared" si="8"/>
        <v>0</v>
      </c>
    </row>
    <row r="100" spans="1:6" s="9" customFormat="1" ht="15.75" customHeight="1">
      <c r="A100" s="59">
        <v>1403</v>
      </c>
      <c r="B100" s="60" t="s">
        <v>289</v>
      </c>
      <c r="C100" s="18">
        <v>224.7</v>
      </c>
      <c r="D100" s="18">
        <v>224.7</v>
      </c>
      <c r="E100" s="12">
        <f t="shared" si="7"/>
        <v>100</v>
      </c>
      <c r="F100" s="12">
        <f t="shared" si="8"/>
        <v>0</v>
      </c>
    </row>
    <row r="101" spans="1:6" s="9" customFormat="1" ht="15.75" customHeight="1" hidden="1">
      <c r="A101" s="64">
        <v>1104</v>
      </c>
      <c r="B101" s="60" t="s">
        <v>44</v>
      </c>
      <c r="C101" s="18"/>
      <c r="D101" s="18"/>
      <c r="E101" s="11" t="e">
        <f t="shared" si="7"/>
        <v>#DIV/0!</v>
      </c>
      <c r="F101" s="12">
        <f t="shared" si="8"/>
        <v>0</v>
      </c>
    </row>
    <row r="102" spans="1:6" s="9" customFormat="1" ht="15.75" customHeight="1" hidden="1">
      <c r="A102" s="64">
        <v>1102</v>
      </c>
      <c r="B102" s="60" t="s">
        <v>138</v>
      </c>
      <c r="C102" s="18"/>
      <c r="D102" s="18"/>
      <c r="E102" s="11" t="e">
        <f t="shared" si="7"/>
        <v>#DIV/0!</v>
      </c>
      <c r="F102" s="12">
        <f t="shared" si="8"/>
        <v>0</v>
      </c>
    </row>
    <row r="103" spans="1:6" s="9" customFormat="1" ht="15.75" customHeight="1">
      <c r="A103" s="64"/>
      <c r="B103" s="65" t="s">
        <v>139</v>
      </c>
      <c r="C103" s="39">
        <f>C52+C56+C58+C62+C66+C77+C85+C89+C99</f>
        <v>8518.173</v>
      </c>
      <c r="D103" s="39">
        <f>D52+D56+D58+D62+D66+D77+D85+D89+D99</f>
        <v>7606.41764</v>
      </c>
      <c r="E103" s="12">
        <f t="shared" si="6"/>
        <v>89.29635075502692</v>
      </c>
      <c r="F103" s="12">
        <f t="shared" si="4"/>
        <v>-911.755360000001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4">
      <selection activeCell="C25" sqref="C25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10.57421875" style="2" customWidth="1"/>
    <col min="7" max="16384" width="9.140625" style="2" customWidth="1"/>
  </cols>
  <sheetData>
    <row r="1" spans="1:7" ht="18" customHeight="1">
      <c r="A1" s="303" t="s">
        <v>322</v>
      </c>
      <c r="B1" s="303"/>
      <c r="C1" s="303"/>
      <c r="D1" s="303"/>
      <c r="E1" s="303"/>
      <c r="F1" s="303"/>
      <c r="G1" s="1"/>
    </row>
    <row r="2" spans="1:7" ht="18" customHeight="1">
      <c r="A2" s="303"/>
      <c r="B2" s="303"/>
      <c r="C2" s="303"/>
      <c r="D2" s="303"/>
      <c r="E2" s="303"/>
      <c r="F2" s="303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311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5063.6</v>
      </c>
      <c r="D5" s="11">
        <f>SUM(D6,D8,D10,D13,D15)</f>
        <v>4881.46194</v>
      </c>
      <c r="E5" s="12">
        <f aca="true" t="shared" si="0" ref="E5:E35">D5/C5*100</f>
        <v>96.40299273244331</v>
      </c>
      <c r="F5" s="12">
        <f aca="true" t="shared" si="1" ref="F5:F36">D5-C5</f>
        <v>-182.13806000000022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4415.1</v>
      </c>
      <c r="D6" s="11">
        <f>SUM(D7)</f>
        <v>4183.28273</v>
      </c>
      <c r="E6" s="12">
        <f t="shared" si="0"/>
        <v>94.74944463319062</v>
      </c>
      <c r="F6" s="12">
        <f t="shared" si="1"/>
        <v>-231.81727000000046</v>
      </c>
      <c r="G6" s="1"/>
    </row>
    <row r="7" spans="1:7" s="9" customFormat="1" ht="15.75">
      <c r="A7" s="13">
        <v>1010200001</v>
      </c>
      <c r="B7" s="14" t="s">
        <v>7</v>
      </c>
      <c r="C7" s="15">
        <v>4415.1</v>
      </c>
      <c r="D7" s="15">
        <v>4183.28273</v>
      </c>
      <c r="E7" s="12">
        <f t="shared" si="0"/>
        <v>94.74944463319062</v>
      </c>
      <c r="F7" s="12">
        <f t="shared" si="1"/>
        <v>-231.81727000000046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10</v>
      </c>
      <c r="D8" s="11">
        <f>SUM(D9)</f>
        <v>39.80219</v>
      </c>
      <c r="E8" s="12">
        <f t="shared" si="0"/>
        <v>398.0219</v>
      </c>
      <c r="F8" s="12">
        <f t="shared" si="1"/>
        <v>29.802190000000003</v>
      </c>
      <c r="G8" s="1"/>
    </row>
    <row r="9" spans="1:7" s="9" customFormat="1" ht="15.75">
      <c r="A9" s="13">
        <v>1050300001</v>
      </c>
      <c r="B9" s="13" t="s">
        <v>9</v>
      </c>
      <c r="C9" s="12">
        <v>10</v>
      </c>
      <c r="D9" s="12">
        <v>39.80219</v>
      </c>
      <c r="E9" s="12">
        <f t="shared" si="0"/>
        <v>398.0219</v>
      </c>
      <c r="F9" s="12">
        <f t="shared" si="1"/>
        <v>29.802190000000003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638.5</v>
      </c>
      <c r="D10" s="11">
        <f>SUM(D11:D12)</f>
        <v>658.37702</v>
      </c>
      <c r="E10" s="12">
        <f t="shared" si="0"/>
        <v>103.1130806577917</v>
      </c>
      <c r="F10" s="12">
        <f t="shared" si="1"/>
        <v>19.877020000000016</v>
      </c>
      <c r="G10" s="1"/>
    </row>
    <row r="11" spans="1:7" s="9" customFormat="1" ht="15.75">
      <c r="A11" s="13">
        <v>1060600000</v>
      </c>
      <c r="B11" s="13" t="s">
        <v>11</v>
      </c>
      <c r="C11" s="12">
        <v>614.2</v>
      </c>
      <c r="D11" s="12">
        <v>632.33519</v>
      </c>
      <c r="E11" s="12">
        <f t="shared" si="0"/>
        <v>102.95265223054379</v>
      </c>
      <c r="F11" s="12">
        <f t="shared" si="1"/>
        <v>18.135189999999966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24.3</v>
      </c>
      <c r="D12" s="18">
        <v>26.04183</v>
      </c>
      <c r="E12" s="12">
        <f t="shared" si="0"/>
        <v>107.16802469135803</v>
      </c>
      <c r="F12" s="12">
        <f t="shared" si="1"/>
        <v>1.7418300000000002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 hidden="1">
      <c r="A15" s="10"/>
      <c r="B15" s="10" t="s">
        <v>15</v>
      </c>
      <c r="C15" s="11">
        <f>SUM(C16:C19)</f>
        <v>0</v>
      </c>
      <c r="D15" s="11">
        <f>SUM(D16:D19)</f>
        <v>0</v>
      </c>
      <c r="E15" s="12"/>
      <c r="F15" s="12">
        <f t="shared" si="1"/>
        <v>0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 hidden="1">
      <c r="A17" s="13">
        <v>1080400001</v>
      </c>
      <c r="B17" s="14" t="s">
        <v>17</v>
      </c>
      <c r="C17" s="12">
        <v>0</v>
      </c>
      <c r="D17" s="12">
        <v>0</v>
      </c>
      <c r="E17" s="12"/>
      <c r="F17" s="12">
        <f t="shared" si="1"/>
        <v>0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 customHeight="1">
      <c r="A20" s="10"/>
      <c r="B20" s="10" t="s">
        <v>20</v>
      </c>
      <c r="C20" s="11">
        <f>SUM(C21:C37)</f>
        <v>381</v>
      </c>
      <c r="D20" s="11">
        <f>SUM(D21:D36)</f>
        <v>279.29197999999997</v>
      </c>
      <c r="E20" s="12">
        <f t="shared" si="0"/>
        <v>73.30498162729658</v>
      </c>
      <c r="F20" s="12">
        <f t="shared" si="1"/>
        <v>-101.70802000000003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219</v>
      </c>
      <c r="D21" s="12">
        <v>179.13608</v>
      </c>
      <c r="E21" s="12">
        <f t="shared" si="0"/>
        <v>81.79729680365297</v>
      </c>
      <c r="F21" s="12">
        <f t="shared" si="1"/>
        <v>-39.86392000000001</v>
      </c>
      <c r="G21" s="1"/>
    </row>
    <row r="22" spans="1:7" s="9" customFormat="1" ht="15" customHeight="1" hidden="1">
      <c r="A22" s="13">
        <v>1110503505</v>
      </c>
      <c r="B22" s="13" t="s">
        <v>22</v>
      </c>
      <c r="C22" s="12">
        <v>0</v>
      </c>
      <c r="D22" s="12">
        <v>0</v>
      </c>
      <c r="E22" s="12"/>
      <c r="F22" s="12">
        <f t="shared" si="1"/>
        <v>0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30.7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5" customHeight="1">
      <c r="A25" s="13">
        <v>1140601410</v>
      </c>
      <c r="B25" s="14" t="s">
        <v>25</v>
      </c>
      <c r="C25" s="12">
        <v>160</v>
      </c>
      <c r="D25" s="12">
        <v>100.1559</v>
      </c>
      <c r="E25" s="12">
        <f t="shared" si="0"/>
        <v>62.5974375</v>
      </c>
      <c r="F25" s="12">
        <f t="shared" si="1"/>
        <v>-59.8441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2</v>
      </c>
      <c r="D34" s="12"/>
      <c r="E34" s="12">
        <f t="shared" si="0"/>
        <v>0</v>
      </c>
      <c r="F34" s="12">
        <f t="shared" si="1"/>
        <v>-2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>
        <v>0</v>
      </c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5444.6</v>
      </c>
      <c r="D38" s="11">
        <f>SUM(D20,D5)</f>
        <v>5160.75392</v>
      </c>
      <c r="E38" s="12">
        <f aca="true" t="shared" si="2" ref="E38:E46">D38/C38*100</f>
        <v>94.7866495242993</v>
      </c>
      <c r="F38" s="12">
        <f aca="true" t="shared" si="3" ref="F38:F47">D38-C38</f>
        <v>-283.84608000000026</v>
      </c>
      <c r="G38" s="1"/>
    </row>
    <row r="39" spans="1:7" s="9" customFormat="1" ht="15.75">
      <c r="A39" s="10"/>
      <c r="B39" s="10" t="s">
        <v>39</v>
      </c>
      <c r="C39" s="11">
        <f>SUM(C40:C44)</f>
        <v>3376.1639999999998</v>
      </c>
      <c r="D39" s="11">
        <f>SUM(D40:D44)</f>
        <v>3326.62</v>
      </c>
      <c r="E39" s="12">
        <f t="shared" si="2"/>
        <v>98.53253574174715</v>
      </c>
      <c r="F39" s="12">
        <f t="shared" si="3"/>
        <v>-49.54399999999987</v>
      </c>
      <c r="G39" s="1"/>
    </row>
    <row r="40" spans="1:8" s="9" customFormat="1" ht="15.75" hidden="1">
      <c r="A40" s="13">
        <v>2020100000</v>
      </c>
      <c r="B40" s="13" t="s">
        <v>40</v>
      </c>
      <c r="C40" s="12">
        <v>0</v>
      </c>
      <c r="D40" s="12">
        <v>0</v>
      </c>
      <c r="E40" s="12"/>
      <c r="F40" s="12">
        <f t="shared" si="3"/>
        <v>0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3375.964</v>
      </c>
      <c r="D42" s="12">
        <v>3326.42</v>
      </c>
      <c r="E42" s="12">
        <f t="shared" si="2"/>
        <v>98.53244880573372</v>
      </c>
      <c r="F42" s="12">
        <f t="shared" si="3"/>
        <v>-49.54399999999987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0.2</v>
      </c>
      <c r="D43" s="12">
        <v>0.2</v>
      </c>
      <c r="E43" s="12">
        <f t="shared" si="2"/>
        <v>100</v>
      </c>
      <c r="F43" s="12">
        <f t="shared" si="3"/>
        <v>0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7</v>
      </c>
      <c r="D45" s="11">
        <v>0</v>
      </c>
      <c r="E45" s="12">
        <f t="shared" si="2"/>
        <v>0</v>
      </c>
      <c r="F45" s="12">
        <f t="shared" si="3"/>
        <v>-7</v>
      </c>
      <c r="G45" s="1"/>
    </row>
    <row r="46" spans="1:7" s="9" customFormat="1" ht="15.75">
      <c r="A46" s="10"/>
      <c r="B46" s="10" t="s">
        <v>46</v>
      </c>
      <c r="C46" s="11">
        <f>SUM(C39,C38)</f>
        <v>8820.764</v>
      </c>
      <c r="D46" s="11">
        <f>SUM(D39,D38)</f>
        <v>8487.37392</v>
      </c>
      <c r="E46" s="12">
        <f t="shared" si="2"/>
        <v>96.22039451457947</v>
      </c>
      <c r="F46" s="12">
        <f t="shared" si="3"/>
        <v>-333.3900799999992</v>
      </c>
      <c r="G46" s="1"/>
    </row>
    <row r="47" spans="1:7" s="9" customFormat="1" ht="15.75">
      <c r="A47" s="10"/>
      <c r="B47" s="22" t="s">
        <v>47</v>
      </c>
      <c r="C47" s="11">
        <f>C103-C46</f>
        <v>999.1900000000023</v>
      </c>
      <c r="D47" s="11">
        <f>D103-D46</f>
        <v>276.16129</v>
      </c>
      <c r="E47" s="12"/>
      <c r="F47" s="12">
        <f t="shared" si="3"/>
        <v>-723.0287100000023</v>
      </c>
      <c r="G47" s="23"/>
    </row>
    <row r="48" spans="1:7" s="9" customFormat="1" ht="15" customHeight="1">
      <c r="A48" s="24"/>
      <c r="B48" s="25"/>
      <c r="C48" s="26"/>
      <c r="D48" s="243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311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1022.1</v>
      </c>
      <c r="D52" s="39">
        <f>SUM(D53:D55)</f>
        <v>923.9773</v>
      </c>
      <c r="E52" s="12">
        <f>D52/C52*100</f>
        <v>90.39989237843655</v>
      </c>
      <c r="F52" s="12">
        <f>D52-C52</f>
        <v>-98.12270000000001</v>
      </c>
      <c r="G52" s="31"/>
    </row>
    <row r="53" spans="1:7" s="9" customFormat="1" ht="13.5" customHeight="1">
      <c r="A53" s="40" t="s">
        <v>51</v>
      </c>
      <c r="B53" s="17" t="s">
        <v>52</v>
      </c>
      <c r="C53" s="18">
        <v>1012.1</v>
      </c>
      <c r="D53" s="18">
        <v>923.9773</v>
      </c>
      <c r="E53" s="12">
        <f>D53/C53*100</f>
        <v>91.29308368738268</v>
      </c>
      <c r="F53" s="12">
        <f>D53-C53</f>
        <v>-88.12270000000001</v>
      </c>
      <c r="G53" s="31"/>
    </row>
    <row r="54" spans="1:7" s="9" customFormat="1" ht="0.75" customHeight="1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4.25" customHeight="1">
      <c r="A55" s="40" t="s">
        <v>159</v>
      </c>
      <c r="B55" s="17" t="s">
        <v>55</v>
      </c>
      <c r="C55" s="18">
        <v>10</v>
      </c>
      <c r="D55" s="18">
        <v>0</v>
      </c>
      <c r="E55" s="12"/>
      <c r="F55" s="12"/>
      <c r="G55" s="31"/>
    </row>
    <row r="56" spans="1:7" s="9" customFormat="1" ht="16.5" customHeight="1" hidden="1">
      <c r="A56" s="37" t="s">
        <v>56</v>
      </c>
      <c r="B56" s="38" t="s">
        <v>57</v>
      </c>
      <c r="C56" s="39">
        <f>C57</f>
        <v>0</v>
      </c>
      <c r="D56" s="39">
        <f>D57</f>
        <v>0</v>
      </c>
      <c r="E56" s="12"/>
      <c r="F56" s="12">
        <f aca="true" t="shared" si="4" ref="F56:F103">D56-C56</f>
        <v>0</v>
      </c>
      <c r="G56" s="31"/>
    </row>
    <row r="57" spans="1:6" s="9" customFormat="1" ht="14.25" customHeight="1" hidden="1">
      <c r="A57" s="41" t="s">
        <v>58</v>
      </c>
      <c r="B57" s="17" t="s">
        <v>59</v>
      </c>
      <c r="C57" s="18">
        <v>0</v>
      </c>
      <c r="D57" s="18">
        <v>0</v>
      </c>
      <c r="E57" s="12"/>
      <c r="F57" s="12">
        <f t="shared" si="4"/>
        <v>0</v>
      </c>
    </row>
    <row r="58" spans="1:7" s="46" customFormat="1" ht="13.5" customHeight="1" hidden="1">
      <c r="A58" s="42" t="s">
        <v>60</v>
      </c>
      <c r="B58" s="43" t="s">
        <v>61</v>
      </c>
      <c r="C58" s="44">
        <f>C61</f>
        <v>0</v>
      </c>
      <c r="D58" s="44">
        <f>SUM(D59:D61)</f>
        <v>0</v>
      </c>
      <c r="E58" s="12"/>
      <c r="F58" s="12">
        <f t="shared" si="4"/>
        <v>0</v>
      </c>
      <c r="G58" s="45"/>
    </row>
    <row r="59" spans="1:7" s="46" customFormat="1" ht="13.5" customHeight="1" hidden="1">
      <c r="A59" s="47" t="s">
        <v>62</v>
      </c>
      <c r="B59" s="48" t="s">
        <v>63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13.5" customHeight="1" hidden="1">
      <c r="A60" s="47" t="s">
        <v>160</v>
      </c>
      <c r="B60" s="48" t="s">
        <v>270</v>
      </c>
      <c r="C60" s="49"/>
      <c r="D60" s="49"/>
      <c r="E60" s="12"/>
      <c r="F60" s="12"/>
      <c r="G60" s="45"/>
    </row>
    <row r="61" spans="1:7" s="46" customFormat="1" ht="15" customHeight="1" hidden="1">
      <c r="A61" s="47" t="s">
        <v>64</v>
      </c>
      <c r="B61" s="48" t="s">
        <v>65</v>
      </c>
      <c r="C61" s="49">
        <v>0</v>
      </c>
      <c r="D61" s="49">
        <v>0</v>
      </c>
      <c r="E61" s="12"/>
      <c r="F61" s="12">
        <f t="shared" si="4"/>
        <v>0</v>
      </c>
      <c r="G61" s="45"/>
    </row>
    <row r="62" spans="1:7" s="9" customFormat="1" ht="18.75" customHeight="1">
      <c r="A62" s="37" t="s">
        <v>66</v>
      </c>
      <c r="B62" s="38" t="s">
        <v>67</v>
      </c>
      <c r="C62" s="39">
        <f>C63+C64+C65</f>
        <v>515.52</v>
      </c>
      <c r="D62" s="39">
        <f>D63+D64+D65</f>
        <v>0</v>
      </c>
      <c r="E62" s="12"/>
      <c r="F62" s="12">
        <f t="shared" si="4"/>
        <v>-515.52</v>
      </c>
      <c r="G62" s="31"/>
    </row>
    <row r="63" spans="1:7" s="9" customFormat="1" ht="17.25" customHeight="1">
      <c r="A63" s="40" t="s">
        <v>68</v>
      </c>
      <c r="B63" s="17" t="s">
        <v>69</v>
      </c>
      <c r="C63" s="18">
        <v>457.52</v>
      </c>
      <c r="D63" s="18"/>
      <c r="E63" s="12"/>
      <c r="F63" s="12">
        <f t="shared" si="4"/>
        <v>-457.52</v>
      </c>
      <c r="G63" s="31"/>
    </row>
    <row r="64" spans="1:7" s="9" customFormat="1" ht="15.75" customHeight="1">
      <c r="A64" s="40" t="s">
        <v>70</v>
      </c>
      <c r="B64" s="50" t="s">
        <v>71</v>
      </c>
      <c r="C64" s="18">
        <v>50</v>
      </c>
      <c r="D64" s="18">
        <v>0</v>
      </c>
      <c r="E64" s="12"/>
      <c r="F64" s="12">
        <f t="shared" si="4"/>
        <v>-50</v>
      </c>
      <c r="G64" s="31"/>
    </row>
    <row r="65" spans="1:7" s="9" customFormat="1" ht="17.25" customHeight="1">
      <c r="A65" s="47" t="s">
        <v>72</v>
      </c>
      <c r="B65" s="48" t="s">
        <v>73</v>
      </c>
      <c r="C65" s="18">
        <v>8</v>
      </c>
      <c r="D65" s="18">
        <v>0</v>
      </c>
      <c r="E65" s="12"/>
      <c r="F65" s="12">
        <f t="shared" si="4"/>
        <v>-8</v>
      </c>
      <c r="G65" s="31"/>
    </row>
    <row r="66" spans="1:7" s="9" customFormat="1" ht="17.25" customHeight="1">
      <c r="A66" s="37" t="s">
        <v>74</v>
      </c>
      <c r="B66" s="38" t="s">
        <v>75</v>
      </c>
      <c r="C66" s="39">
        <f>C67+C68+C69</f>
        <v>1834.28</v>
      </c>
      <c r="D66" s="39">
        <f>D68+D69</f>
        <v>1488.30906</v>
      </c>
      <c r="E66" s="12">
        <f>D66/C66*100</f>
        <v>81.13859716073883</v>
      </c>
      <c r="F66" s="12">
        <f t="shared" si="4"/>
        <v>-345.9709399999999</v>
      </c>
      <c r="G66" s="31"/>
    </row>
    <row r="67" spans="1:7" s="9" customFormat="1" ht="17.25" customHeight="1">
      <c r="A67" s="40" t="s">
        <v>76</v>
      </c>
      <c r="B67" s="17" t="s">
        <v>77</v>
      </c>
      <c r="C67" s="18">
        <v>0</v>
      </c>
      <c r="D67" s="18">
        <v>0</v>
      </c>
      <c r="E67" s="12"/>
      <c r="F67" s="12">
        <f t="shared" si="4"/>
        <v>0</v>
      </c>
      <c r="G67" s="31"/>
    </row>
    <row r="68" spans="1:7" s="52" customFormat="1" ht="17.25" customHeight="1">
      <c r="A68" s="40" t="s">
        <v>78</v>
      </c>
      <c r="B68" s="51" t="s">
        <v>79</v>
      </c>
      <c r="C68" s="18">
        <v>18.78</v>
      </c>
      <c r="D68" s="18">
        <v>5.7</v>
      </c>
      <c r="E68" s="12"/>
      <c r="F68" s="12">
        <f t="shared" si="4"/>
        <v>-13.080000000000002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1815.5</v>
      </c>
      <c r="D69" s="18">
        <v>1482.60906</v>
      </c>
      <c r="E69" s="12">
        <f>D69/C69*100</f>
        <v>81.66395263012944</v>
      </c>
      <c r="F69" s="12">
        <f t="shared" si="4"/>
        <v>-332.89094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9.75" customHeight="1" hidden="1">
      <c r="A73" s="40" t="s">
        <v>88</v>
      </c>
      <c r="B73" s="50" t="s">
        <v>89</v>
      </c>
      <c r="C73" s="18"/>
      <c r="D73" s="18"/>
      <c r="E73" s="12" t="e">
        <f aca="true" t="shared" si="5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221.8</v>
      </c>
      <c r="D77" s="39">
        <f>SUM(D78:D78)</f>
        <v>185.74085</v>
      </c>
      <c r="E77" s="12">
        <f t="shared" si="5"/>
        <v>83.74249323715058</v>
      </c>
      <c r="F77" s="12">
        <f t="shared" si="4"/>
        <v>-36.05915000000002</v>
      </c>
      <c r="G77" s="31"/>
    </row>
    <row r="78" spans="1:7" s="9" customFormat="1" ht="17.25" customHeight="1">
      <c r="A78" s="40" t="s">
        <v>98</v>
      </c>
      <c r="B78" s="17" t="s">
        <v>99</v>
      </c>
      <c r="C78" s="18">
        <v>221.8</v>
      </c>
      <c r="D78" s="18">
        <v>185.74085</v>
      </c>
      <c r="E78" s="12">
        <f t="shared" si="5"/>
        <v>83.74249323715058</v>
      </c>
      <c r="F78" s="12">
        <f t="shared" si="4"/>
        <v>-36.05915000000002</v>
      </c>
      <c r="G78" s="31"/>
    </row>
    <row r="79" spans="1:7" s="9" customFormat="1" ht="17.25" customHeight="1" hidden="1">
      <c r="A79" s="37" t="s">
        <v>100</v>
      </c>
      <c r="B79" s="38" t="s">
        <v>101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5" customHeight="1">
      <c r="A85" s="57">
        <v>1000</v>
      </c>
      <c r="B85" s="58" t="s">
        <v>112</v>
      </c>
      <c r="C85" s="39">
        <f>SUM(C86:C88)</f>
        <v>3255.454</v>
      </c>
      <c r="D85" s="39">
        <f>SUM(D86:D88)</f>
        <v>3205.92</v>
      </c>
      <c r="E85" s="11">
        <f t="shared" si="5"/>
        <v>98.47843035103551</v>
      </c>
      <c r="F85" s="12">
        <f t="shared" si="4"/>
        <v>-49.534000000000106</v>
      </c>
      <c r="G85" s="31"/>
    </row>
    <row r="86" spans="1:7" s="9" customFormat="1" ht="14.25" customHeight="1">
      <c r="A86" s="59">
        <v>1003</v>
      </c>
      <c r="B86" s="60" t="s">
        <v>113</v>
      </c>
      <c r="C86" s="18">
        <v>3255.454</v>
      </c>
      <c r="D86" s="18">
        <v>3205.92</v>
      </c>
      <c r="E86" s="12">
        <f t="shared" si="5"/>
        <v>98.47843035103551</v>
      </c>
      <c r="F86" s="12">
        <f t="shared" si="4"/>
        <v>-49.534000000000106</v>
      </c>
      <c r="G86" s="31"/>
    </row>
    <row r="87" spans="1:7" s="9" customFormat="1" ht="15" customHeight="1" hidden="1">
      <c r="A87" s="59">
        <v>1004</v>
      </c>
      <c r="B87" s="60" t="s">
        <v>114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21.5</v>
      </c>
      <c r="D89" s="39">
        <f>D90+D91+D92+D93+D94</f>
        <v>10.288</v>
      </c>
      <c r="E89" s="11">
        <f>D89/C89*100</f>
        <v>47.85116279069768</v>
      </c>
      <c r="F89" s="12">
        <f t="shared" si="4"/>
        <v>-11.212</v>
      </c>
      <c r="G89" s="31"/>
    </row>
    <row r="90" spans="1:7" s="9" customFormat="1" ht="15.75" customHeight="1">
      <c r="A90" s="41" t="s">
        <v>119</v>
      </c>
      <c r="B90" s="62" t="s">
        <v>120</v>
      </c>
      <c r="C90" s="18">
        <v>21.5</v>
      </c>
      <c r="D90" s="18">
        <v>10.288</v>
      </c>
      <c r="E90" s="11">
        <f aca="true" t="shared" si="6" ref="E90:E99">D90/C90*100</f>
        <v>47.85116279069768</v>
      </c>
      <c r="F90" s="12">
        <f>D90-C90</f>
        <v>-11.212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2" t="e">
        <f t="shared" si="6"/>
        <v>#DIV/0!</v>
      </c>
      <c r="F91" s="12">
        <f aca="true" t="shared" si="7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2" t="e">
        <f t="shared" si="6"/>
        <v>#DIV/0!</v>
      </c>
      <c r="F92" s="12">
        <f t="shared" si="7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2" t="e">
        <f t="shared" si="6"/>
        <v>#DIV/0!</v>
      </c>
      <c r="F93" s="12">
        <f t="shared" si="7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2" t="e">
        <f t="shared" si="6"/>
        <v>#DIV/0!</v>
      </c>
      <c r="F94" s="12">
        <f t="shared" si="7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1" t="e">
        <f t="shared" si="6"/>
        <v>#DIV/0!</v>
      </c>
      <c r="F95" s="12">
        <f t="shared" si="7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2" t="e">
        <f t="shared" si="6"/>
        <v>#DIV/0!</v>
      </c>
      <c r="F96" s="12">
        <f t="shared" si="7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5</v>
      </c>
      <c r="D97" s="39">
        <f>D98</f>
        <v>0</v>
      </c>
      <c r="E97" s="11">
        <f t="shared" si="6"/>
        <v>0</v>
      </c>
      <c r="F97" s="12">
        <f t="shared" si="7"/>
        <v>-5</v>
      </c>
      <c r="G97" s="31"/>
    </row>
    <row r="98" spans="1:7" s="9" customFormat="1" ht="31.5" customHeight="1" hidden="1">
      <c r="A98" s="40" t="s">
        <v>135</v>
      </c>
      <c r="B98" s="17" t="s">
        <v>136</v>
      </c>
      <c r="C98" s="18">
        <v>5</v>
      </c>
      <c r="D98" s="18">
        <v>0</v>
      </c>
      <c r="E98" s="12">
        <f t="shared" si="6"/>
        <v>0</v>
      </c>
      <c r="F98" s="12">
        <f t="shared" si="7"/>
        <v>-5</v>
      </c>
      <c r="G98" s="31"/>
    </row>
    <row r="99" spans="1:6" s="9" customFormat="1" ht="14.25" customHeight="1">
      <c r="A99" s="63">
        <v>1400</v>
      </c>
      <c r="B99" s="58" t="s">
        <v>137</v>
      </c>
      <c r="C99" s="39">
        <f>C100</f>
        <v>2949.3</v>
      </c>
      <c r="D99" s="39">
        <f>D100</f>
        <v>2949.3</v>
      </c>
      <c r="E99" s="11">
        <f t="shared" si="6"/>
        <v>100</v>
      </c>
      <c r="F99" s="12">
        <f t="shared" si="7"/>
        <v>0</v>
      </c>
    </row>
    <row r="100" spans="1:6" s="9" customFormat="1" ht="13.5" customHeight="1">
      <c r="A100" s="59">
        <v>1403</v>
      </c>
      <c r="B100" s="60" t="s">
        <v>289</v>
      </c>
      <c r="C100" s="18">
        <v>2949.3</v>
      </c>
      <c r="D100" s="18">
        <v>2949.3</v>
      </c>
      <c r="E100" s="12"/>
      <c r="F100" s="12"/>
    </row>
    <row r="101" spans="1:6" s="9" customFormat="1" ht="13.5" customHeight="1" hidden="1">
      <c r="A101" s="64">
        <v>1404</v>
      </c>
      <c r="B101" s="60" t="s">
        <v>44</v>
      </c>
      <c r="C101" s="18"/>
      <c r="D101" s="18"/>
      <c r="E101" s="12" t="e">
        <f t="shared" si="5"/>
        <v>#DIV/0!</v>
      </c>
      <c r="F101" s="12">
        <f t="shared" si="7"/>
        <v>0</v>
      </c>
    </row>
    <row r="102" spans="1:6" s="9" customFormat="1" ht="16.5" customHeight="1" hidden="1">
      <c r="A102" s="64">
        <v>1402</v>
      </c>
      <c r="B102" s="60" t="s">
        <v>138</v>
      </c>
      <c r="C102" s="18"/>
      <c r="D102" s="18"/>
      <c r="E102" s="12"/>
      <c r="F102" s="12">
        <f t="shared" si="7"/>
        <v>0</v>
      </c>
    </row>
    <row r="103" spans="1:6" s="9" customFormat="1" ht="15.75">
      <c r="A103" s="64"/>
      <c r="B103" s="65" t="s">
        <v>139</v>
      </c>
      <c r="C103" s="39">
        <f>C52+C56+C58+C62+C66+C77+C85+C89+C99</f>
        <v>9819.954000000002</v>
      </c>
      <c r="D103" s="39">
        <f>SUM(D52,D56,D58,D62,D66,D70,D72,D77,D79,D85,D89,D99)</f>
        <v>8763.53521</v>
      </c>
      <c r="E103" s="12">
        <f t="shared" si="5"/>
        <v>89.2421207879385</v>
      </c>
      <c r="F103" s="12">
        <f t="shared" si="4"/>
        <v>-1056.4187900000015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12">
      <selection activeCell="C35" sqref="C35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303" t="s">
        <v>321</v>
      </c>
      <c r="B1" s="303"/>
      <c r="C1" s="303"/>
      <c r="D1" s="303"/>
      <c r="E1" s="303"/>
      <c r="F1" s="303"/>
      <c r="G1" s="1"/>
    </row>
    <row r="2" spans="1:7" ht="18" customHeight="1">
      <c r="A2" s="303"/>
      <c r="B2" s="303"/>
      <c r="C2" s="303"/>
      <c r="D2" s="303"/>
      <c r="E2" s="303"/>
      <c r="F2" s="303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311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C6+C8+C10+C13+C15</f>
        <v>1857.2</v>
      </c>
      <c r="D5" s="11">
        <f>SUM(D6,D8,D10,D13,D15)</f>
        <v>2435.41604</v>
      </c>
      <c r="E5" s="12">
        <f aca="true" t="shared" si="0" ref="E5:E35">D5/C5*100</f>
        <v>131.1337518845574</v>
      </c>
      <c r="F5" s="12">
        <f aca="true" t="shared" si="1" ref="F5:F36">D5-C5</f>
        <v>578.21604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1649.4</v>
      </c>
      <c r="D6" s="11">
        <f>SUM(D7)</f>
        <v>1922.74198</v>
      </c>
      <c r="E6" s="12">
        <f t="shared" si="0"/>
        <v>116.57220686310173</v>
      </c>
      <c r="F6" s="12">
        <f t="shared" si="1"/>
        <v>273.3419799999999</v>
      </c>
      <c r="G6" s="1"/>
    </row>
    <row r="7" spans="1:7" s="9" customFormat="1" ht="15.75">
      <c r="A7" s="13">
        <v>1010200001</v>
      </c>
      <c r="B7" s="14" t="s">
        <v>7</v>
      </c>
      <c r="C7" s="15">
        <v>1649.4</v>
      </c>
      <c r="D7" s="15">
        <v>1922.74198</v>
      </c>
      <c r="E7" s="12">
        <f t="shared" si="0"/>
        <v>116.57220686310173</v>
      </c>
      <c r="F7" s="12">
        <f t="shared" si="1"/>
        <v>273.3419799999999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10</v>
      </c>
      <c r="D8" s="11">
        <f>SUM(D9)</f>
        <v>7.3543</v>
      </c>
      <c r="E8" s="12">
        <f t="shared" si="0"/>
        <v>73.543</v>
      </c>
      <c r="F8" s="12">
        <f t="shared" si="1"/>
        <v>-2.6456999999999997</v>
      </c>
      <c r="G8" s="1"/>
    </row>
    <row r="9" spans="1:7" s="9" customFormat="1" ht="15.75">
      <c r="A9" s="13">
        <v>1050300001</v>
      </c>
      <c r="B9" s="13" t="s">
        <v>9</v>
      </c>
      <c r="C9" s="12">
        <v>10</v>
      </c>
      <c r="D9" s="12">
        <v>7.3543</v>
      </c>
      <c r="E9" s="12">
        <f t="shared" si="0"/>
        <v>73.543</v>
      </c>
      <c r="F9" s="12">
        <f t="shared" si="1"/>
        <v>-2.6456999999999997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185.7</v>
      </c>
      <c r="D10" s="11">
        <f>SUM(D11:D12)</f>
        <v>495.99976</v>
      </c>
      <c r="E10" s="12">
        <f t="shared" si="0"/>
        <v>267.0973397953689</v>
      </c>
      <c r="F10" s="12">
        <f t="shared" si="1"/>
        <v>310.29976</v>
      </c>
      <c r="G10" s="1"/>
    </row>
    <row r="11" spans="1:7" s="9" customFormat="1" ht="15.75">
      <c r="A11" s="13">
        <v>1060600000</v>
      </c>
      <c r="B11" s="13" t="s">
        <v>11</v>
      </c>
      <c r="C11" s="12">
        <v>171.7</v>
      </c>
      <c r="D11" s="12">
        <v>478.00516</v>
      </c>
      <c r="E11" s="12">
        <f t="shared" si="0"/>
        <v>278.3955503785673</v>
      </c>
      <c r="F11" s="12">
        <f t="shared" si="1"/>
        <v>306.30516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14</v>
      </c>
      <c r="D12" s="18">
        <v>17.9946</v>
      </c>
      <c r="E12" s="12">
        <f t="shared" si="0"/>
        <v>128.53285714285713</v>
      </c>
      <c r="F12" s="12">
        <f t="shared" si="1"/>
        <v>3.9945999999999984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12.1</v>
      </c>
      <c r="D15" s="11">
        <f>SUM(D16:D19)</f>
        <v>9.32</v>
      </c>
      <c r="E15" s="12">
        <f t="shared" si="0"/>
        <v>77.02479338842976</v>
      </c>
      <c r="F15" s="12">
        <f t="shared" si="1"/>
        <v>-2.7799999999999994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12.1</v>
      </c>
      <c r="D17" s="12">
        <v>9.32</v>
      </c>
      <c r="E17" s="12">
        <f t="shared" si="0"/>
        <v>77.02479338842976</v>
      </c>
      <c r="F17" s="12">
        <f t="shared" si="1"/>
        <v>-2.7799999999999994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962</v>
      </c>
      <c r="D20" s="11">
        <f>SUM(D21:D36)</f>
        <v>1718.76965</v>
      </c>
      <c r="E20" s="12">
        <f t="shared" si="0"/>
        <v>178.66628378378377</v>
      </c>
      <c r="F20" s="12">
        <f t="shared" si="1"/>
        <v>756.76965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700</v>
      </c>
      <c r="D21" s="12">
        <v>965.62827</v>
      </c>
      <c r="E21" s="12">
        <f t="shared" si="0"/>
        <v>137.94689571428572</v>
      </c>
      <c r="F21" s="12">
        <f t="shared" si="1"/>
        <v>265.62827000000004</v>
      </c>
      <c r="G21" s="1"/>
    </row>
    <row r="22" spans="1:7" s="9" customFormat="1" ht="13.5" customHeight="1">
      <c r="A22" s="13">
        <v>1110503505</v>
      </c>
      <c r="B22" s="13" t="s">
        <v>22</v>
      </c>
      <c r="C22" s="12">
        <v>0</v>
      </c>
      <c r="D22" s="12">
        <v>3.8875</v>
      </c>
      <c r="E22" s="12"/>
      <c r="F22" s="12">
        <f t="shared" si="1"/>
        <v>3.8875</v>
      </c>
      <c r="G22" s="1"/>
    </row>
    <row r="23" spans="1:7" s="9" customFormat="1" ht="16.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260</v>
      </c>
      <c r="D25" s="12">
        <v>726.76388</v>
      </c>
      <c r="E25" s="12">
        <f t="shared" si="0"/>
        <v>279.5245692307692</v>
      </c>
      <c r="F25" s="12">
        <f t="shared" si="1"/>
        <v>466.76388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29.25" customHeight="1">
      <c r="A34" s="13">
        <v>1130305010</v>
      </c>
      <c r="B34" s="14" t="s">
        <v>34</v>
      </c>
      <c r="C34" s="12">
        <v>2</v>
      </c>
      <c r="D34" s="12">
        <v>0</v>
      </c>
      <c r="E34" s="12">
        <f t="shared" si="0"/>
        <v>0</v>
      </c>
      <c r="F34" s="12">
        <f t="shared" si="1"/>
        <v>-2</v>
      </c>
      <c r="G34" s="1"/>
    </row>
    <row r="35" spans="1:7" s="9" customFormat="1" ht="15" customHeight="1">
      <c r="A35" s="13">
        <v>1169000000</v>
      </c>
      <c r="B35" s="14" t="s">
        <v>35</v>
      </c>
      <c r="C35" s="12"/>
      <c r="D35" s="12">
        <v>22.49</v>
      </c>
      <c r="E35" s="12" t="e">
        <f t="shared" si="0"/>
        <v>#DIV/0!</v>
      </c>
      <c r="F35" s="12">
        <f t="shared" si="1"/>
        <v>22.49</v>
      </c>
      <c r="G35" s="1"/>
    </row>
    <row r="36" spans="1:7" s="9" customFormat="1" ht="15.75" customHeight="1">
      <c r="A36" s="13">
        <v>1170505005</v>
      </c>
      <c r="B36" s="13" t="s">
        <v>36</v>
      </c>
      <c r="C36" s="12">
        <v>0</v>
      </c>
      <c r="D36" s="12">
        <v>0</v>
      </c>
      <c r="E36" s="12"/>
      <c r="F36" s="12">
        <f t="shared" si="1"/>
        <v>0</v>
      </c>
      <c r="G36" s="1"/>
    </row>
    <row r="37" spans="1:7" s="9" customFormat="1" ht="14.25" customHeight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2819.2</v>
      </c>
      <c r="D38" s="11">
        <f>SUM(D20,D5)</f>
        <v>4154.18569</v>
      </c>
      <c r="E38" s="12">
        <f aca="true" t="shared" si="2" ref="E38:E47">D38/C38*100</f>
        <v>147.3533516600454</v>
      </c>
      <c r="F38" s="12">
        <f aca="true" t="shared" si="3" ref="F38:F47">D38-C38</f>
        <v>1334.9856900000004</v>
      </c>
      <c r="G38" s="1"/>
    </row>
    <row r="39" spans="1:7" s="9" customFormat="1" ht="15.75">
      <c r="A39" s="10"/>
      <c r="B39" s="10" t="s">
        <v>39</v>
      </c>
      <c r="C39" s="11">
        <f>SUM(C40:C44)</f>
        <v>9636.856</v>
      </c>
      <c r="D39" s="11">
        <f>SUM(D40:D44)</f>
        <v>9636.856</v>
      </c>
      <c r="E39" s="12">
        <f t="shared" si="2"/>
        <v>100</v>
      </c>
      <c r="F39" s="12">
        <f t="shared" si="3"/>
        <v>0</v>
      </c>
      <c r="G39" s="1"/>
    </row>
    <row r="40" spans="1:8" s="9" customFormat="1" ht="15.75">
      <c r="A40" s="13">
        <v>2020100000</v>
      </c>
      <c r="B40" s="13" t="s">
        <v>40</v>
      </c>
      <c r="C40" s="12">
        <v>2102.8</v>
      </c>
      <c r="D40" s="12">
        <v>2102.8</v>
      </c>
      <c r="E40" s="12">
        <f t="shared" si="2"/>
        <v>100</v>
      </c>
      <c r="F40" s="12">
        <f t="shared" si="3"/>
        <v>0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7420.36</v>
      </c>
      <c r="D42" s="12">
        <v>7420.36</v>
      </c>
      <c r="E42" s="12">
        <f t="shared" si="2"/>
        <v>100</v>
      </c>
      <c r="F42" s="12">
        <f t="shared" si="3"/>
        <v>0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113.696</v>
      </c>
      <c r="D43" s="12">
        <v>113.696</v>
      </c>
      <c r="E43" s="12">
        <f t="shared" si="2"/>
        <v>100</v>
      </c>
      <c r="F43" s="12">
        <f t="shared" si="3"/>
        <v>0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C38+C39</f>
        <v>12456.056</v>
      </c>
      <c r="D46" s="11">
        <f>SUM(D39,D38)</f>
        <v>13791.04169</v>
      </c>
      <c r="E46" s="12">
        <f t="shared" si="2"/>
        <v>110.71756332823166</v>
      </c>
      <c r="F46" s="12">
        <f t="shared" si="3"/>
        <v>1334.9856899999995</v>
      </c>
      <c r="G46" s="1"/>
    </row>
    <row r="47" spans="1:7" s="9" customFormat="1" ht="15.75">
      <c r="A47" s="10"/>
      <c r="B47" s="22" t="s">
        <v>300</v>
      </c>
      <c r="C47" s="11">
        <f>C103-C46</f>
        <v>976.8739999999998</v>
      </c>
      <c r="D47" s="11">
        <f>D103-D46</f>
        <v>-1085.0324000000019</v>
      </c>
      <c r="E47" s="12">
        <f t="shared" si="2"/>
        <v>-111.07188849329617</v>
      </c>
      <c r="F47" s="12">
        <f t="shared" si="3"/>
        <v>-2061.9064000000017</v>
      </c>
      <c r="G47" s="23"/>
    </row>
    <row r="48" spans="1:7" s="9" customFormat="1" ht="15" customHeight="1">
      <c r="A48" s="24"/>
      <c r="B48" s="25"/>
      <c r="C48" s="26"/>
      <c r="D48" s="243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311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937.32175</v>
      </c>
      <c r="D52" s="39">
        <f>SUM(D53:D55)</f>
        <v>851.90644</v>
      </c>
      <c r="E52" s="12">
        <f>D52/C52*100</f>
        <v>90.88730097215819</v>
      </c>
      <c r="F52" s="12">
        <f>D52-C52</f>
        <v>-85.41530999999998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918.723</v>
      </c>
      <c r="D53" s="18">
        <v>851.90644</v>
      </c>
      <c r="E53" s="12">
        <f>D53/C53*100</f>
        <v>92.72723552147927</v>
      </c>
      <c r="F53" s="12">
        <f>D53-C53</f>
        <v>-66.81655999999998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159</v>
      </c>
      <c r="B55" s="17" t="s">
        <v>55</v>
      </c>
      <c r="C55" s="18">
        <v>18.59875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113.57</v>
      </c>
      <c r="D56" s="39">
        <f>D57</f>
        <v>113.57</v>
      </c>
      <c r="E56" s="12">
        <f>D56/C56*100</f>
        <v>100</v>
      </c>
      <c r="F56" s="12">
        <f aca="true" t="shared" si="4" ref="F56:F103">D56-C56</f>
        <v>0</v>
      </c>
      <c r="G56" s="31"/>
    </row>
    <row r="57" spans="1:6" s="9" customFormat="1" ht="15.75">
      <c r="A57" s="41" t="s">
        <v>58</v>
      </c>
      <c r="B57" s="17" t="s">
        <v>59</v>
      </c>
      <c r="C57" s="18">
        <v>113.57</v>
      </c>
      <c r="D57" s="18">
        <v>113.57</v>
      </c>
      <c r="E57" s="12">
        <f>D57/C57*100</f>
        <v>100</v>
      </c>
      <c r="F57" s="12">
        <f t="shared" si="4"/>
        <v>0</v>
      </c>
    </row>
    <row r="58" spans="1:7" s="46" customFormat="1" ht="15" customHeight="1">
      <c r="A58" s="42" t="s">
        <v>60</v>
      </c>
      <c r="B58" s="43" t="s">
        <v>61</v>
      </c>
      <c r="C58" s="44">
        <f>C59+C60+C61</f>
        <v>23.30125</v>
      </c>
      <c r="D58" s="44">
        <f>D59+D60+D61</f>
        <v>1.40125</v>
      </c>
      <c r="E58" s="12">
        <f>D58/C58*100</f>
        <v>6.013625878439999</v>
      </c>
      <c r="F58" s="12">
        <f t="shared" si="4"/>
        <v>-21.9</v>
      </c>
      <c r="G58" s="45"/>
    </row>
    <row r="59" spans="1:7" s="46" customFormat="1" ht="15.75" hidden="1">
      <c r="A59" s="47" t="s">
        <v>62</v>
      </c>
      <c r="B59" s="48" t="s">
        <v>63</v>
      </c>
      <c r="C59" s="49">
        <v>0</v>
      </c>
      <c r="D59" s="49">
        <v>0</v>
      </c>
      <c r="E59" s="12"/>
      <c r="F59" s="12">
        <f t="shared" si="4"/>
        <v>0</v>
      </c>
      <c r="G59" s="45"/>
    </row>
    <row r="60" spans="1:7" s="46" customFormat="1" ht="31.5">
      <c r="A60" s="47" t="s">
        <v>160</v>
      </c>
      <c r="B60" s="48" t="s">
        <v>270</v>
      </c>
      <c r="C60" s="49">
        <v>23.30125</v>
      </c>
      <c r="D60" s="49">
        <v>1.40125</v>
      </c>
      <c r="E60" s="12"/>
      <c r="F60" s="12">
        <f t="shared" si="4"/>
        <v>-21.9</v>
      </c>
      <c r="G60" s="45"/>
    </row>
    <row r="61" spans="1:7" s="46" customFormat="1" ht="17.25" customHeight="1" hidden="1">
      <c r="A61" s="47" t="s">
        <v>64</v>
      </c>
      <c r="B61" s="48" t="s">
        <v>65</v>
      </c>
      <c r="C61" s="49">
        <v>0</v>
      </c>
      <c r="D61" s="49">
        <v>0</v>
      </c>
      <c r="E61" s="12"/>
      <c r="F61" s="12">
        <f t="shared" si="4"/>
        <v>0</v>
      </c>
      <c r="G61" s="45"/>
    </row>
    <row r="62" spans="1:7" s="9" customFormat="1" ht="17.25" customHeight="1">
      <c r="A62" s="37" t="s">
        <v>66</v>
      </c>
      <c r="B62" s="38" t="s">
        <v>67</v>
      </c>
      <c r="C62" s="39">
        <f>C63+C64+C65</f>
        <v>5255.3</v>
      </c>
      <c r="D62" s="39">
        <f>D63+D64+D65</f>
        <v>5028.91</v>
      </c>
      <c r="E62" s="12">
        <f>D62/C62*100</f>
        <v>95.69215839247997</v>
      </c>
      <c r="F62" s="12">
        <f t="shared" si="4"/>
        <v>-226.39000000000033</v>
      </c>
      <c r="G62" s="31"/>
    </row>
    <row r="63" spans="1:7" s="9" customFormat="1" ht="15" customHeight="1">
      <c r="A63" s="40" t="s">
        <v>68</v>
      </c>
      <c r="B63" s="17" t="s">
        <v>69</v>
      </c>
      <c r="C63" s="18">
        <v>4345.2</v>
      </c>
      <c r="D63" s="18">
        <v>4345.2</v>
      </c>
      <c r="E63" s="12">
        <f>D63/C63*100</f>
        <v>100</v>
      </c>
      <c r="F63" s="12">
        <f>D63-C63</f>
        <v>0</v>
      </c>
      <c r="G63" s="31"/>
    </row>
    <row r="64" spans="1:7" s="9" customFormat="1" ht="17.25" customHeight="1">
      <c r="A64" s="40" t="s">
        <v>70</v>
      </c>
      <c r="B64" s="50" t="s">
        <v>71</v>
      </c>
      <c r="C64" s="18">
        <v>524.1</v>
      </c>
      <c r="D64" s="18">
        <v>474.71</v>
      </c>
      <c r="E64" s="12">
        <f>D64/C64*100</f>
        <v>90.57622591108566</v>
      </c>
      <c r="F64" s="12">
        <f t="shared" si="4"/>
        <v>-49.39000000000004</v>
      </c>
      <c r="G64" s="31"/>
    </row>
    <row r="65" spans="1:7" s="9" customFormat="1" ht="17.25" customHeight="1">
      <c r="A65" s="47" t="s">
        <v>72</v>
      </c>
      <c r="B65" s="48" t="s">
        <v>73</v>
      </c>
      <c r="C65" s="18">
        <v>386</v>
      </c>
      <c r="D65" s="18">
        <v>209</v>
      </c>
      <c r="E65" s="12">
        <f>D65/C65*100</f>
        <v>54.145077720207254</v>
      </c>
      <c r="F65" s="12">
        <f t="shared" si="4"/>
        <v>-177</v>
      </c>
      <c r="G65" s="31"/>
    </row>
    <row r="66" spans="1:7" s="9" customFormat="1" ht="14.25" customHeight="1">
      <c r="A66" s="37" t="s">
        <v>74</v>
      </c>
      <c r="B66" s="38" t="s">
        <v>75</v>
      </c>
      <c r="C66" s="39">
        <f>C67+C68+C69</f>
        <v>1149.58</v>
      </c>
      <c r="D66" s="39">
        <f>D67+D68+D69</f>
        <v>1052.55445</v>
      </c>
      <c r="E66" s="12">
        <f>D66/C66*100</f>
        <v>91.55991318568522</v>
      </c>
      <c r="F66" s="12">
        <f t="shared" si="4"/>
        <v>-97.02554999999984</v>
      </c>
      <c r="G66" s="31"/>
    </row>
    <row r="67" spans="1:7" s="9" customFormat="1" ht="14.25" customHeight="1" hidden="1">
      <c r="A67" s="40" t="s">
        <v>76</v>
      </c>
      <c r="B67" s="17" t="s">
        <v>77</v>
      </c>
      <c r="C67" s="18">
        <v>0</v>
      </c>
      <c r="D67" s="18">
        <v>0</v>
      </c>
      <c r="E67" s="12"/>
      <c r="F67" s="12">
        <f t="shared" si="4"/>
        <v>0</v>
      </c>
      <c r="G67" s="31"/>
    </row>
    <row r="68" spans="1:7" s="52" customFormat="1" ht="17.25" customHeight="1">
      <c r="A68" s="40" t="s">
        <v>78</v>
      </c>
      <c r="B68" s="51" t="s">
        <v>79</v>
      </c>
      <c r="C68" s="18">
        <v>103.28</v>
      </c>
      <c r="D68" s="18">
        <v>82.149</v>
      </c>
      <c r="E68" s="12"/>
      <c r="F68" s="12">
        <f t="shared" si="4"/>
        <v>-21.131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1046.3</v>
      </c>
      <c r="D69" s="18">
        <v>970.40545</v>
      </c>
      <c r="E69" s="12">
        <f>D69/C69*100</f>
        <v>92.7463872694256</v>
      </c>
      <c r="F69" s="12">
        <f t="shared" si="4"/>
        <v>-75.89454999999998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5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16.5" customHeight="1">
      <c r="A77" s="37" t="s">
        <v>96</v>
      </c>
      <c r="B77" s="38" t="s">
        <v>97</v>
      </c>
      <c r="C77" s="39">
        <f>SUM(C78:C78)</f>
        <v>3274.607</v>
      </c>
      <c r="D77" s="39">
        <f>SUM(D78:D78)</f>
        <v>2981.92815</v>
      </c>
      <c r="E77" s="12">
        <f t="shared" si="5"/>
        <v>91.06216868161584</v>
      </c>
      <c r="F77" s="12">
        <f t="shared" si="4"/>
        <v>-292.6788499999998</v>
      </c>
      <c r="G77" s="31"/>
    </row>
    <row r="78" spans="1:7" s="9" customFormat="1" ht="16.5" customHeight="1">
      <c r="A78" s="40" t="s">
        <v>98</v>
      </c>
      <c r="B78" s="17" t="s">
        <v>99</v>
      </c>
      <c r="C78" s="18">
        <v>3274.607</v>
      </c>
      <c r="D78" s="18">
        <v>2981.92815</v>
      </c>
      <c r="E78" s="12">
        <f t="shared" si="5"/>
        <v>91.06216868161584</v>
      </c>
      <c r="F78" s="12">
        <f t="shared" si="4"/>
        <v>-292.6788499999998</v>
      </c>
      <c r="G78" s="31"/>
    </row>
    <row r="79" spans="1:7" s="9" customFormat="1" ht="17.25" customHeight="1" hidden="1">
      <c r="A79" s="37" t="s">
        <v>100</v>
      </c>
      <c r="B79" s="38" t="s">
        <v>101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5" customHeight="1">
      <c r="A85" s="57">
        <v>1000</v>
      </c>
      <c r="B85" s="58" t="s">
        <v>112</v>
      </c>
      <c r="C85" s="39">
        <f>SUM(C86:C88)</f>
        <v>1726.46</v>
      </c>
      <c r="D85" s="39">
        <f>SUM(D86:D88)</f>
        <v>1726.46</v>
      </c>
      <c r="E85" s="11">
        <f t="shared" si="5"/>
        <v>100</v>
      </c>
      <c r="F85" s="12">
        <f t="shared" si="4"/>
        <v>0</v>
      </c>
      <c r="G85" s="31"/>
    </row>
    <row r="86" spans="1:7" s="9" customFormat="1" ht="14.25" customHeight="1">
      <c r="A86" s="59">
        <v>1003</v>
      </c>
      <c r="B86" s="60" t="s">
        <v>113</v>
      </c>
      <c r="C86" s="18">
        <v>1726.46</v>
      </c>
      <c r="D86" s="18">
        <v>1726.46</v>
      </c>
      <c r="E86" s="12">
        <f t="shared" si="5"/>
        <v>100</v>
      </c>
      <c r="F86" s="12">
        <f t="shared" si="4"/>
        <v>0</v>
      </c>
      <c r="G86" s="31"/>
    </row>
    <row r="87" spans="1:7" s="9" customFormat="1" ht="15" customHeight="1" hidden="1">
      <c r="A87" s="59">
        <v>1004</v>
      </c>
      <c r="B87" s="60" t="s">
        <v>114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32</v>
      </c>
      <c r="D89" s="39">
        <f>D90+D91+D92+D93+D94</f>
        <v>28.489</v>
      </c>
      <c r="E89" s="11">
        <f>D89/C89*100</f>
        <v>89.028125</v>
      </c>
      <c r="F89" s="12">
        <f t="shared" si="4"/>
        <v>-3.5109999999999992</v>
      </c>
      <c r="G89" s="31"/>
    </row>
    <row r="90" spans="1:7" s="9" customFormat="1" ht="15" customHeight="1">
      <c r="A90" s="41" t="s">
        <v>119</v>
      </c>
      <c r="B90" s="62" t="s">
        <v>120</v>
      </c>
      <c r="C90" s="18">
        <v>32</v>
      </c>
      <c r="D90" s="18">
        <v>28.489</v>
      </c>
      <c r="E90" s="11">
        <f aca="true" t="shared" si="6" ref="E90:E100">D90/C90*100</f>
        <v>89.028125</v>
      </c>
      <c r="F90" s="12">
        <f>D90-C90</f>
        <v>-3.5109999999999992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1" t="e">
        <f t="shared" si="6"/>
        <v>#DIV/0!</v>
      </c>
      <c r="F91" s="12">
        <f aca="true" t="shared" si="7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1" t="e">
        <f t="shared" si="6"/>
        <v>#DIV/0!</v>
      </c>
      <c r="F92" s="12">
        <f t="shared" si="7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1" t="e">
        <f t="shared" si="6"/>
        <v>#DIV/0!</v>
      </c>
      <c r="F93" s="12">
        <f t="shared" si="7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1" t="e">
        <f t="shared" si="6"/>
        <v>#DIV/0!</v>
      </c>
      <c r="F94" s="12">
        <f t="shared" si="7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1" t="e">
        <f t="shared" si="6"/>
        <v>#DIV/0!</v>
      </c>
      <c r="F95" s="12">
        <f t="shared" si="7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1" t="e">
        <f t="shared" si="6"/>
        <v>#DIV/0!</v>
      </c>
      <c r="F96" s="12">
        <f t="shared" si="7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 t="e">
        <f t="shared" si="6"/>
        <v>#DIV/0!</v>
      </c>
      <c r="F97" s="12">
        <f t="shared" si="7"/>
        <v>0</v>
      </c>
      <c r="G97" s="31"/>
    </row>
    <row r="98" spans="1:7" s="9" customFormat="1" ht="31.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1" t="e">
        <f t="shared" si="6"/>
        <v>#DIV/0!</v>
      </c>
      <c r="F98" s="12">
        <f t="shared" si="7"/>
        <v>0</v>
      </c>
      <c r="G98" s="31"/>
    </row>
    <row r="99" spans="1:6" s="9" customFormat="1" ht="15.75" customHeight="1">
      <c r="A99" s="63">
        <v>1400</v>
      </c>
      <c r="B99" s="58" t="s">
        <v>137</v>
      </c>
      <c r="C99" s="39">
        <f>C100</f>
        <v>920.79</v>
      </c>
      <c r="D99" s="39">
        <f>D100</f>
        <v>920.79</v>
      </c>
      <c r="E99" s="11">
        <f t="shared" si="6"/>
        <v>100</v>
      </c>
      <c r="F99" s="12">
        <f t="shared" si="7"/>
        <v>0</v>
      </c>
    </row>
    <row r="100" spans="1:6" s="9" customFormat="1" ht="15.75" customHeight="1">
      <c r="A100" s="59">
        <v>1403</v>
      </c>
      <c r="B100" s="60" t="s">
        <v>289</v>
      </c>
      <c r="C100" s="18">
        <v>920.79</v>
      </c>
      <c r="D100" s="18">
        <v>920.79</v>
      </c>
      <c r="E100" s="12">
        <f t="shared" si="6"/>
        <v>100</v>
      </c>
      <c r="F100" s="12">
        <f t="shared" si="7"/>
        <v>0</v>
      </c>
    </row>
    <row r="101" spans="1:6" s="9" customFormat="1" ht="15.75" customHeight="1" hidden="1">
      <c r="A101" s="64">
        <v>1104</v>
      </c>
      <c r="B101" s="60" t="s">
        <v>44</v>
      </c>
      <c r="C101" s="18"/>
      <c r="D101" s="18"/>
      <c r="E101" s="12" t="e">
        <f t="shared" si="5"/>
        <v>#DIV/0!</v>
      </c>
      <c r="F101" s="12">
        <f t="shared" si="7"/>
        <v>0</v>
      </c>
    </row>
    <row r="102" spans="1:6" s="9" customFormat="1" ht="15.75" customHeight="1" hidden="1">
      <c r="A102" s="64">
        <v>1402</v>
      </c>
      <c r="B102" s="60" t="s">
        <v>138</v>
      </c>
      <c r="C102" s="18"/>
      <c r="D102" s="18"/>
      <c r="E102" s="12" t="e">
        <f t="shared" si="5"/>
        <v>#DIV/0!</v>
      </c>
      <c r="F102" s="12">
        <f t="shared" si="7"/>
        <v>0</v>
      </c>
    </row>
    <row r="103" spans="1:6" s="9" customFormat="1" ht="15.75" customHeight="1">
      <c r="A103" s="64"/>
      <c r="B103" s="65" t="s">
        <v>139</v>
      </c>
      <c r="C103" s="39">
        <f>C52+C56+C58+C62+C66+C77+C85+C89+C97+C99</f>
        <v>13432.93</v>
      </c>
      <c r="D103" s="39">
        <f>D52+D56+D58+D62+D66+D77+D85+D89+D99</f>
        <v>12706.009289999998</v>
      </c>
      <c r="E103" s="12">
        <f t="shared" si="5"/>
        <v>94.58851709939677</v>
      </c>
      <c r="F103" s="12">
        <f t="shared" si="4"/>
        <v>-726.9207100000021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Артур</cp:lastModifiedBy>
  <cp:lastPrinted>2012-01-21T11:39:01Z</cp:lastPrinted>
  <dcterms:created xsi:type="dcterms:W3CDTF">1996-10-08T23:32:33Z</dcterms:created>
  <dcterms:modified xsi:type="dcterms:W3CDTF">2012-01-23T04:44:59Z</dcterms:modified>
  <cp:category/>
  <cp:version/>
  <cp:contentType/>
  <cp:contentStatus/>
</cp:coreProperties>
</file>