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25" activeTab="11"/>
  </bookViews>
  <sheets>
    <sheet name="К" sheetId="1" r:id="rId1"/>
    <sheet name="Справка" sheetId="2" r:id="rId2"/>
    <sheet name="Район" sheetId="3" r:id="rId3"/>
    <sheet name="Ал" sheetId="4" r:id="rId4"/>
    <sheet name="Б.Сун" sheetId="5" r:id="rId5"/>
    <sheet name="Иль" sheetId="6" r:id="rId6"/>
    <sheet name="Кад" sheetId="7" r:id="rId7"/>
    <sheet name="Мор" sheetId="8" r:id="rId8"/>
    <sheet name="Мос" sheetId="9" r:id="rId9"/>
    <sheet name="Ори" sheetId="10" r:id="rId10"/>
    <sheet name="Сятр" sheetId="11" r:id="rId11"/>
    <sheet name="Тор" sheetId="12" r:id="rId12"/>
    <sheet name="Хор" sheetId="13" r:id="rId13"/>
    <sheet name="Чум" sheetId="14" r:id="rId14"/>
    <sheet name="Шать" sheetId="15" r:id="rId15"/>
    <sheet name="Юнг" sheetId="16" r:id="rId16"/>
    <sheet name="Юськ" sheetId="17" r:id="rId17"/>
    <sheet name="Яраб" sheetId="18" r:id="rId18"/>
    <sheet name="Ярос" sheetId="19" r:id="rId19"/>
  </sheets>
  <externalReferences>
    <externalReference r:id="rId22"/>
  </externalReferences>
  <definedNames>
    <definedName name="_xlnm.Print_Area" localSheetId="3">'Ал'!$A$1:$F$107</definedName>
    <definedName name="_xlnm.Print_Area" localSheetId="2">'Район'!$A$1:$F$117</definedName>
    <definedName name="_xlnm.Print_Area" localSheetId="1">'Справка'!$A$1:$DO$30</definedName>
  </definedNames>
  <calcPr fullCalcOnLoad="1"/>
</workbook>
</file>

<file path=xl/sharedStrings.xml><?xml version="1.0" encoding="utf-8"?>
<sst xmlns="http://schemas.openxmlformats.org/spreadsheetml/2006/main" count="2905" uniqueCount="328">
  <si>
    <t>Коды бюджетной классификации РФ</t>
  </si>
  <si>
    <t>Наименование доходов</t>
  </si>
  <si>
    <t>назначено на 2011 г.</t>
  </si>
  <si>
    <t>% испол.</t>
  </si>
  <si>
    <t>отклон.</t>
  </si>
  <si>
    <t>НАЛОГОВЫЕ ДОХОДЫ</t>
  </si>
  <si>
    <t>НАЛОГИ НА ПРИБЫЛЬ</t>
  </si>
  <si>
    <t xml:space="preserve">    Налог на доходы физических лиц</t>
  </si>
  <si>
    <t>НАЛОГИ НА СОВОКУПНЫЙ ДОХОД</t>
  </si>
  <si>
    <t xml:space="preserve">    ЕН с/х предприятий</t>
  </si>
  <si>
    <t>НАЛОГ НА ИМУЩЕСТВО</t>
  </si>
  <si>
    <t>Земельный налог</t>
  </si>
  <si>
    <t>Налог на имущество физ. лиц</t>
  </si>
  <si>
    <t>НАЛОГИ, СБОРЫ И РЕГУЛЯРНЫЕ ПЛАТЕЖИ ЗА ПОЛЬЗОВАНИЕ ПРИРОДНЫМИ РЕСУРСАМИ</t>
  </si>
  <si>
    <t xml:space="preserve">    Налог на добычу общераспрос.полез.ископ.</t>
  </si>
  <si>
    <t>ПРОЧИЕ НАЛОГИ, СБОРЫ И ПОШЛИНЫ</t>
  </si>
  <si>
    <t xml:space="preserve">   Государственная пошлина по делам, рассм. в судах </t>
  </si>
  <si>
    <t xml:space="preserve">Государственная пошлина за совершение нотариальных действий </t>
  </si>
  <si>
    <t xml:space="preserve">Государственная пошлина за государственную регистрацию </t>
  </si>
  <si>
    <t>Задолженность и перерасчет по отмененным налогам</t>
  </si>
  <si>
    <t>НЕНАЛОГОВЫЕ ДОХОДЫ</t>
  </si>
  <si>
    <t xml:space="preserve">   Арендная плата за землю</t>
  </si>
  <si>
    <t xml:space="preserve">   Доходы от сдачи в аренду имущ.наход.</t>
  </si>
  <si>
    <t xml:space="preserve">   Доходы от муниципальных унитарных предприятий</t>
  </si>
  <si>
    <t xml:space="preserve">   Плата за негативные воздействия на окружающую среду</t>
  </si>
  <si>
    <t xml:space="preserve">  Доходы от продажи земли</t>
  </si>
  <si>
    <t xml:space="preserve">   Штрафные санкции, возмещение ущерба, в т.ч.:</t>
  </si>
  <si>
    <t xml:space="preserve">   Ден.взыс. за наруш. закон. о налогах и сборах</t>
  </si>
  <si>
    <t xml:space="preserve">   Д.в. за административные правонарушения</t>
  </si>
  <si>
    <t xml:space="preserve">   Д. в. за наруш. закон. о применении контрольно-кассовой техники</t>
  </si>
  <si>
    <t>Д.в. за административные правонарушения в области оборота спиротосодержащей продукции</t>
  </si>
  <si>
    <t xml:space="preserve">   Д. в. за наруш. закон. о недрах</t>
  </si>
  <si>
    <t xml:space="preserve">   Д. в. за наруш. ФЗ "О пожарной безопасности"</t>
  </si>
  <si>
    <t xml:space="preserve">   Д. в. за наруш. Зак.в области сан.эпидем.благоп.</t>
  </si>
  <si>
    <t>Прочие доходы от оказ плат услуг получателям средств бюджетов поселений и комп затрат бюдж поселений</t>
  </si>
  <si>
    <t xml:space="preserve">   Прочие поступления от денежных взысканий и иных сумм от возмещение ущерба</t>
  </si>
  <si>
    <t xml:space="preserve">   Прочие неналоговые доходы</t>
  </si>
  <si>
    <t>Возврат остатков субсидий и субвенций</t>
  </si>
  <si>
    <t>ИТОГО СОБСТВЕННЫХ ДОХОДОВ</t>
  </si>
  <si>
    <t>БЕЗВОЗДМЕЗДНЫЕ ПЕРЕЧИСЛЕНИЯ</t>
  </si>
  <si>
    <t>Дотации</t>
  </si>
  <si>
    <t>Сбалансированность</t>
  </si>
  <si>
    <t>Субсидии</t>
  </si>
  <si>
    <t>Субвенции</t>
  </si>
  <si>
    <t>Иные межбюджетные трансферты</t>
  </si>
  <si>
    <t>ДОХОДЫ ОТ ПРЕДПРИНИМАТЕЛЬСКОЙ И ИНОЙ ПРИН.</t>
  </si>
  <si>
    <t xml:space="preserve">  ВСЕГО ДОХОДОВ</t>
  </si>
  <si>
    <t>Дефицит(профицит - )</t>
  </si>
  <si>
    <t>Наименование расходов</t>
  </si>
  <si>
    <t>0100</t>
  </si>
  <si>
    <t>ОБЩЕГОСУДАРСТВЕННЫЕ ВОПРОСЫ</t>
  </si>
  <si>
    <t>0104</t>
  </si>
  <si>
    <t>Функционирование местных администраций</t>
  </si>
  <si>
    <t>0107</t>
  </si>
  <si>
    <t>Выборы</t>
  </si>
  <si>
    <t>0112</t>
  </si>
  <si>
    <t>Резервный фонд</t>
  </si>
  <si>
    <t>0200</t>
  </si>
  <si>
    <t>НАЦИОНАЛЬНАЯ ОБОРОНА</t>
  </si>
  <si>
    <t>0203</t>
  </si>
  <si>
    <t>Мобилизационная и вневоинская подготовка</t>
  </si>
  <si>
    <t>0300</t>
  </si>
  <si>
    <t>НАЦИОНАЛЬНАЯ БЕЗОПАСНОСТЬ</t>
  </si>
  <si>
    <t>0302</t>
  </si>
  <si>
    <t>Органы внутренних дел</t>
  </si>
  <si>
    <t>0310</t>
  </si>
  <si>
    <t>Обеспечение пожарной безопасности</t>
  </si>
  <si>
    <t>0400</t>
  </si>
  <si>
    <t>НАЦИОНАЛЬНАЯ ЭКОНОМИКА</t>
  </si>
  <si>
    <t>0409</t>
  </si>
  <si>
    <t>Дорожное хозяйство</t>
  </si>
  <si>
    <t>0406</t>
  </si>
  <si>
    <t>Водные ресурсы</t>
  </si>
  <si>
    <t>0412</t>
  </si>
  <si>
    <t>Другие вопросы в области национальной экономики</t>
  </si>
  <si>
    <t>0500</t>
  </si>
  <si>
    <t xml:space="preserve">ЖИЛИЩНО-КОММУНАЛЬНОЕ ХОЗЯЙСТВО             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</si>
  <si>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</si>
  <si>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</si>
  <si>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</si>
  <si>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</si>
  <si>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</si>
  <si>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</si>
  <si>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</si>
  <si>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</si>
  <si>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</si>
  <si>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обьектов растительного и животного мира и среды их обитания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</si>
  <si>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</si>
  <si>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</si>
  <si>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</si>
  <si>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</si>
  <si>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</si>
  <si>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</si>
  <si>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0707</t>
  </si>
  <si>
    <t xml:space="preserve">  Молодежная политика и оздоровление детей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</si>
  <si>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</si>
  <si>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</si>
  <si>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</si>
  <si>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</si>
  <si>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</si>
  <si>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>Культура</t>
  </si>
  <si>
    <t>0900</t>
  </si>
  <si>
    <t xml:space="preserve">ЗДРАВООХРАНЕНИЕ И СПОРТ        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</si>
  <si>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</si>
  <si>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</si>
  <si>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</si>
  <si>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</si>
  <si>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</si>
  <si>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помщь в дневных стационарах всех типов</t>
  </si>
  <si>
    <t>0904</t>
  </si>
  <si>
    <t>Скорая медицинская помощь</t>
  </si>
  <si>
    <t>0910</t>
  </si>
  <si>
    <t>Другие вопросы в области здравоохранения, физической культуры и спорта</t>
  </si>
  <si>
    <t>СОЦИАЛЬНАЯ ПОЛИТИКА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</si>
  <si>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</si>
  <si>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</si>
  <si>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</si>
  <si>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</si>
  <si>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</si>
  <si>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</si>
  <si>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</si>
  <si>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 и спорт</t>
  </si>
  <si>
    <t>1102</t>
  </si>
  <si>
    <t>Массовый спорт</t>
  </si>
  <si>
    <t>1103</t>
  </si>
  <si>
    <t>Спорт высших достижений</t>
  </si>
  <si>
    <t>1104</t>
  </si>
  <si>
    <t>Прикладные научные исследования в области физической культуры и спорта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</si>
  <si>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</si>
  <si>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</si>
  <si>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</si>
  <si>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</si>
  <si>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</si>
  <si>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издательство</t>
  </si>
  <si>
    <t>1300</t>
  </si>
  <si>
    <t>ОБСЛУЖИВАНИЕ ГОСУДАРСТВЕННОГО И МУНИЦИПАЛЬНОГО ДОЛГА</t>
  </si>
  <si>
    <t>1301</t>
  </si>
  <si>
    <t>Обслуживание внутренноего государственного и муниципального долга</t>
  </si>
  <si>
    <t>МЕЖБЮДЖЕТНЫЕ ТРАНСФЕРТЫ</t>
  </si>
  <si>
    <t xml:space="preserve">   Фонды компенсаций</t>
  </si>
  <si>
    <t xml:space="preserve">Итого расходов  </t>
  </si>
  <si>
    <t>Начальник финансового отдела</t>
  </si>
  <si>
    <t xml:space="preserve">администрации Моргаушского района </t>
  </si>
  <si>
    <t xml:space="preserve">Р.И. Ананьева </t>
  </si>
  <si>
    <t xml:space="preserve">                     Анализ исполнения райбюджета</t>
  </si>
  <si>
    <t xml:space="preserve">    ЕН на вмененный доход</t>
  </si>
  <si>
    <t>НАЛОГИ НА ИММУЩЕСТВО</t>
  </si>
  <si>
    <t>Налог на имущество физ.лиц</t>
  </si>
  <si>
    <t xml:space="preserve">   Государственная пошлина за соверш.нотар.действ.</t>
  </si>
  <si>
    <t xml:space="preserve">   Задолженность и перерасчет по отмененным налогам</t>
  </si>
  <si>
    <t xml:space="preserve">   Проценты, полученные от предос. бюдж. кред </t>
  </si>
  <si>
    <t xml:space="preserve">  Доходы от оказания платных услуг</t>
  </si>
  <si>
    <t xml:space="preserve">  Доходы от реализации имущества, наход.в собственности муниципальных районов</t>
  </si>
  <si>
    <t xml:space="preserve">  Штрафы за адм. правонаруш. в обл. рег. произ-ва спирта</t>
  </si>
  <si>
    <t>Штрафы за нарушение бюджетного зак-ва</t>
  </si>
  <si>
    <t xml:space="preserve">Д. в. за соверш. преступл, и возмещение ущерба имущ. </t>
  </si>
  <si>
    <t xml:space="preserve">   Д. в. за админис. правонарушения в области дорожного движения</t>
  </si>
  <si>
    <t>Невыясненные поступления</t>
  </si>
  <si>
    <t>Возврат остатков субвенций и субсидий</t>
  </si>
  <si>
    <t>0105</t>
  </si>
  <si>
    <t>0106</t>
  </si>
  <si>
    <t>Обеспечение деятельности финансовых, налоговых и таможенных органов и органов финансового надзора</t>
  </si>
  <si>
    <t>0111</t>
  </si>
  <si>
    <t>0309</t>
  </si>
  <si>
    <t>Защита населения и территории от последствий ЧС</t>
  </si>
  <si>
    <t>0405</t>
  </si>
  <si>
    <t>Сельское хозяйство</t>
  </si>
  <si>
    <t xml:space="preserve">     Культура</t>
  </si>
  <si>
    <t>Стационарная медицинская помощь</t>
  </si>
  <si>
    <t>Другие вопросы в области здравоохранения и спорта</t>
  </si>
  <si>
    <t>Пенсионное обеспечение</t>
  </si>
  <si>
    <t>Ананьева Р.И.</t>
  </si>
  <si>
    <t>Приложение 3</t>
  </si>
  <si>
    <t>к письму Минфина Чувашии</t>
  </si>
  <si>
    <t>от 02.02.2007 №04-16/491</t>
  </si>
  <si>
    <t>С П Р А В К А</t>
  </si>
  <si>
    <t>№ п/п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</si>
  <si>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</si>
  <si>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</si>
  <si>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</si>
  <si>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</si>
  <si>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</si>
  <si>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</si>
  <si>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</si>
  <si>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</si>
  <si>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</si>
  <si>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</si>
  <si>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</si>
  <si>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</si>
  <si>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</si>
  <si>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Госпошлина                                      (108)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</si>
  <si>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</si>
  <si>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</si>
  <si>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</si>
  <si>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Задолженность и перерасчет по отмененным налогам (109)</t>
  </si>
  <si>
    <t>Продажа земли                                          000 114 06014100000 420</t>
  </si>
  <si>
    <t>Прочие доходы от оказания платных услуг получателям средств бюджетов поселений и компенсации затрат бюджетов поселений (код       000 113 03050 10 0000 180</t>
  </si>
  <si>
    <t xml:space="preserve">Государственная пошлина за совершение нотариальных  действийдолжностными лицами органов местного самоуправления (000 1 08 04020 01 0000 110) </t>
  </si>
  <si>
    <t>Возврат остатков субсидий и сцбвенций из бюджетов поселений (000 1 19 05000 10 0000 151)</t>
  </si>
  <si>
    <t>дотации  бюджетам поселений на выравнивание уровня бюджетной обеспеченности (код доходов 00020201010100000151)</t>
  </si>
  <si>
    <t>Общегосударственные вопросы (код расхода 00001000000000000000)</t>
  </si>
  <si>
    <t>Национальная оборона      (02000000000000)</t>
  </si>
  <si>
    <t>Национальная безопасность     (0300000000000000)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</si>
  <si>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</si>
  <si>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</si>
  <si>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</si>
  <si>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Cоциальная  политика (код БК расходов 100000000000)</t>
  </si>
  <si>
    <t>Функционирование местных администраций (код расхода 01040000000000000)</t>
  </si>
  <si>
    <t>Обеспечение проведения выборов и референдумов (010700000000000)</t>
  </si>
  <si>
    <t>Другие общегосударственные вопросы (0114)</t>
  </si>
  <si>
    <t xml:space="preserve">план </t>
  </si>
  <si>
    <t>факт</t>
  </si>
  <si>
    <t>процент исполнения</t>
  </si>
  <si>
    <t>план</t>
  </si>
  <si>
    <t>Александровское сельское поселение</t>
  </si>
  <si>
    <t>Большесундырское сельское поселение</t>
  </si>
  <si>
    <t>Ильинское сельское поселение</t>
  </si>
  <si>
    <t>Кадикасинское сельское поселение</t>
  </si>
  <si>
    <t>Моргаушское сельское поселение</t>
  </si>
  <si>
    <t>Москакасинское сельское поселение</t>
  </si>
  <si>
    <t>Орининское сельское поселение</t>
  </si>
  <si>
    <t>Сятракасинское сельское поселение</t>
  </si>
  <si>
    <t>Тораевское сельское поселение</t>
  </si>
  <si>
    <t>Хорнойское сельское поселение</t>
  </si>
  <si>
    <t>Чуманкасинское сельское поселение</t>
  </si>
  <si>
    <t>Шатьмапосинское сельское поселение</t>
  </si>
  <si>
    <t>Юнгинского сельское поселение</t>
  </si>
  <si>
    <t>Юськасинского сельское поселение</t>
  </si>
  <si>
    <t>Ярабайкасинского сельское поселение</t>
  </si>
  <si>
    <t>Ярославского сельское поселение</t>
  </si>
  <si>
    <t>Итого по поселениям</t>
  </si>
  <si>
    <t>Показатели</t>
  </si>
  <si>
    <t>Код БК</t>
  </si>
  <si>
    <t>Консолидированный бюджет</t>
  </si>
  <si>
    <t>Районный бюджет</t>
  </si>
  <si>
    <t>Бюджеты сельских поселений</t>
  </si>
  <si>
    <t>исполнено</t>
  </si>
  <si>
    <t>%</t>
  </si>
  <si>
    <t>налог на доходы физических лиц</t>
  </si>
  <si>
    <t>налог на совокупный доход</t>
  </si>
  <si>
    <t>налог на имущество</t>
  </si>
  <si>
    <t>земельный налог</t>
  </si>
  <si>
    <t>налоги, сборы за пользование природными ресурсами</t>
  </si>
  <si>
    <t>госпошлина</t>
  </si>
  <si>
    <t xml:space="preserve">задол. по отм. нал., сборам 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</si>
  <si>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</si>
  <si>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окуржающую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</si>
  <si>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</si>
  <si>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</si>
  <si>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прочие неналоговые доходы</t>
  </si>
  <si>
    <t>возврат остатков субсидий и субвенций</t>
  </si>
  <si>
    <t>ДОХОДЫ ОТ ПРЕДПРИНИМАТЕЛЬСКОЙ ДЕЯТЕЛЬНОСТИ</t>
  </si>
  <si>
    <t>БЕЗВОЗМЕЗДНЫЕ ПЕРЕЧИСЛЕНИЯ</t>
  </si>
  <si>
    <t>ВСЕГО ДОХОДОВ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</si>
  <si>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</si>
  <si>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</si>
  <si>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</si>
  <si>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</si>
  <si>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</si>
  <si>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</si>
  <si>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</si>
  <si>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</si>
  <si>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</si>
  <si>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</si>
  <si>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1000</t>
  </si>
  <si>
    <t>межбюджетные трансферты</t>
  </si>
  <si>
    <t>администрации Моргаушского района</t>
  </si>
  <si>
    <t>Р.И. Ананьева</t>
  </si>
  <si>
    <t xml:space="preserve">ЗДРАВООХРАНЕНИЕ       </t>
  </si>
  <si>
    <t>ЗДРАВООХРАНЕНИЕ</t>
  </si>
  <si>
    <t xml:space="preserve">ЗДРАВООХРАНЕНИЕ        </t>
  </si>
  <si>
    <t xml:space="preserve">ЗДРАВООХРАНЕНИЕ     </t>
  </si>
  <si>
    <t xml:space="preserve">ЗДРАВООХРАНЕНИЕ      </t>
  </si>
  <si>
    <t>1400</t>
  </si>
  <si>
    <t>физическая культура</t>
  </si>
  <si>
    <t>средства массовой информации</t>
  </si>
  <si>
    <t>обслуживание государственного и муниципального долга</t>
  </si>
  <si>
    <t>Защита населения и территорий от черезвычайных ситуаций природного и техногенного характера</t>
  </si>
  <si>
    <t>план на 2011 г.</t>
  </si>
  <si>
    <t>Другие вопросы в области физическая культуры и спорта</t>
  </si>
  <si>
    <t xml:space="preserve">Физическая культура </t>
  </si>
  <si>
    <t>Физическая культура и спорт    (011000000000000000)</t>
  </si>
  <si>
    <t>Межбюджетные трансферты   (140400000000)</t>
  </si>
  <si>
    <t>Резервные фонды (0111000000000000)</t>
  </si>
  <si>
    <t xml:space="preserve">здравоохранение </t>
  </si>
  <si>
    <t xml:space="preserve">КУЛЬТУРА И КИНЕМАТОГРАФИЯ </t>
  </si>
  <si>
    <t>0113</t>
  </si>
  <si>
    <t>Судебная система</t>
  </si>
  <si>
    <t xml:space="preserve">Медицинская помощь в дневных стационарах всех типов </t>
  </si>
  <si>
    <t xml:space="preserve">Мобилизационная и вневоинская подготовка  </t>
  </si>
  <si>
    <t xml:space="preserve">Другие общегосударственные вопросы        </t>
  </si>
  <si>
    <t xml:space="preserve">Резервные фонды                                                      </t>
  </si>
  <si>
    <t>Субсидии бюджетам РФ</t>
  </si>
  <si>
    <t>Субвенции бюджетам РФ</t>
  </si>
  <si>
    <t>Дотация от бюджетов других уровней</t>
  </si>
  <si>
    <t>штрафы, санкции, возмещние ущерба</t>
  </si>
  <si>
    <t>Прочие межбюджетные трансферты</t>
  </si>
  <si>
    <t>0103</t>
  </si>
  <si>
    <t>Функционирование представительных органов муниципальных образований</t>
  </si>
  <si>
    <t>прочие неналоговые доходы бюджетов поселений (код 000 1 17 00000 00 0000 000)</t>
  </si>
  <si>
    <t>дотации бюджетам  поселений на поддержку мер по обеспечению сбалансированности бюджетов (код доходов 00020201030100000151)</t>
  </si>
  <si>
    <t xml:space="preserve">   Государственная пошлина за государственную регистрацию, а также за совершение прочих юридически 
значимых действий</t>
  </si>
  <si>
    <t>Денежные взыскания  (штрафы) за нарушения законодательства РФ о размещении заказов на поставки товаров, выполнение работ, оказание услуг</t>
  </si>
  <si>
    <t>-</t>
  </si>
  <si>
    <t>Дотации на выравнивание бюджетной обеспеченности</t>
  </si>
  <si>
    <t xml:space="preserve">Прочие межбюджетные трансферты </t>
  </si>
  <si>
    <t>Иные дотации</t>
  </si>
  <si>
    <t xml:space="preserve">                          Моргаушского района на 01.06.2010 г.</t>
  </si>
  <si>
    <t>исполнено на 01.07.2011 г.</t>
  </si>
  <si>
    <t>Анализ исполнения бюджета Ярославского сельского поселения                                                                                             на 01.07.2011 г.</t>
  </si>
  <si>
    <t>Анализ исполнения бюджета Ярабайкасинского сельского поселения                                                                                             на 01.07.2011 г.</t>
  </si>
  <si>
    <t>Анализ исполнения бюджета Юськасинского сельского поселения                                                                                             на 01.07.2011 г.</t>
  </si>
  <si>
    <t>Анализ исполнения бюджета Юнгинского сельского поселения                                                                                             на 01.07.2011 г.</t>
  </si>
  <si>
    <t>Анализ исполнения бюджета Шатьмапосинского сельского поселения                                                                                             на 01.07.2011 г.</t>
  </si>
  <si>
    <t>Анализ исполнения бюджета Чуманкасинского сельского поселения                                                                                             на 01.07.2011 г.</t>
  </si>
  <si>
    <t>Анализ исполнения бюджета Хорнойского сельского поселения                                                                                             на 01.07.2011 г.</t>
  </si>
  <si>
    <t>Анализ исполнения бюджета Тораевского сельского поселения                                                                                             на 01.07.2011 г.</t>
  </si>
  <si>
    <t>Анализ исполнения бюджета Сятракасинского сельского поселения                                                                                             на 01.07.2011 г.</t>
  </si>
  <si>
    <t>Анализ исполнения бюджета Орининского сельского поселения                                                                                             на 01.07.2011 г.</t>
  </si>
  <si>
    <t>Анализ исполнения бюджета Москакасинского сельского поселения                                                                                             на 01.07.2011 г.</t>
  </si>
  <si>
    <t>Анализ исполнения бюджета Моргаушского сельского поселения                                                                                             на 01.07.2011 г.</t>
  </si>
  <si>
    <t>Анализ исполнения бюджета Кадикасинского сельского поселения                                                                                             на 01.07.2011 г.</t>
  </si>
  <si>
    <t>Анализ исполнения бюджета Ильинского сельского поселения                                                                                             на 01.07.2011 г.</t>
  </si>
  <si>
    <t>Анализ исполнения бюджета Большесундырского сельского поселения                                                                                             на 01.07.2011 г.</t>
  </si>
  <si>
    <t>Анализ исполнения бюджета Александровского сельского поселения                                                                                             на 01.07.2011 г.</t>
  </si>
  <si>
    <t>об исполнении бюджетов поселений  Моргаушского района  на 1 июля 2011 г.</t>
  </si>
  <si>
    <t>Анализ исполнения консолидированного бюджета Моргаушского района на 01.07.2011</t>
  </si>
  <si>
    <t>Денежные взыскания (штрафы) за нарушение законодательства о налогах и сборах                                    (116 00000 00 0000 000)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</si>
</sst>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0.000"/>
    <numFmt numFmtId="187" formatCode="0.0000"/>
    <numFmt numFmtId="188" formatCode="0.00000"/>
    <numFmt numFmtId="189" formatCode="0.000000"/>
    <numFmt numFmtId="190" formatCode="0.000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#,##0.0000000"/>
    <numFmt numFmtId="199" formatCode="#,##0.00000000"/>
    <numFmt numFmtId="200" formatCode="#,##0.000000000"/>
    <numFmt numFmtId="201" formatCode="#,##0.0000000000"/>
    <numFmt numFmtId="202" formatCode="#,##0.00000000000"/>
    <numFmt numFmtId="203" formatCode="#,##0.000000000000"/>
    <numFmt numFmtId="204" formatCode="#,##0.0000000000000"/>
    <numFmt numFmtId="205" formatCode="#,##0.00000000000000"/>
    <numFmt numFmtId="206" formatCode="_(* #,##0.000_);_(* \(#,##0.000\);_(* &quot;-&quot;??_);_(@_)"/>
    <numFmt numFmtId="207" formatCode="_(* #,##0.0000_);_(* \(#,##0.0000\);_(* &quot;-&quot;??_);_(@_)"/>
    <numFmt numFmtId="208" formatCode="_(* #,##0.00000_);_(* \(#,##0.00000\);_(* &quot;-&quot;??_);_(@_)"/>
    <numFmt numFmtId="209" formatCode="_(* #,##0.000000_);_(* \(#,##0.000000\);_(* &quot;-&quot;??_);_(@_)"/>
    <numFmt numFmtId="210" formatCode="_(* #,##0.0000000_);_(* \(#,##0.0000000\);_(* &quot;-&quot;??_);_(@_)"/>
    <numFmt numFmtId="211" formatCode="_(* #,##0.0_);_(* \(#,##0.0\);_(* &quot;-&quot;??_);_(@_)"/>
    <numFmt numFmtId="212" formatCode="_(* #,##0_);_(* \(#,##0\);_(* &quot;-&quot;??_);_(@_)"/>
    <numFmt numFmtId="213" formatCode="_-* #,##0.0_р_._-;\-* #,##0.0_р_._-;_-* &quot;-&quot;?_р_._-;_-@_-"/>
  </numFmts>
  <fonts count="64"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sz val="12"/>
      <name val="Times New Roman Cyr"/>
      <family val="1"/>
    </font>
    <font>
      <sz val="16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8"/>
      <name val="Times New Roman"/>
      <family val="1"/>
    </font>
    <font>
      <sz val="8"/>
      <name val="TimesET"/>
      <family val="0"/>
    </font>
    <font>
      <sz val="8"/>
      <name val="Arial"/>
      <family val="2"/>
    </font>
    <font>
      <b/>
      <sz val="8"/>
      <name val="TimesET"/>
      <family val="0"/>
    </font>
    <font>
      <b/>
      <sz val="8"/>
      <name val="Arial Cyr"/>
      <family val="0"/>
    </font>
    <font>
      <sz val="11"/>
      <name val="Times New Roman"/>
      <family val="1"/>
    </font>
    <font>
      <sz val="9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31" borderId="8" applyNumberFormat="0" applyFont="0" applyAlignment="0" applyProtection="0"/>
    <xf numFmtId="0" fontId="42" fillId="31" borderId="8" applyNumberFormat="0" applyFont="0" applyAlignment="0" applyProtection="0"/>
    <xf numFmtId="0" fontId="42" fillId="31" borderId="8" applyNumberFormat="0" applyFont="0" applyAlignment="0" applyProtection="0"/>
    <xf numFmtId="0" fontId="42" fillId="31" borderId="8" applyNumberFormat="0" applyFont="0" applyAlignment="0" applyProtection="0"/>
    <xf numFmtId="0" fontId="42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3" fillId="0" borderId="0" xfId="65" applyFont="1">
      <alignment/>
      <protection/>
    </xf>
    <xf numFmtId="0" fontId="3" fillId="0" borderId="0" xfId="60" applyFont="1">
      <alignment/>
      <protection/>
    </xf>
    <xf numFmtId="0" fontId="3" fillId="0" borderId="0" xfId="65" applyFont="1" applyFill="1">
      <alignment/>
      <protection/>
    </xf>
    <xf numFmtId="0" fontId="4" fillId="0" borderId="10" xfId="65" applyFont="1" applyBorder="1" applyAlignment="1">
      <alignment horizontal="center" vertical="center" wrapText="1"/>
      <protection/>
    </xf>
    <xf numFmtId="49" fontId="5" fillId="0" borderId="10" xfId="65" applyNumberFormat="1" applyFont="1" applyBorder="1" applyAlignment="1">
      <alignment horizontal="center" vertical="center" wrapText="1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5" fillId="0" borderId="10" xfId="65" applyFont="1" applyBorder="1" applyAlignment="1">
      <alignment horizontal="center" vertical="center" wrapText="1"/>
      <protection/>
    </xf>
    <xf numFmtId="0" fontId="5" fillId="0" borderId="10" xfId="65" applyFont="1" applyBorder="1" applyAlignment="1">
      <alignment horizontal="center" vertical="center"/>
      <protection/>
    </xf>
    <xf numFmtId="0" fontId="3" fillId="0" borderId="0" xfId="62" applyFont="1">
      <alignment/>
      <protection/>
    </xf>
    <xf numFmtId="0" fontId="4" fillId="0" borderId="10" xfId="65" applyFont="1" applyBorder="1">
      <alignment/>
      <protection/>
    </xf>
    <xf numFmtId="180" fontId="4" fillId="0" borderId="10" xfId="65" applyNumberFormat="1" applyFont="1" applyBorder="1">
      <alignment/>
      <protection/>
    </xf>
    <xf numFmtId="180" fontId="5" fillId="0" borderId="10" xfId="65" applyNumberFormat="1" applyFont="1" applyBorder="1">
      <alignment/>
      <protection/>
    </xf>
    <xf numFmtId="0" fontId="5" fillId="0" borderId="10" xfId="65" applyFont="1" applyBorder="1">
      <alignment/>
      <protection/>
    </xf>
    <xf numFmtId="0" fontId="5" fillId="0" borderId="10" xfId="65" applyFont="1" applyBorder="1" applyAlignment="1">
      <alignment wrapText="1"/>
      <protection/>
    </xf>
    <xf numFmtId="180" fontId="5" fillId="33" borderId="10" xfId="64" applyNumberFormat="1" applyFont="1" applyFill="1" applyBorder="1" applyAlignment="1">
      <alignment horizontal="right" vertical="top" shrinkToFit="1"/>
      <protection/>
    </xf>
    <xf numFmtId="0" fontId="5" fillId="0" borderId="10" xfId="62" applyFont="1" applyBorder="1" applyAlignment="1">
      <alignment horizontal="right"/>
      <protection/>
    </xf>
    <xf numFmtId="0" fontId="5" fillId="0" borderId="10" xfId="62" applyFont="1" applyBorder="1" applyAlignment="1">
      <alignment wrapText="1"/>
      <protection/>
    </xf>
    <xf numFmtId="180" fontId="5" fillId="0" borderId="10" xfId="62" applyNumberFormat="1" applyFont="1" applyBorder="1">
      <alignment/>
      <protection/>
    </xf>
    <xf numFmtId="0" fontId="4" fillId="0" borderId="10" xfId="65" applyFont="1" applyBorder="1" applyAlignment="1">
      <alignment wrapText="1"/>
      <protection/>
    </xf>
    <xf numFmtId="180" fontId="3" fillId="0" borderId="0" xfId="65" applyNumberFormat="1" applyFont="1">
      <alignment/>
      <protection/>
    </xf>
    <xf numFmtId="180" fontId="3" fillId="0" borderId="0" xfId="62" applyNumberFormat="1" applyFont="1">
      <alignment/>
      <protection/>
    </xf>
    <xf numFmtId="0" fontId="4" fillId="0" borderId="10" xfId="65" applyFont="1" applyFill="1" applyBorder="1">
      <alignment/>
      <protection/>
    </xf>
    <xf numFmtId="0" fontId="3" fillId="0" borderId="0" xfId="59" applyFont="1">
      <alignment/>
      <protection/>
    </xf>
    <xf numFmtId="0" fontId="4" fillId="0" borderId="0" xfId="59" applyFont="1" applyBorder="1">
      <alignment/>
      <protection/>
    </xf>
    <xf numFmtId="0" fontId="4" fillId="0" borderId="0" xfId="59" applyFont="1" applyFill="1" applyBorder="1">
      <alignment/>
      <protection/>
    </xf>
    <xf numFmtId="180" fontId="4" fillId="0" borderId="0" xfId="59" applyNumberFormat="1" applyFont="1" applyBorder="1">
      <alignment/>
      <protection/>
    </xf>
    <xf numFmtId="180" fontId="5" fillId="0" borderId="0" xfId="59" applyNumberFormat="1" applyFont="1" applyBorder="1">
      <alignment/>
      <protection/>
    </xf>
    <xf numFmtId="0" fontId="5" fillId="0" borderId="0" xfId="62" applyFont="1" applyAlignment="1">
      <alignment horizontal="left"/>
      <protection/>
    </xf>
    <xf numFmtId="0" fontId="5" fillId="0" borderId="0" xfId="62" applyFont="1" applyAlignment="1">
      <alignment wrapText="1"/>
      <protection/>
    </xf>
    <xf numFmtId="180" fontId="5" fillId="0" borderId="0" xfId="62" applyNumberFormat="1" applyFont="1">
      <alignment/>
      <protection/>
    </xf>
    <xf numFmtId="0" fontId="5" fillId="0" borderId="0" xfId="62" applyFont="1">
      <alignment/>
      <protection/>
    </xf>
    <xf numFmtId="0" fontId="4" fillId="0" borderId="10" xfId="62" applyFont="1" applyBorder="1" applyAlignment="1">
      <alignment horizontal="center" vertical="center" wrapText="1"/>
      <protection/>
    </xf>
    <xf numFmtId="180" fontId="5" fillId="0" borderId="10" xfId="65" applyNumberFormat="1" applyFont="1" applyBorder="1" applyAlignment="1">
      <alignment horizontal="center" vertical="center" wrapText="1"/>
      <protection/>
    </xf>
    <xf numFmtId="180" fontId="5" fillId="0" borderId="10" xfId="65" applyNumberFormat="1" applyFont="1" applyBorder="1" applyAlignment="1">
      <alignment horizontal="center" vertical="center"/>
      <protection/>
    </xf>
    <xf numFmtId="0" fontId="5" fillId="0" borderId="0" xfId="62" applyFont="1" applyAlignment="1">
      <alignment horizontal="center"/>
      <protection/>
    </xf>
    <xf numFmtId="0" fontId="4" fillId="0" borderId="10" xfId="62" applyFont="1" applyBorder="1" applyAlignment="1">
      <alignment horizontal="center" wrapText="1"/>
      <protection/>
    </xf>
    <xf numFmtId="49" fontId="4" fillId="0" borderId="11" xfId="62" applyNumberFormat="1" applyFont="1" applyBorder="1" applyAlignment="1">
      <alignment horizontal="left"/>
      <protection/>
    </xf>
    <xf numFmtId="0" fontId="4" fillId="0" borderId="10" xfId="62" applyFont="1" applyBorder="1" applyAlignment="1">
      <alignment wrapText="1"/>
      <protection/>
    </xf>
    <xf numFmtId="180" fontId="4" fillId="0" borderId="10" xfId="62" applyNumberFormat="1" applyFont="1" applyBorder="1">
      <alignment/>
      <protection/>
    </xf>
    <xf numFmtId="49" fontId="5" fillId="0" borderId="11" xfId="62" applyNumberFormat="1" applyFont="1" applyBorder="1" applyAlignment="1">
      <alignment horizontal="left"/>
      <protection/>
    </xf>
    <xf numFmtId="49" fontId="5" fillId="0" borderId="10" xfId="62" applyNumberFormat="1" applyFont="1" applyBorder="1" applyAlignment="1">
      <alignment horizontal="left"/>
      <protection/>
    </xf>
    <xf numFmtId="49" fontId="4" fillId="0" borderId="11" xfId="61" applyNumberFormat="1" applyFont="1" applyBorder="1" applyAlignment="1">
      <alignment horizontal="left"/>
      <protection/>
    </xf>
    <xf numFmtId="0" fontId="4" fillId="0" borderId="10" xfId="61" applyFont="1" applyBorder="1" applyAlignment="1">
      <alignment wrapText="1"/>
      <protection/>
    </xf>
    <xf numFmtId="180" fontId="4" fillId="0" borderId="10" xfId="61" applyNumberFormat="1" applyFont="1" applyBorder="1">
      <alignment/>
      <protection/>
    </xf>
    <xf numFmtId="0" fontId="5" fillId="0" borderId="0" xfId="61" applyFont="1">
      <alignment/>
      <protection/>
    </xf>
    <xf numFmtId="0" fontId="3" fillId="0" borderId="0" xfId="61" applyFont="1">
      <alignment/>
      <protection/>
    </xf>
    <xf numFmtId="49" fontId="5" fillId="0" borderId="11" xfId="61" applyNumberFormat="1" applyFont="1" applyBorder="1" applyAlignment="1">
      <alignment horizontal="left"/>
      <protection/>
    </xf>
    <xf numFmtId="0" fontId="5" fillId="0" borderId="10" xfId="61" applyFont="1" applyBorder="1" applyAlignment="1">
      <alignment wrapText="1"/>
      <protection/>
    </xf>
    <xf numFmtId="180" fontId="5" fillId="0" borderId="10" xfId="61" applyNumberFormat="1" applyFont="1" applyBorder="1">
      <alignment/>
      <protection/>
    </xf>
    <xf numFmtId="0" fontId="5" fillId="0" borderId="10" xfId="62" applyFont="1" applyBorder="1" applyAlignment="1">
      <alignment horizontal="left" wrapText="1"/>
      <protection/>
    </xf>
    <xf numFmtId="0" fontId="5" fillId="0" borderId="10" xfId="62" applyFont="1" applyBorder="1" applyAlignment="1">
      <alignment vertical="top" wrapText="1"/>
      <protection/>
    </xf>
    <xf numFmtId="0" fontId="6" fillId="0" borderId="0" xfId="62" applyFont="1">
      <alignment/>
      <protection/>
    </xf>
    <xf numFmtId="0" fontId="4" fillId="0" borderId="0" xfId="62" applyFont="1">
      <alignment/>
      <protection/>
    </xf>
    <xf numFmtId="0" fontId="4" fillId="0" borderId="10" xfId="62" applyFont="1" applyBorder="1" applyAlignment="1">
      <alignment horizontal="left" wrapText="1"/>
      <protection/>
    </xf>
    <xf numFmtId="49" fontId="5" fillId="0" borderId="10" xfId="62" applyNumberFormat="1" applyFont="1" applyBorder="1">
      <alignment/>
      <protection/>
    </xf>
    <xf numFmtId="0" fontId="5" fillId="0" borderId="10" xfId="62" applyFont="1" applyBorder="1">
      <alignment/>
      <protection/>
    </xf>
    <xf numFmtId="0" fontId="4" fillId="0" borderId="10" xfId="62" applyFont="1" applyBorder="1" applyAlignment="1">
      <alignment horizontal="left"/>
      <protection/>
    </xf>
    <xf numFmtId="0" fontId="4" fillId="0" borderId="10" xfId="62" applyFont="1" applyFill="1" applyBorder="1" applyAlignment="1">
      <alignment wrapText="1"/>
      <protection/>
    </xf>
    <xf numFmtId="0" fontId="5" fillId="0" borderId="11" xfId="62" applyFont="1" applyBorder="1" applyAlignment="1">
      <alignment horizontal="left"/>
      <protection/>
    </xf>
    <xf numFmtId="0" fontId="5" fillId="0" borderId="10" xfId="62" applyFont="1" applyFill="1" applyBorder="1" applyAlignment="1">
      <alignment wrapText="1"/>
      <protection/>
    </xf>
    <xf numFmtId="49" fontId="4" fillId="0" borderId="10" xfId="62" applyNumberFormat="1" applyFont="1" applyBorder="1" applyAlignment="1">
      <alignment horizontal="left"/>
      <protection/>
    </xf>
    <xf numFmtId="0" fontId="5" fillId="34" borderId="10" xfId="62" applyFont="1" applyFill="1" applyBorder="1" applyAlignment="1">
      <alignment wrapText="1"/>
      <protection/>
    </xf>
    <xf numFmtId="0" fontId="4" fillId="0" borderId="11" xfId="62" applyFont="1" applyBorder="1" applyAlignment="1">
      <alignment horizontal="left"/>
      <protection/>
    </xf>
    <xf numFmtId="0" fontId="5" fillId="0" borderId="10" xfId="62" applyFont="1" applyBorder="1" applyAlignment="1">
      <alignment horizontal="left"/>
      <protection/>
    </xf>
    <xf numFmtId="0" fontId="4" fillId="0" borderId="10" xfId="62" applyFont="1" applyFill="1" applyBorder="1" applyAlignment="1">
      <alignment horizontal="center" wrapText="1"/>
      <protection/>
    </xf>
    <xf numFmtId="0" fontId="3" fillId="0" borderId="0" xfId="62" applyFont="1" applyAlignment="1">
      <alignment horizontal="left"/>
      <protection/>
    </xf>
    <xf numFmtId="0" fontId="3" fillId="0" borderId="0" xfId="62" applyFont="1" applyAlignment="1">
      <alignment/>
      <protection/>
    </xf>
    <xf numFmtId="0" fontId="3" fillId="0" borderId="0" xfId="60" applyFont="1" applyAlignment="1">
      <alignment horizontal="left"/>
      <protection/>
    </xf>
    <xf numFmtId="0" fontId="3" fillId="0" borderId="0" xfId="60" applyFont="1" applyAlignment="1">
      <alignment wrapText="1"/>
      <protection/>
    </xf>
    <xf numFmtId="0" fontId="4" fillId="0" borderId="10" xfId="65" applyFont="1" applyBorder="1" applyAlignment="1">
      <alignment horizontal="center"/>
      <protection/>
    </xf>
    <xf numFmtId="180" fontId="4" fillId="0" borderId="10" xfId="65" applyNumberFormat="1" applyFont="1" applyBorder="1" applyAlignment="1">
      <alignment horizontal="right" vertical="center"/>
      <protection/>
    </xf>
    <xf numFmtId="180" fontId="4" fillId="0" borderId="10" xfId="65" applyNumberFormat="1" applyFont="1" applyBorder="1" applyAlignment="1">
      <alignment horizontal="right"/>
      <protection/>
    </xf>
    <xf numFmtId="0" fontId="5" fillId="0" borderId="10" xfId="65" applyFont="1" applyBorder="1" applyAlignment="1">
      <alignment horizontal="center"/>
      <protection/>
    </xf>
    <xf numFmtId="180" fontId="5" fillId="0" borderId="10" xfId="65" applyNumberFormat="1" applyFont="1" applyBorder="1" applyAlignment="1">
      <alignment horizontal="right" vertical="center"/>
      <protection/>
    </xf>
    <xf numFmtId="180" fontId="5" fillId="0" borderId="10" xfId="65" applyNumberFormat="1" applyFont="1" applyFill="1" applyBorder="1" applyAlignment="1">
      <alignment horizontal="right" vertical="center"/>
      <protection/>
    </xf>
    <xf numFmtId="180" fontId="5" fillId="0" borderId="10" xfId="65" applyNumberFormat="1" applyFont="1" applyBorder="1" applyAlignment="1">
      <alignment horizontal="right"/>
      <protection/>
    </xf>
    <xf numFmtId="0" fontId="5" fillId="0" borderId="10" xfId="65" applyFont="1" applyFill="1" applyBorder="1" applyAlignment="1">
      <alignment horizontal="center"/>
      <protection/>
    </xf>
    <xf numFmtId="0" fontId="5" fillId="0" borderId="10" xfId="65" applyFont="1" applyFill="1" applyBorder="1">
      <alignment/>
      <protection/>
    </xf>
    <xf numFmtId="0" fontId="5" fillId="0" borderId="10" xfId="65" applyFont="1" applyFill="1" applyBorder="1" applyAlignment="1">
      <alignment wrapText="1"/>
      <protection/>
    </xf>
    <xf numFmtId="0" fontId="7" fillId="0" borderId="10" xfId="0" applyFont="1" applyBorder="1" applyAlignment="1">
      <alignment horizontal="right"/>
    </xf>
    <xf numFmtId="180" fontId="4" fillId="0" borderId="10" xfId="0" applyNumberFormat="1" applyFont="1" applyBorder="1" applyAlignment="1">
      <alignment horizontal="right"/>
    </xf>
    <xf numFmtId="180" fontId="4" fillId="0" borderId="10" xfId="65" applyNumberFormat="1" applyFont="1" applyFill="1" applyBorder="1" applyAlignment="1">
      <alignment horizontal="right"/>
      <protection/>
    </xf>
    <xf numFmtId="180" fontId="4" fillId="0" borderId="10" xfId="63" applyNumberFormat="1" applyFont="1" applyBorder="1" applyAlignment="1">
      <alignment horizontal="right"/>
      <protection/>
    </xf>
    <xf numFmtId="0" fontId="4" fillId="0" borderId="12" xfId="65" applyFont="1" applyBorder="1" applyAlignment="1">
      <alignment horizontal="center"/>
      <protection/>
    </xf>
    <xf numFmtId="0" fontId="4" fillId="0" borderId="12" xfId="65" applyFont="1" applyFill="1" applyBorder="1">
      <alignment/>
      <protection/>
    </xf>
    <xf numFmtId="180" fontId="4" fillId="0" borderId="12" xfId="65" applyNumberFormat="1" applyFont="1" applyBorder="1" applyAlignment="1">
      <alignment horizontal="center" vertical="center"/>
      <protection/>
    </xf>
    <xf numFmtId="180" fontId="5" fillId="0" borderId="0" xfId="63" applyNumberFormat="1" applyFont="1" applyAlignment="1">
      <alignment horizontal="center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/>
      <protection/>
    </xf>
    <xf numFmtId="49" fontId="4" fillId="0" borderId="10" xfId="63" applyNumberFormat="1" applyFont="1" applyBorder="1" applyAlignment="1">
      <alignment horizontal="center"/>
      <protection/>
    </xf>
    <xf numFmtId="180" fontId="4" fillId="0" borderId="10" xfId="63" applyNumberFormat="1" applyFont="1" applyBorder="1" applyAlignment="1">
      <alignment horizontal="right" vertical="center"/>
      <protection/>
    </xf>
    <xf numFmtId="180" fontId="4" fillId="0" borderId="10" xfId="59" applyNumberFormat="1" applyFont="1" applyBorder="1" applyAlignment="1">
      <alignment horizontal="right"/>
      <protection/>
    </xf>
    <xf numFmtId="49" fontId="5" fillId="0" borderId="10" xfId="63" applyNumberFormat="1" applyFont="1" applyBorder="1" applyAlignment="1">
      <alignment horizontal="center"/>
      <protection/>
    </xf>
    <xf numFmtId="0" fontId="5" fillId="0" borderId="10" xfId="63" applyFont="1" applyBorder="1" applyAlignment="1">
      <alignment wrapText="1"/>
      <protection/>
    </xf>
    <xf numFmtId="180" fontId="5" fillId="0" borderId="10" xfId="59" applyNumberFormat="1" applyFont="1" applyBorder="1" applyAlignment="1">
      <alignment horizontal="right"/>
      <protection/>
    </xf>
    <xf numFmtId="49" fontId="4" fillId="0" borderId="11" xfId="62" applyNumberFormat="1" applyFont="1" applyBorder="1" applyAlignment="1">
      <alignment horizontal="center"/>
      <protection/>
    </xf>
    <xf numFmtId="49" fontId="5" fillId="0" borderId="10" xfId="62" applyNumberFormat="1" applyFont="1" applyBorder="1" applyAlignment="1">
      <alignment horizontal="center"/>
      <protection/>
    </xf>
    <xf numFmtId="0" fontId="8" fillId="0" borderId="10" xfId="61" applyFont="1" applyBorder="1" applyAlignment="1">
      <alignment wrapText="1"/>
      <protection/>
    </xf>
    <xf numFmtId="0" fontId="5" fillId="0" borderId="10" xfId="63" applyFont="1" applyBorder="1" applyAlignment="1">
      <alignment horizontal="left" wrapText="1"/>
      <protection/>
    </xf>
    <xf numFmtId="0" fontId="5" fillId="0" borderId="10" xfId="63" applyFont="1" applyBorder="1">
      <alignment/>
      <protection/>
    </xf>
    <xf numFmtId="0" fontId="4" fillId="0" borderId="10" xfId="63" applyFont="1" applyBorder="1" applyAlignment="1">
      <alignment horizontal="center"/>
      <protection/>
    </xf>
    <xf numFmtId="0" fontId="4" fillId="0" borderId="10" xfId="63" applyFont="1" applyFill="1" applyBorder="1" applyAlignment="1">
      <alignment wrapText="1"/>
      <protection/>
    </xf>
    <xf numFmtId="0" fontId="5" fillId="0" borderId="10" xfId="63" applyFont="1" applyFill="1" applyBorder="1" applyAlignment="1">
      <alignment wrapText="1"/>
      <protection/>
    </xf>
    <xf numFmtId="0" fontId="4" fillId="0" borderId="10" xfId="63" applyFont="1" applyFill="1" applyBorder="1" applyAlignment="1">
      <alignment horizontal="center" wrapText="1"/>
      <protection/>
    </xf>
    <xf numFmtId="0" fontId="5" fillId="0" borderId="0" xfId="63" applyFont="1" applyAlignment="1">
      <alignment horizontal="left"/>
      <protection/>
    </xf>
    <xf numFmtId="0" fontId="5" fillId="0" borderId="0" xfId="63" applyFont="1" applyAlignment="1">
      <alignment wrapText="1"/>
      <protection/>
    </xf>
    <xf numFmtId="0" fontId="5" fillId="0" borderId="0" xfId="63" applyFont="1">
      <alignment/>
      <protection/>
    </xf>
    <xf numFmtId="0" fontId="4" fillId="0" borderId="0" xfId="63" applyFont="1">
      <alignment/>
      <protection/>
    </xf>
    <xf numFmtId="0" fontId="5" fillId="0" borderId="0" xfId="63" applyFont="1" applyFill="1">
      <alignment/>
      <protection/>
    </xf>
    <xf numFmtId="180" fontId="4" fillId="0" borderId="0" xfId="63" applyNumberFormat="1" applyFont="1">
      <alignment/>
      <protection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34" borderId="0" xfId="0" applyFill="1" applyAlignment="1">
      <alignment horizontal="left"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 applyProtection="1">
      <alignment vertical="center" wrapText="1"/>
      <protection locked="0"/>
    </xf>
    <xf numFmtId="0" fontId="10" fillId="34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/>
    </xf>
    <xf numFmtId="0" fontId="11" fillId="34" borderId="14" xfId="0" applyFont="1" applyFill="1" applyBorder="1" applyAlignment="1">
      <alignment horizontal="left" vertical="center" wrapText="1"/>
    </xf>
    <xf numFmtId="0" fontId="11" fillId="34" borderId="15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vertical="center" wrapText="1"/>
    </xf>
    <xf numFmtId="0" fontId="11" fillId="34" borderId="13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34" borderId="10" xfId="64" applyFont="1" applyFill="1" applyBorder="1" applyAlignment="1">
      <alignment vertical="center" wrapText="1"/>
      <protection/>
    </xf>
    <xf numFmtId="0" fontId="13" fillId="34" borderId="10" xfId="64" applyFont="1" applyFill="1" applyBorder="1" applyAlignment="1" applyProtection="1">
      <alignment vertical="center" wrapText="1"/>
      <protection locked="0"/>
    </xf>
    <xf numFmtId="181" fontId="11" fillId="34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181" fontId="11" fillId="34" borderId="10" xfId="0" applyNumberFormat="1" applyFont="1" applyFill="1" applyBorder="1" applyAlignment="1">
      <alignment vertical="center" wrapText="1"/>
    </xf>
    <xf numFmtId="181" fontId="14" fillId="34" borderId="10" xfId="0" applyNumberFormat="1" applyFont="1" applyFill="1" applyBorder="1" applyAlignment="1">
      <alignment/>
    </xf>
    <xf numFmtId="181" fontId="11" fillId="34" borderId="10" xfId="0" applyNumberFormat="1" applyFont="1" applyFill="1" applyBorder="1" applyAlignment="1" applyProtection="1">
      <alignment vertical="center" wrapText="1"/>
      <protection locked="0"/>
    </xf>
    <xf numFmtId="181" fontId="11" fillId="34" borderId="10" xfId="0" applyNumberFormat="1" applyFont="1" applyFill="1" applyBorder="1" applyAlignment="1">
      <alignment horizontal="right" vertical="center" wrapText="1"/>
    </xf>
    <xf numFmtId="181" fontId="11" fillId="0" borderId="10" xfId="0" applyNumberFormat="1" applyFont="1" applyFill="1" applyBorder="1" applyAlignment="1">
      <alignment vertical="center" wrapText="1"/>
    </xf>
    <xf numFmtId="181" fontId="11" fillId="34" borderId="10" xfId="0" applyNumberFormat="1" applyFont="1" applyFill="1" applyBorder="1" applyAlignment="1">
      <alignment vertical="center" wrapText="1"/>
    </xf>
    <xf numFmtId="0" fontId="13" fillId="35" borderId="10" xfId="64" applyFont="1" applyFill="1" applyBorder="1" applyAlignment="1">
      <alignment vertical="center" wrapText="1"/>
      <protection/>
    </xf>
    <xf numFmtId="0" fontId="13" fillId="35" borderId="10" xfId="64" applyFont="1" applyFill="1" applyBorder="1" applyAlignment="1" applyProtection="1">
      <alignment vertical="center" wrapText="1"/>
      <protection locked="0"/>
    </xf>
    <xf numFmtId="181" fontId="11" fillId="35" borderId="10" xfId="0" applyNumberFormat="1" applyFont="1" applyFill="1" applyBorder="1" applyAlignment="1">
      <alignment vertical="center" wrapText="1"/>
    </xf>
    <xf numFmtId="181" fontId="14" fillId="35" borderId="10" xfId="0" applyNumberFormat="1" applyFont="1" applyFill="1" applyBorder="1" applyAlignment="1">
      <alignment/>
    </xf>
    <xf numFmtId="181" fontId="11" fillId="35" borderId="10" xfId="0" applyNumberFormat="1" applyFont="1" applyFill="1" applyBorder="1" applyAlignment="1" applyProtection="1">
      <alignment vertical="center" wrapText="1"/>
      <protection locked="0"/>
    </xf>
    <xf numFmtId="181" fontId="11" fillId="35" borderId="10" xfId="0" applyNumberFormat="1" applyFont="1" applyFill="1" applyBorder="1" applyAlignment="1">
      <alignment horizontal="right" vertical="center" wrapText="1"/>
    </xf>
    <xf numFmtId="181" fontId="11" fillId="35" borderId="10" xfId="0" applyNumberFormat="1" applyFont="1" applyFill="1" applyBorder="1" applyAlignment="1">
      <alignment vertical="center" wrapText="1"/>
    </xf>
    <xf numFmtId="0" fontId="11" fillId="35" borderId="0" xfId="0" applyFont="1" applyFill="1" applyAlignment="1">
      <alignment/>
    </xf>
    <xf numFmtId="181" fontId="11" fillId="0" borderId="10" xfId="0" applyNumberFormat="1" applyFont="1" applyFill="1" applyBorder="1" applyAlignment="1">
      <alignment/>
    </xf>
    <xf numFmtId="0" fontId="11" fillId="34" borderId="0" xfId="0" applyFont="1" applyFill="1" applyAlignment="1">
      <alignment/>
    </xf>
    <xf numFmtId="0" fontId="13" fillId="34" borderId="11" xfId="64" applyFont="1" applyFill="1" applyBorder="1" applyAlignment="1">
      <alignment vertical="center" wrapText="1"/>
      <protection/>
    </xf>
    <xf numFmtId="0" fontId="13" fillId="34" borderId="15" xfId="64" applyFont="1" applyFill="1" applyBorder="1" applyAlignment="1" applyProtection="1">
      <alignment vertical="center" wrapText="1"/>
      <protection locked="0"/>
    </xf>
    <xf numFmtId="181" fontId="14" fillId="0" borderId="10" xfId="0" applyNumberFormat="1" applyFont="1" applyFill="1" applyBorder="1" applyAlignment="1">
      <alignment vertical="center" wrapText="1"/>
    </xf>
    <xf numFmtId="183" fontId="11" fillId="34" borderId="10" xfId="0" applyNumberFormat="1" applyFont="1" applyFill="1" applyBorder="1" applyAlignment="1">
      <alignment vertical="center" wrapText="1"/>
    </xf>
    <xf numFmtId="181" fontId="16" fillId="34" borderId="10" xfId="0" applyNumberFormat="1" applyFont="1" applyFill="1" applyBorder="1" applyAlignment="1">
      <alignment vertical="center" wrapText="1"/>
    </xf>
    <xf numFmtId="181" fontId="16" fillId="34" borderId="10" xfId="0" applyNumberFormat="1" applyFont="1" applyFill="1" applyBorder="1" applyAlignment="1">
      <alignment vertical="center" wrapText="1"/>
    </xf>
    <xf numFmtId="181" fontId="16" fillId="34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181" fontId="11" fillId="34" borderId="10" xfId="0" applyNumberFormat="1" applyFont="1" applyFill="1" applyBorder="1" applyAlignment="1" applyProtection="1">
      <alignment vertical="center" wrapText="1"/>
      <protection/>
    </xf>
    <xf numFmtId="0" fontId="14" fillId="34" borderId="0" xfId="0" applyFont="1" applyFill="1" applyAlignment="1">
      <alignment/>
    </xf>
    <xf numFmtId="184" fontId="11" fillId="34" borderId="10" xfId="0" applyNumberFormat="1" applyFont="1" applyFill="1" applyBorder="1" applyAlignment="1" applyProtection="1">
      <alignment vertical="center" wrapText="1"/>
      <protection locked="0"/>
    </xf>
    <xf numFmtId="184" fontId="0" fillId="34" borderId="0" xfId="0" applyNumberFormat="1" applyFill="1" applyAlignment="1">
      <alignment/>
    </xf>
    <xf numFmtId="182" fontId="0" fillId="34" borderId="0" xfId="0" applyNumberFormat="1" applyFill="1" applyAlignment="1">
      <alignment/>
    </xf>
    <xf numFmtId="186" fontId="14" fillId="34" borderId="0" xfId="0" applyNumberFormat="1" applyFont="1" applyFill="1" applyAlignment="1">
      <alignment/>
    </xf>
    <xf numFmtId="4" fontId="0" fillId="34" borderId="0" xfId="0" applyNumberFormat="1" applyFill="1" applyAlignment="1">
      <alignment/>
    </xf>
    <xf numFmtId="0" fontId="0" fillId="34" borderId="0" xfId="0" applyFill="1" applyAlignment="1">
      <alignment horizontal="center"/>
    </xf>
    <xf numFmtId="180" fontId="4" fillId="0" borderId="10" xfId="65" applyNumberFormat="1" applyFont="1" applyFill="1" applyBorder="1" applyAlignment="1">
      <alignment horizontal="right" vertical="center"/>
      <protection/>
    </xf>
    <xf numFmtId="180" fontId="7" fillId="0" borderId="10" xfId="0" applyNumberFormat="1" applyFont="1" applyBorder="1" applyAlignment="1">
      <alignment horizontal="right"/>
    </xf>
    <xf numFmtId="0" fontId="4" fillId="34" borderId="10" xfId="63" applyFont="1" applyFill="1" applyBorder="1" applyAlignment="1">
      <alignment wrapText="1"/>
      <protection/>
    </xf>
    <xf numFmtId="0" fontId="4" fillId="34" borderId="10" xfId="62" applyFont="1" applyFill="1" applyBorder="1" applyAlignment="1">
      <alignment wrapText="1"/>
      <protection/>
    </xf>
    <xf numFmtId="0" fontId="4" fillId="34" borderId="10" xfId="63" applyFont="1" applyFill="1" applyBorder="1" applyAlignment="1">
      <alignment horizontal="left" wrapText="1"/>
      <protection/>
    </xf>
    <xf numFmtId="0" fontId="5" fillId="34" borderId="10" xfId="63" applyFont="1" applyFill="1" applyBorder="1" applyAlignment="1">
      <alignment wrapText="1"/>
      <protection/>
    </xf>
    <xf numFmtId="49" fontId="5" fillId="0" borderId="11" xfId="61" applyNumberFormat="1" applyFont="1" applyBorder="1" applyAlignment="1">
      <alignment horizontal="center"/>
      <protection/>
    </xf>
    <xf numFmtId="181" fontId="11" fillId="35" borderId="10" xfId="0" applyNumberFormat="1" applyFont="1" applyFill="1" applyBorder="1" applyAlignment="1">
      <alignment/>
    </xf>
    <xf numFmtId="188" fontId="0" fillId="0" borderId="0" xfId="0" applyNumberFormat="1" applyFill="1" applyAlignment="1">
      <alignment/>
    </xf>
    <xf numFmtId="0" fontId="18" fillId="34" borderId="0" xfId="0" applyFont="1" applyFill="1" applyAlignment="1">
      <alignment/>
    </xf>
    <xf numFmtId="180" fontId="18" fillId="34" borderId="0" xfId="0" applyNumberFormat="1" applyFont="1" applyFill="1" applyAlignment="1">
      <alignment/>
    </xf>
    <xf numFmtId="180" fontId="5" fillId="34" borderId="10" xfId="65" applyNumberFormat="1" applyFont="1" applyFill="1" applyBorder="1" applyAlignment="1">
      <alignment horizontal="right" vertical="center"/>
      <protection/>
    </xf>
    <xf numFmtId="0" fontId="5" fillId="0" borderId="27" xfId="0" applyFont="1" applyBorder="1" applyAlignment="1">
      <alignment horizontal="left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181" fontId="16" fillId="0" borderId="10" xfId="0" applyNumberFormat="1" applyFont="1" applyFill="1" applyBorder="1" applyAlignment="1">
      <alignment vertical="center" wrapText="1"/>
    </xf>
    <xf numFmtId="186" fontId="0" fillId="34" borderId="0" xfId="0" applyNumberFormat="1" applyFill="1" applyAlignment="1">
      <alignment/>
    </xf>
    <xf numFmtId="184" fontId="11" fillId="34" borderId="10" xfId="0" applyNumberFormat="1" applyFont="1" applyFill="1" applyBorder="1" applyAlignment="1">
      <alignment vertical="center" wrapText="1"/>
    </xf>
    <xf numFmtId="0" fontId="0" fillId="34" borderId="0" xfId="0" applyFont="1" applyFill="1" applyAlignment="1">
      <alignment/>
    </xf>
    <xf numFmtId="184" fontId="0" fillId="34" borderId="0" xfId="0" applyNumberFormat="1" applyFont="1" applyFill="1" applyAlignment="1">
      <alignment/>
    </xf>
    <xf numFmtId="180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80" fontId="5" fillId="0" borderId="10" xfId="65" applyNumberFormat="1" applyFont="1" applyFill="1" applyBorder="1" applyAlignment="1">
      <alignment horizontal="right"/>
      <protection/>
    </xf>
    <xf numFmtId="188" fontId="3" fillId="0" borderId="0" xfId="0" applyNumberFormat="1" applyFont="1" applyAlignment="1">
      <alignment horizontal="center" vertical="center" wrapText="1"/>
    </xf>
    <xf numFmtId="180" fontId="2" fillId="0" borderId="19" xfId="0" applyNumberFormat="1" applyFont="1" applyBorder="1" applyAlignment="1">
      <alignment horizontal="center" vertical="center" wrapText="1"/>
    </xf>
    <xf numFmtId="180" fontId="2" fillId="0" borderId="31" xfId="0" applyNumberFormat="1" applyFont="1" applyBorder="1" applyAlignment="1">
      <alignment horizontal="center" vertical="center" wrapText="1"/>
    </xf>
    <xf numFmtId="180" fontId="2" fillId="0" borderId="32" xfId="0" applyNumberFormat="1" applyFont="1" applyBorder="1" applyAlignment="1">
      <alignment horizontal="center" vertical="center" wrapText="1"/>
    </xf>
    <xf numFmtId="180" fontId="19" fillId="0" borderId="21" xfId="0" applyNumberFormat="1" applyFont="1" applyBorder="1" applyAlignment="1">
      <alignment horizontal="center" vertical="center" wrapText="1"/>
    </xf>
    <xf numFmtId="180" fontId="19" fillId="0" borderId="33" xfId="0" applyNumberFormat="1" applyFont="1" applyBorder="1" applyAlignment="1">
      <alignment horizontal="center" vertical="center" wrapText="1"/>
    </xf>
    <xf numFmtId="180" fontId="19" fillId="0" borderId="32" xfId="0" applyNumberFormat="1" applyFont="1" applyBorder="1" applyAlignment="1">
      <alignment horizontal="center" vertical="center" wrapText="1"/>
    </xf>
    <xf numFmtId="180" fontId="19" fillId="0" borderId="10" xfId="0" applyNumberFormat="1" applyFont="1" applyBorder="1" applyAlignment="1">
      <alignment horizontal="center" vertical="center" wrapText="1"/>
    </xf>
    <xf numFmtId="180" fontId="19" fillId="0" borderId="22" xfId="0" applyNumberFormat="1" applyFont="1" applyBorder="1" applyAlignment="1">
      <alignment horizontal="center" vertical="center" wrapText="1"/>
    </xf>
    <xf numFmtId="180" fontId="19" fillId="0" borderId="34" xfId="0" applyNumberFormat="1" applyFont="1" applyBorder="1" applyAlignment="1">
      <alignment horizontal="center" vertical="center" wrapText="1"/>
    </xf>
    <xf numFmtId="180" fontId="19" fillId="0" borderId="35" xfId="0" applyNumberFormat="1" applyFont="1" applyBorder="1" applyAlignment="1">
      <alignment horizontal="center" vertical="center" wrapText="1"/>
    </xf>
    <xf numFmtId="180" fontId="2" fillId="0" borderId="24" xfId="0" applyNumberFormat="1" applyFont="1" applyBorder="1" applyAlignment="1">
      <alignment horizontal="center" vertical="center" wrapText="1"/>
    </xf>
    <xf numFmtId="180" fontId="2" fillId="0" borderId="36" xfId="0" applyNumberFormat="1" applyFont="1" applyBorder="1" applyAlignment="1">
      <alignment horizontal="center" vertical="center" wrapText="1"/>
    </xf>
    <xf numFmtId="180" fontId="2" fillId="0" borderId="37" xfId="0" applyNumberFormat="1" applyFont="1" applyBorder="1" applyAlignment="1">
      <alignment horizontal="center" vertical="center" wrapText="1"/>
    </xf>
    <xf numFmtId="180" fontId="19" fillId="0" borderId="38" xfId="0" applyNumberFormat="1" applyFont="1" applyBorder="1" applyAlignment="1">
      <alignment horizontal="center" vertical="center" wrapText="1"/>
    </xf>
    <xf numFmtId="180" fontId="19" fillId="0" borderId="19" xfId="0" applyNumberFormat="1" applyFont="1" applyBorder="1" applyAlignment="1">
      <alignment horizontal="center" vertical="center" wrapText="1"/>
    </xf>
    <xf numFmtId="180" fontId="19" fillId="0" borderId="27" xfId="0" applyNumberFormat="1" applyFont="1" applyBorder="1" applyAlignment="1">
      <alignment horizontal="center" vertical="center" wrapText="1"/>
    </xf>
    <xf numFmtId="180" fontId="19" fillId="0" borderId="39" xfId="0" applyNumberFormat="1" applyFont="1" applyBorder="1" applyAlignment="1">
      <alignment horizontal="center" vertical="center" wrapText="1"/>
    </xf>
    <xf numFmtId="180" fontId="19" fillId="0" borderId="12" xfId="0" applyNumberFormat="1" applyFont="1" applyBorder="1" applyAlignment="1">
      <alignment horizontal="center" vertical="center" wrapText="1"/>
    </xf>
    <xf numFmtId="180" fontId="19" fillId="0" borderId="37" xfId="0" applyNumberFormat="1" applyFont="1" applyBorder="1" applyAlignment="1">
      <alignment horizontal="center" vertical="center" wrapText="1"/>
    </xf>
    <xf numFmtId="180" fontId="19" fillId="0" borderId="40" xfId="0" applyNumberFormat="1" applyFont="1" applyBorder="1" applyAlignment="1">
      <alignment horizontal="center" vertical="center" wrapText="1"/>
    </xf>
    <xf numFmtId="180" fontId="19" fillId="0" borderId="16" xfId="0" applyNumberFormat="1" applyFont="1" applyBorder="1" applyAlignment="1">
      <alignment horizontal="center" vertical="center" wrapText="1"/>
    </xf>
    <xf numFmtId="211" fontId="4" fillId="0" borderId="10" xfId="78" applyNumberFormat="1" applyFont="1" applyBorder="1" applyAlignment="1">
      <alignment horizontal="right" vertical="center"/>
    </xf>
    <xf numFmtId="0" fontId="5" fillId="0" borderId="10" xfId="63" applyFont="1" applyBorder="1" applyAlignment="1">
      <alignment horizontal="center" vertical="center"/>
      <protection/>
    </xf>
    <xf numFmtId="1" fontId="4" fillId="0" borderId="10" xfId="63" applyNumberFormat="1" applyFont="1" applyBorder="1" applyAlignment="1">
      <alignment horizontal="right" vertical="center" wrapText="1"/>
      <protection/>
    </xf>
    <xf numFmtId="182" fontId="14" fillId="34" borderId="0" xfId="0" applyNumberFormat="1" applyFont="1" applyFill="1" applyAlignment="1">
      <alignment/>
    </xf>
    <xf numFmtId="188" fontId="14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181" fontId="16" fillId="0" borderId="10" xfId="0" applyNumberFormat="1" applyFont="1" applyFill="1" applyBorder="1" applyAlignment="1">
      <alignment vertical="center" wrapText="1"/>
    </xf>
    <xf numFmtId="0" fontId="0" fillId="34" borderId="0" xfId="0" applyFill="1" applyAlignment="1">
      <alignment/>
    </xf>
    <xf numFmtId="181" fontId="5" fillId="0" borderId="10" xfId="53" applyNumberFormat="1" applyFont="1" applyFill="1" applyBorder="1" applyAlignment="1">
      <alignment shrinkToFit="1"/>
      <protection/>
    </xf>
    <xf numFmtId="181" fontId="18" fillId="34" borderId="0" xfId="0" applyNumberFormat="1" applyFont="1" applyFill="1" applyAlignment="1">
      <alignment/>
    </xf>
    <xf numFmtId="182" fontId="18" fillId="34" borderId="0" xfId="0" applyNumberFormat="1" applyFont="1" applyFill="1" applyAlignment="1">
      <alignment/>
    </xf>
    <xf numFmtId="184" fontId="61" fillId="34" borderId="0" xfId="0" applyNumberFormat="1" applyFont="1" applyFill="1" applyAlignment="1">
      <alignment/>
    </xf>
    <xf numFmtId="0" fontId="62" fillId="34" borderId="0" xfId="0" applyFont="1" applyFill="1" applyAlignment="1">
      <alignment/>
    </xf>
    <xf numFmtId="0" fontId="63" fillId="34" borderId="0" xfId="0" applyFont="1" applyFill="1" applyAlignment="1">
      <alignment/>
    </xf>
    <xf numFmtId="4" fontId="1" fillId="33" borderId="0" xfId="54" applyNumberFormat="1" applyFont="1" applyFill="1" applyBorder="1" applyAlignment="1">
      <alignment horizontal="right" vertical="top" shrinkToFit="1"/>
      <protection/>
    </xf>
    <xf numFmtId="180" fontId="0" fillId="34" borderId="0" xfId="0" applyNumberFormat="1" applyFill="1" applyAlignment="1">
      <alignment/>
    </xf>
    <xf numFmtId="178" fontId="18" fillId="34" borderId="0" xfId="43" applyFont="1" applyFill="1" applyAlignment="1">
      <alignment/>
    </xf>
    <xf numFmtId="183" fontId="18" fillId="34" borderId="0" xfId="0" applyNumberFormat="1" applyFont="1" applyFill="1" applyAlignment="1">
      <alignment/>
    </xf>
    <xf numFmtId="181" fontId="11" fillId="0" borderId="10" xfId="0" applyNumberFormat="1" applyFont="1" applyFill="1" applyBorder="1" applyAlignment="1" applyProtection="1">
      <alignment vertical="center" wrapText="1"/>
      <protection locked="0"/>
    </xf>
    <xf numFmtId="181" fontId="0" fillId="34" borderId="0" xfId="0" applyNumberFormat="1" applyFont="1" applyFill="1" applyAlignment="1">
      <alignment/>
    </xf>
    <xf numFmtId="184" fontId="11" fillId="34" borderId="0" xfId="0" applyNumberFormat="1" applyFont="1" applyFill="1" applyBorder="1" applyAlignment="1" applyProtection="1">
      <alignment vertical="center" wrapText="1"/>
      <protection locked="0"/>
    </xf>
    <xf numFmtId="187" fontId="3" fillId="0" borderId="0" xfId="62" applyNumberFormat="1" applyFont="1">
      <alignment/>
      <protection/>
    </xf>
    <xf numFmtId="187" fontId="5" fillId="0" borderId="0" xfId="63" applyNumberFormat="1" applyFont="1" applyAlignment="1">
      <alignment horizontal="right"/>
      <protection/>
    </xf>
    <xf numFmtId="211" fontId="4" fillId="0" borderId="10" xfId="63" applyNumberFormat="1" applyFont="1" applyBorder="1" applyAlignment="1">
      <alignment horizontal="right" vertical="center"/>
      <protection/>
    </xf>
    <xf numFmtId="211" fontId="5" fillId="0" borderId="10" xfId="63" applyNumberFormat="1" applyFont="1" applyBorder="1" applyAlignment="1">
      <alignment horizontal="right" vertical="center"/>
      <protection/>
    </xf>
    <xf numFmtId="211" fontId="5" fillId="0" borderId="10" xfId="63" applyNumberFormat="1" applyFont="1" applyBorder="1" applyAlignment="1">
      <alignment horizontal="right"/>
      <protection/>
    </xf>
    <xf numFmtId="211" fontId="4" fillId="0" borderId="10" xfId="59" applyNumberFormat="1" applyFont="1" applyBorder="1" applyAlignment="1">
      <alignment horizontal="right" vertical="center"/>
      <protection/>
    </xf>
    <xf numFmtId="211" fontId="5" fillId="0" borderId="10" xfId="59" applyNumberFormat="1" applyFont="1" applyBorder="1" applyAlignment="1">
      <alignment horizontal="right" vertical="center"/>
      <protection/>
    </xf>
    <xf numFmtId="211" fontId="5" fillId="33" borderId="10" xfId="58" applyNumberFormat="1" applyFont="1" applyFill="1" applyBorder="1" applyAlignment="1">
      <alignment horizontal="right" vertical="top" shrinkToFit="1"/>
      <protection/>
    </xf>
    <xf numFmtId="211" fontId="4" fillId="0" borderId="10" xfId="63" applyNumberFormat="1" applyFont="1" applyBorder="1" applyAlignment="1">
      <alignment horizontal="right"/>
      <protection/>
    </xf>
    <xf numFmtId="180" fontId="4" fillId="0" borderId="10" xfId="78" applyNumberFormat="1" applyFont="1" applyBorder="1" applyAlignment="1">
      <alignment horizontal="right" vertical="center"/>
    </xf>
    <xf numFmtId="180" fontId="5" fillId="34" borderId="10" xfId="78" applyNumberFormat="1" applyFont="1" applyFill="1" applyBorder="1" applyAlignment="1">
      <alignment horizontal="right" vertical="center"/>
    </xf>
    <xf numFmtId="180" fontId="5" fillId="33" borderId="10" xfId="55" applyNumberFormat="1" applyFont="1" applyFill="1" applyBorder="1" applyAlignment="1">
      <alignment horizontal="right" vertical="top" shrinkToFit="1"/>
      <protection/>
    </xf>
    <xf numFmtId="180" fontId="5" fillId="33" borderId="10" xfId="56" applyNumberFormat="1" applyFont="1" applyFill="1" applyBorder="1" applyAlignment="1">
      <alignment horizontal="right" vertical="top" shrinkToFit="1"/>
      <protection/>
    </xf>
    <xf numFmtId="180" fontId="5" fillId="33" borderId="10" xfId="57" applyNumberFormat="1" applyFont="1" applyFill="1" applyBorder="1" applyAlignment="1">
      <alignment horizontal="right" vertical="top" shrinkToFit="1"/>
      <protection/>
    </xf>
    <xf numFmtId="180" fontId="4" fillId="34" borderId="10" xfId="78" applyNumberFormat="1" applyFont="1" applyFill="1" applyBorder="1" applyAlignment="1">
      <alignment horizontal="right" vertical="center"/>
    </xf>
    <xf numFmtId="189" fontId="12" fillId="0" borderId="0" xfId="0" applyNumberFormat="1" applyFont="1" applyAlignment="1">
      <alignment horizontal="center" vertical="center" wrapText="1"/>
    </xf>
    <xf numFmtId="180" fontId="2" fillId="36" borderId="24" xfId="0" applyNumberFormat="1" applyFont="1" applyFill="1" applyBorder="1" applyAlignment="1">
      <alignment horizontal="center" vertical="center" wrapText="1"/>
    </xf>
    <xf numFmtId="180" fontId="2" fillId="36" borderId="3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left" vertical="center" wrapText="1"/>
    </xf>
    <xf numFmtId="0" fontId="11" fillId="34" borderId="26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42" xfId="0" applyFont="1" applyFill="1" applyBorder="1" applyAlignment="1">
      <alignment horizontal="center" vertical="center" wrapText="1"/>
    </xf>
    <xf numFmtId="0" fontId="11" fillId="34" borderId="28" xfId="0" applyFont="1" applyFill="1" applyBorder="1" applyAlignment="1">
      <alignment horizontal="center" vertical="center" wrapText="1"/>
    </xf>
    <xf numFmtId="0" fontId="11" fillId="34" borderId="43" xfId="0" applyFont="1" applyFill="1" applyBorder="1" applyAlignment="1">
      <alignment horizontal="center" vertical="center" wrapText="1"/>
    </xf>
    <xf numFmtId="0" fontId="11" fillId="34" borderId="44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1" fillId="34" borderId="45" xfId="0" applyFont="1" applyFill="1" applyBorder="1" applyAlignment="1">
      <alignment horizontal="center" vertical="center" wrapText="1"/>
    </xf>
    <xf numFmtId="0" fontId="11" fillId="34" borderId="41" xfId="0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11" fillId="34" borderId="26" xfId="0" applyNumberFormat="1" applyFont="1" applyFill="1" applyBorder="1" applyAlignment="1">
      <alignment horizontal="center" vertical="center" wrapText="1"/>
    </xf>
    <xf numFmtId="49" fontId="11" fillId="34" borderId="13" xfId="0" applyNumberFormat="1" applyFont="1" applyFill="1" applyBorder="1" applyAlignment="1">
      <alignment horizontal="center" vertical="center" wrapText="1"/>
    </xf>
    <xf numFmtId="49" fontId="11" fillId="34" borderId="42" xfId="0" applyNumberFormat="1" applyFont="1" applyFill="1" applyBorder="1" applyAlignment="1">
      <alignment horizontal="center" vertical="center" wrapText="1"/>
    </xf>
    <xf numFmtId="49" fontId="11" fillId="34" borderId="28" xfId="0" applyNumberFormat="1" applyFont="1" applyFill="1" applyBorder="1" applyAlignment="1">
      <alignment horizontal="center" vertical="center" wrapText="1"/>
    </xf>
    <xf numFmtId="49" fontId="11" fillId="34" borderId="43" xfId="0" applyNumberFormat="1" applyFont="1" applyFill="1" applyBorder="1" applyAlignment="1">
      <alignment horizontal="center" vertical="center" wrapText="1"/>
    </xf>
    <xf numFmtId="49" fontId="11" fillId="34" borderId="44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 wrapText="1"/>
    </xf>
    <xf numFmtId="0" fontId="10" fillId="34" borderId="0" xfId="0" applyFont="1" applyFill="1" applyAlignment="1" applyProtection="1">
      <alignment horizontal="center" vertical="center" wrapText="1"/>
      <protection locked="0"/>
    </xf>
    <xf numFmtId="49" fontId="11" fillId="34" borderId="11" xfId="0" applyNumberFormat="1" applyFont="1" applyFill="1" applyBorder="1" applyAlignment="1">
      <alignment horizontal="center" vertical="center" wrapText="1"/>
    </xf>
    <xf numFmtId="49" fontId="11" fillId="34" borderId="14" xfId="0" applyNumberFormat="1" applyFont="1" applyFill="1" applyBorder="1" applyAlignment="1">
      <alignment horizontal="center" vertical="center" wrapText="1"/>
    </xf>
    <xf numFmtId="49" fontId="11" fillId="34" borderId="15" xfId="0" applyNumberFormat="1" applyFont="1" applyFill="1" applyBorder="1" applyAlignment="1">
      <alignment horizontal="center" vertical="center" wrapText="1"/>
    </xf>
    <xf numFmtId="0" fontId="12" fillId="34" borderId="44" xfId="0" applyFont="1" applyFill="1" applyBorder="1" applyAlignment="1">
      <alignment horizontal="center" vertical="center" wrapText="1"/>
    </xf>
    <xf numFmtId="0" fontId="0" fillId="34" borderId="43" xfId="0" applyFill="1" applyBorder="1" applyAlignment="1">
      <alignment horizontal="center" vertical="center" wrapText="1"/>
    </xf>
    <xf numFmtId="0" fontId="15" fillId="34" borderId="11" xfId="64" applyFont="1" applyFill="1" applyBorder="1" applyAlignment="1">
      <alignment horizontal="center" vertical="center" wrapText="1"/>
      <protection/>
    </xf>
    <xf numFmtId="0" fontId="15" fillId="34" borderId="15" xfId="64" applyFont="1" applyFill="1" applyBorder="1" applyAlignment="1">
      <alignment horizontal="center" vertical="center" wrapText="1"/>
      <protection/>
    </xf>
    <xf numFmtId="0" fontId="11" fillId="34" borderId="11" xfId="0" applyFont="1" applyFill="1" applyBorder="1" applyAlignment="1">
      <alignment horizontal="left" vertical="center" wrapText="1"/>
    </xf>
    <xf numFmtId="0" fontId="11" fillId="34" borderId="14" xfId="0" applyFont="1" applyFill="1" applyBorder="1" applyAlignment="1">
      <alignment horizontal="left" vertical="center" wrapText="1"/>
    </xf>
    <xf numFmtId="0" fontId="11" fillId="34" borderId="15" xfId="0" applyFont="1" applyFill="1" applyBorder="1" applyAlignment="1">
      <alignment horizontal="left" vertical="center" wrapText="1"/>
    </xf>
    <xf numFmtId="0" fontId="4" fillId="0" borderId="0" xfId="65" applyFont="1" applyAlignment="1">
      <alignment horizontal="center"/>
      <protection/>
    </xf>
    <xf numFmtId="0" fontId="2" fillId="0" borderId="0" xfId="65" applyFont="1" applyAlignment="1">
      <alignment horizontal="center" vertical="center" wrapText="1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_Алек 2" xfId="59"/>
    <cellStyle name="Обычный_Анализ Александр на 1.03.08" xfId="60"/>
    <cellStyle name="Обычный_Анализ Кадикас. на 1.03.08" xfId="61"/>
    <cellStyle name="Обычный_Анализ Моргаш. на 1.03.08" xfId="62"/>
    <cellStyle name="Обычный_Анализ район на 1.03.08" xfId="63"/>
    <cellStyle name="Обычный_Лист1 2" xfId="64"/>
    <cellStyle name="Обычный_Лист3 2" xfId="65"/>
    <cellStyle name="Followed Hyperlink" xfId="66"/>
    <cellStyle name="Плохой" xfId="67"/>
    <cellStyle name="Пояснение" xfId="68"/>
    <cellStyle name="Примечание" xfId="69"/>
    <cellStyle name="Примечание 2" xfId="70"/>
    <cellStyle name="Примечание 3" xfId="71"/>
    <cellStyle name="Примечание 4" xfId="72"/>
    <cellStyle name="Примечание 5" xfId="73"/>
    <cellStyle name="Примечание 6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40;&#1085;&#1072;&#1083;&#1080;&#1079;%20&#1085;&#1072;%2001%2002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правка"/>
      <sheetName val="район"/>
      <sheetName val="александ"/>
      <sheetName val="б.сундырь"/>
      <sheetName val="ильинка"/>
      <sheetName val="кадикасы"/>
      <sheetName val="моргауши"/>
      <sheetName val="москак"/>
      <sheetName val="оринино"/>
      <sheetName val="сятра"/>
      <sheetName val="торай"/>
      <sheetName val="хорной"/>
      <sheetName val="чуманкас"/>
      <sheetName val="шатьма"/>
      <sheetName val="юнга"/>
      <sheetName val="юськасы"/>
      <sheetName val="ярабай"/>
      <sheetName val="ярославка"/>
    </sheetNames>
    <sheetDataSet>
      <sheetData sheetId="2">
        <row r="48">
          <cell r="C48">
            <v>0</v>
          </cell>
          <cell r="D48">
            <v>0</v>
          </cell>
        </row>
      </sheetData>
      <sheetData sheetId="7">
        <row r="57">
          <cell r="D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="50" zoomScaleSheetLayoutView="50" zoomScalePageLayoutView="0" workbookViewId="0" topLeftCell="A1">
      <pane ySplit="4" topLeftCell="A14" activePane="bottomLeft" state="frozen"/>
      <selection pane="topLeft" activeCell="A1" sqref="A1"/>
      <selection pane="bottomLeft" activeCell="C37" sqref="C37"/>
    </sheetView>
  </sheetViews>
  <sheetFormatPr defaultColWidth="9.140625" defaultRowHeight="12.75"/>
  <cols>
    <col min="1" max="1" width="41.28125" style="175" customWidth="1"/>
    <col min="2" max="2" width="11.140625" style="176" customWidth="1"/>
    <col min="3" max="3" width="15.8515625" style="157" customWidth="1"/>
    <col min="4" max="4" width="14.7109375" style="157" customWidth="1"/>
    <col min="5" max="5" width="14.140625" style="157" customWidth="1"/>
    <col min="6" max="6" width="14.28125" style="157" customWidth="1"/>
    <col min="7" max="7" width="12.8515625" style="157" customWidth="1"/>
    <col min="8" max="8" width="10.7109375" style="157" customWidth="1"/>
    <col min="9" max="9" width="15.28125" style="157" customWidth="1"/>
    <col min="10" max="10" width="13.57421875" style="157" customWidth="1"/>
    <col min="11" max="11" width="12.421875" style="157" customWidth="1"/>
    <col min="12" max="12" width="9.28125" style="157" bestFit="1" customWidth="1"/>
    <col min="13" max="16384" width="9.140625" style="157" customWidth="1"/>
  </cols>
  <sheetData>
    <row r="1" spans="1:11" ht="26.25" customHeight="1" thickBot="1">
      <c r="A1" s="273" t="s">
        <v>326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23.25" customHeight="1">
      <c r="A2" s="274" t="s">
        <v>231</v>
      </c>
      <c r="B2" s="276" t="s">
        <v>232</v>
      </c>
      <c r="C2" s="278" t="s">
        <v>233</v>
      </c>
      <c r="D2" s="279"/>
      <c r="E2" s="280"/>
      <c r="F2" s="278" t="s">
        <v>234</v>
      </c>
      <c r="G2" s="279"/>
      <c r="H2" s="280"/>
      <c r="I2" s="278" t="s">
        <v>235</v>
      </c>
      <c r="J2" s="279"/>
      <c r="K2" s="280"/>
    </row>
    <row r="3" spans="1:11" ht="21" customHeight="1" thickBot="1">
      <c r="A3" s="275"/>
      <c r="B3" s="277"/>
      <c r="C3" s="158" t="s">
        <v>278</v>
      </c>
      <c r="D3" s="159" t="s">
        <v>236</v>
      </c>
      <c r="E3" s="160" t="s">
        <v>237</v>
      </c>
      <c r="F3" s="158" t="s">
        <v>278</v>
      </c>
      <c r="G3" s="159" t="s">
        <v>236</v>
      </c>
      <c r="H3" s="160" t="s">
        <v>237</v>
      </c>
      <c r="I3" s="158" t="s">
        <v>278</v>
      </c>
      <c r="J3" s="159" t="s">
        <v>236</v>
      </c>
      <c r="K3" s="160" t="s">
        <v>237</v>
      </c>
    </row>
    <row r="4" spans="1:11" s="163" customFormat="1" ht="30.75" customHeight="1" thickBot="1">
      <c r="A4" s="161" t="s">
        <v>5</v>
      </c>
      <c r="B4" s="162"/>
      <c r="C4" s="212">
        <f>SUM(C5:C11)</f>
        <v>85882</v>
      </c>
      <c r="D4" s="213">
        <f>SUM(D5:D11)</f>
        <v>40898.66413000001</v>
      </c>
      <c r="E4" s="214">
        <f>D4/C4*100</f>
        <v>47.62192791271747</v>
      </c>
      <c r="F4" s="212">
        <f>SUM(F5:F11)</f>
        <v>70684.4</v>
      </c>
      <c r="G4" s="213">
        <f>SUM(G5:G11)</f>
        <v>34734.567989999996</v>
      </c>
      <c r="H4" s="214">
        <f>G4/F4*100</f>
        <v>49.140359103281625</v>
      </c>
      <c r="I4" s="212">
        <f>I5+I6+I7+I8+I9+I10+I11</f>
        <v>15197.600000000002</v>
      </c>
      <c r="J4" s="212">
        <f>J5+J6+J7+J8+J9+J10+J11</f>
        <v>6164.096140000001</v>
      </c>
      <c r="K4" s="214">
        <f>J4/I4*100</f>
        <v>40.559668237090065</v>
      </c>
    </row>
    <row r="5" spans="1:11" ht="19.5" customHeight="1" thickBot="1">
      <c r="A5" s="164" t="s">
        <v>238</v>
      </c>
      <c r="B5" s="165">
        <v>10102</v>
      </c>
      <c r="C5" s="215">
        <f aca="true" t="shared" si="0" ref="C5:D20">F5+I5</f>
        <v>69221.2</v>
      </c>
      <c r="D5" s="215">
        <f t="shared" si="0"/>
        <v>33666.01872</v>
      </c>
      <c r="E5" s="214">
        <f aca="true" t="shared" si="1" ref="E5:E10">D5/C5*100</f>
        <v>48.63541620197281</v>
      </c>
      <c r="F5" s="215">
        <f>Район!C6</f>
        <v>59744.4</v>
      </c>
      <c r="G5" s="215">
        <f>Район!D6</f>
        <v>29056.93306</v>
      </c>
      <c r="H5" s="216">
        <f aca="true" t="shared" si="2" ref="H5:H38">G5/F5*100</f>
        <v>48.63540860733391</v>
      </c>
      <c r="I5" s="215">
        <f>Справка!I30</f>
        <v>9476.800000000001</v>
      </c>
      <c r="J5" s="215">
        <f>Справка!J30</f>
        <v>4609.08566</v>
      </c>
      <c r="K5" s="217">
        <f aca="true" t="shared" si="3" ref="K5:K10">J5/I5*100</f>
        <v>48.63546408070234</v>
      </c>
    </row>
    <row r="6" spans="1:11" ht="19.5" customHeight="1" thickBot="1">
      <c r="A6" s="164" t="s">
        <v>239</v>
      </c>
      <c r="B6" s="165">
        <v>10500</v>
      </c>
      <c r="C6" s="215">
        <f t="shared" si="0"/>
        <v>8540</v>
      </c>
      <c r="D6" s="218">
        <f t="shared" si="0"/>
        <v>4767.690880000001</v>
      </c>
      <c r="E6" s="214">
        <f t="shared" si="1"/>
        <v>55.82776206088994</v>
      </c>
      <c r="F6" s="215">
        <f>Район!C7</f>
        <v>8370</v>
      </c>
      <c r="G6" s="215">
        <f>Район!D7</f>
        <v>4651.436000000001</v>
      </c>
      <c r="H6" s="216">
        <f t="shared" si="2"/>
        <v>55.57271206690563</v>
      </c>
      <c r="I6" s="215">
        <f>Справка!L30</f>
        <v>170</v>
      </c>
      <c r="J6" s="215">
        <f>Справка!M30</f>
        <v>116.25488000000001</v>
      </c>
      <c r="K6" s="217">
        <f t="shared" si="3"/>
        <v>68.38522352941177</v>
      </c>
    </row>
    <row r="7" spans="1:11" ht="19.5" customHeight="1" thickBot="1">
      <c r="A7" s="164" t="s">
        <v>240</v>
      </c>
      <c r="B7" s="165">
        <v>10601</v>
      </c>
      <c r="C7" s="215">
        <f t="shared" si="0"/>
        <v>420.00000000000006</v>
      </c>
      <c r="D7" s="218">
        <f t="shared" si="0"/>
        <v>133.23781999999997</v>
      </c>
      <c r="E7" s="214">
        <f t="shared" si="1"/>
        <v>31.723290476190463</v>
      </c>
      <c r="F7" s="215">
        <v>0</v>
      </c>
      <c r="G7" s="218">
        <v>0</v>
      </c>
      <c r="H7" s="216">
        <v>0</v>
      </c>
      <c r="I7" s="215">
        <f>Справка!O30</f>
        <v>420.00000000000006</v>
      </c>
      <c r="J7" s="215">
        <f>Справка!P30</f>
        <v>133.23781999999997</v>
      </c>
      <c r="K7" s="217">
        <f t="shared" si="3"/>
        <v>31.723290476190463</v>
      </c>
    </row>
    <row r="8" spans="1:11" ht="19.5" customHeight="1" thickBot="1">
      <c r="A8" s="164" t="s">
        <v>241</v>
      </c>
      <c r="B8" s="165">
        <v>10606</v>
      </c>
      <c r="C8" s="215">
        <f t="shared" si="0"/>
        <v>4930.8</v>
      </c>
      <c r="D8" s="218">
        <f t="shared" si="0"/>
        <v>1173.6505</v>
      </c>
      <c r="E8" s="214">
        <f t="shared" si="1"/>
        <v>23.802435710229574</v>
      </c>
      <c r="F8" s="215">
        <v>0</v>
      </c>
      <c r="G8" s="218">
        <v>0</v>
      </c>
      <c r="H8" s="216">
        <v>0</v>
      </c>
      <c r="I8" s="215">
        <f>Справка!R30</f>
        <v>4930.8</v>
      </c>
      <c r="J8" s="215">
        <f>Справка!S30</f>
        <v>1173.6505</v>
      </c>
      <c r="K8" s="217">
        <f t="shared" si="3"/>
        <v>23.802435710229574</v>
      </c>
    </row>
    <row r="9" spans="1:11" ht="33.75" customHeight="1" thickBot="1">
      <c r="A9" s="164" t="s">
        <v>242</v>
      </c>
      <c r="B9" s="165">
        <v>10701</v>
      </c>
      <c r="C9" s="215">
        <f t="shared" si="0"/>
        <v>70</v>
      </c>
      <c r="D9" s="218">
        <f t="shared" si="0"/>
        <v>13.90081</v>
      </c>
      <c r="E9" s="214">
        <f t="shared" si="1"/>
        <v>19.8583</v>
      </c>
      <c r="F9" s="215">
        <f>Район!C13</f>
        <v>70</v>
      </c>
      <c r="G9" s="215">
        <f>Район!D13</f>
        <v>13.90081</v>
      </c>
      <c r="H9" s="216">
        <f t="shared" si="2"/>
        <v>19.8583</v>
      </c>
      <c r="I9" s="215">
        <v>0</v>
      </c>
      <c r="J9" s="218">
        <v>0</v>
      </c>
      <c r="K9" s="217">
        <v>0</v>
      </c>
    </row>
    <row r="10" spans="1:11" ht="19.5" customHeight="1" thickBot="1">
      <c r="A10" s="164" t="s">
        <v>243</v>
      </c>
      <c r="B10" s="165">
        <v>10800</v>
      </c>
      <c r="C10" s="215">
        <f t="shared" si="0"/>
        <v>2700</v>
      </c>
      <c r="D10" s="218">
        <f t="shared" si="0"/>
        <v>1144.0375999999999</v>
      </c>
      <c r="E10" s="214">
        <f t="shared" si="1"/>
        <v>42.37176296296296</v>
      </c>
      <c r="F10" s="215">
        <f>Район!C15</f>
        <v>2500</v>
      </c>
      <c r="G10" s="215">
        <f>Район!D15</f>
        <v>1012.17032</v>
      </c>
      <c r="H10" s="216">
        <f t="shared" si="2"/>
        <v>40.4868128</v>
      </c>
      <c r="I10" s="215">
        <f>Справка!U30</f>
        <v>199.99999999999997</v>
      </c>
      <c r="J10" s="215">
        <f>Справка!V30</f>
        <v>131.86728000000002</v>
      </c>
      <c r="K10" s="217">
        <f t="shared" si="3"/>
        <v>65.93364000000001</v>
      </c>
    </row>
    <row r="11" spans="1:11" ht="19.5" customHeight="1" thickBot="1">
      <c r="A11" s="166" t="s">
        <v>244</v>
      </c>
      <c r="B11" s="167">
        <v>10900</v>
      </c>
      <c r="C11" s="219">
        <f t="shared" si="0"/>
        <v>0</v>
      </c>
      <c r="D11" s="220">
        <f t="shared" si="0"/>
        <v>0.1278</v>
      </c>
      <c r="E11" s="214"/>
      <c r="F11" s="219">
        <f>Район!C19</f>
        <v>0</v>
      </c>
      <c r="G11" s="219">
        <f>Район!D19</f>
        <v>0.1278</v>
      </c>
      <c r="H11" s="221"/>
      <c r="I11" s="219">
        <v>0</v>
      </c>
      <c r="J11" s="220">
        <v>0</v>
      </c>
      <c r="K11" s="217"/>
    </row>
    <row r="12" spans="1:11" s="163" customFormat="1" ht="27" customHeight="1" thickBot="1">
      <c r="A12" s="161" t="s">
        <v>20</v>
      </c>
      <c r="B12" s="162"/>
      <c r="C12" s="212">
        <f>SUM(C13:C19)</f>
        <v>11554.599999999999</v>
      </c>
      <c r="D12" s="213">
        <f>D13+D14+D15+D16+D17+D18</f>
        <v>5731.360060000001</v>
      </c>
      <c r="E12" s="214">
        <f aca="true" t="shared" si="4" ref="E12:E38">D12/C12*100</f>
        <v>49.60240994928428</v>
      </c>
      <c r="F12" s="213">
        <f>F13+F14+F15+F16+F17+F18</f>
        <v>8685.6</v>
      </c>
      <c r="G12" s="213">
        <f>G13+G14+G15+G16+G17+G18</f>
        <v>3872.0617199999997</v>
      </c>
      <c r="H12" s="214">
        <f t="shared" si="2"/>
        <v>44.58024454269135</v>
      </c>
      <c r="I12" s="212">
        <f>I13+I14+I15+I16+I18+I19</f>
        <v>2869</v>
      </c>
      <c r="J12" s="213">
        <f>J13+J14+J15+J16+J17+J18+J19</f>
        <v>1859.29834</v>
      </c>
      <c r="K12" s="214">
        <f>J12/I12*100</f>
        <v>64.80649494597421</v>
      </c>
    </row>
    <row r="13" spans="1:11" ht="52.5" customHeight="1" thickBot="1">
      <c r="A13" s="164" t="s">
        <v>245</v>
      </c>
      <c r="B13" s="165">
        <v>11100</v>
      </c>
      <c r="C13" s="215">
        <f aca="true" t="shared" si="5" ref="C13:C20">F13+I13</f>
        <v>4809</v>
      </c>
      <c r="D13" s="218">
        <f t="shared" si="0"/>
        <v>3477.35759</v>
      </c>
      <c r="E13" s="216">
        <f t="shared" si="4"/>
        <v>72.30936972343522</v>
      </c>
      <c r="F13" s="215">
        <f>Район!C21+Район!C22+Район!C23+Район!C24</f>
        <v>2760</v>
      </c>
      <c r="G13" s="215">
        <f>Район!D21+Район!D22+Район!D23+Район!D24</f>
        <v>1817.6932</v>
      </c>
      <c r="H13" s="216">
        <f t="shared" si="2"/>
        <v>65.85844927536232</v>
      </c>
      <c r="I13" s="215">
        <f>Справка!X30+Справка!AD30</f>
        <v>2049</v>
      </c>
      <c r="J13" s="215">
        <f>Справка!Y30+Справка!AE30</f>
        <v>1659.6643900000001</v>
      </c>
      <c r="K13" s="217">
        <f>J13/I13*100</f>
        <v>80.99875012201075</v>
      </c>
    </row>
    <row r="14" spans="1:11" ht="33" customHeight="1" thickBot="1">
      <c r="A14" s="164" t="s">
        <v>246</v>
      </c>
      <c r="B14" s="165">
        <v>11200</v>
      </c>
      <c r="C14" s="215">
        <f t="shared" si="5"/>
        <v>670</v>
      </c>
      <c r="D14" s="218">
        <f t="shared" si="0"/>
        <v>324.59744</v>
      </c>
      <c r="E14" s="216">
        <f t="shared" si="4"/>
        <v>48.44737910447761</v>
      </c>
      <c r="F14" s="215">
        <f>Район!C25</f>
        <v>670</v>
      </c>
      <c r="G14" s="215">
        <f>Район!D25</f>
        <v>324.59744</v>
      </c>
      <c r="H14" s="216">
        <f t="shared" si="2"/>
        <v>48.44737910447761</v>
      </c>
      <c r="I14" s="215">
        <v>0</v>
      </c>
      <c r="J14" s="218">
        <v>0</v>
      </c>
      <c r="K14" s="217">
        <v>0</v>
      </c>
    </row>
    <row r="15" spans="1:11" ht="33" customHeight="1" thickBot="1">
      <c r="A15" s="164" t="s">
        <v>247</v>
      </c>
      <c r="B15" s="165">
        <v>11300</v>
      </c>
      <c r="C15" s="215">
        <f t="shared" si="5"/>
        <v>362.9</v>
      </c>
      <c r="D15" s="218">
        <f>G15+J15</f>
        <v>7.46941</v>
      </c>
      <c r="E15" s="216">
        <f>D15/C15*100</f>
        <v>2.058255717828603</v>
      </c>
      <c r="F15" s="215">
        <f>Район!C26</f>
        <v>342.9</v>
      </c>
      <c r="G15" s="215">
        <f>Район!D26</f>
        <v>0</v>
      </c>
      <c r="H15" s="216">
        <f t="shared" si="2"/>
        <v>0</v>
      </c>
      <c r="I15" s="215">
        <f>Справка!AM30</f>
        <v>20</v>
      </c>
      <c r="J15" s="215">
        <f>Справка!AN30</f>
        <v>7.46941</v>
      </c>
      <c r="K15" s="217">
        <f>J15/I15*100</f>
        <v>37.347049999999996</v>
      </c>
    </row>
    <row r="16" spans="1:11" ht="33" customHeight="1" thickBot="1">
      <c r="A16" s="164" t="s">
        <v>248</v>
      </c>
      <c r="B16" s="165">
        <v>11400</v>
      </c>
      <c r="C16" s="215">
        <f t="shared" si="5"/>
        <v>3362.7</v>
      </c>
      <c r="D16" s="218">
        <f t="shared" si="0"/>
        <v>649.60203</v>
      </c>
      <c r="E16" s="216">
        <f t="shared" si="4"/>
        <v>19.31787046123651</v>
      </c>
      <c r="F16" s="215">
        <f>Район!C27+Район!C28</f>
        <v>2562.7</v>
      </c>
      <c r="G16" s="215">
        <f>Район!D27+Район!D28</f>
        <v>466.14149</v>
      </c>
      <c r="H16" s="216">
        <f t="shared" si="2"/>
        <v>18.189467748858625</v>
      </c>
      <c r="I16" s="215">
        <f>Справка!AJ30</f>
        <v>800</v>
      </c>
      <c r="J16" s="215">
        <f>Справка!AK30</f>
        <v>183.46054</v>
      </c>
      <c r="K16" s="217">
        <f>J16/I16*100</f>
        <v>22.9325675</v>
      </c>
    </row>
    <row r="17" spans="1:11" ht="22.5" customHeight="1" thickBot="1">
      <c r="A17" s="164" t="s">
        <v>295</v>
      </c>
      <c r="B17" s="165">
        <v>11600</v>
      </c>
      <c r="C17" s="215">
        <f t="shared" si="5"/>
        <v>2335</v>
      </c>
      <c r="D17" s="218">
        <f t="shared" si="0"/>
        <v>1241.80579</v>
      </c>
      <c r="E17" s="216">
        <f t="shared" si="4"/>
        <v>53.182260813704495</v>
      </c>
      <c r="F17" s="215">
        <f>Район!C29</f>
        <v>2335</v>
      </c>
      <c r="G17" s="215">
        <f>Район!D29</f>
        <v>1223.60179</v>
      </c>
      <c r="H17" s="216">
        <f t="shared" si="2"/>
        <v>52.402646252676654</v>
      </c>
      <c r="I17" s="215">
        <v>0</v>
      </c>
      <c r="J17" s="218">
        <f>Справка!AQ30</f>
        <v>18.204</v>
      </c>
      <c r="K17" s="217">
        <v>0</v>
      </c>
    </row>
    <row r="18" spans="1:11" ht="22.5" customHeight="1" thickBot="1">
      <c r="A18" s="164" t="s">
        <v>249</v>
      </c>
      <c r="B18" s="165">
        <v>11700</v>
      </c>
      <c r="C18" s="215">
        <f t="shared" si="5"/>
        <v>15</v>
      </c>
      <c r="D18" s="218">
        <f>G18+J18</f>
        <v>30.5278</v>
      </c>
      <c r="E18" s="216">
        <f>D18/C18*100</f>
        <v>203.51866666666666</v>
      </c>
      <c r="F18" s="215">
        <f>Район!C42+Район!C43</f>
        <v>15</v>
      </c>
      <c r="G18" s="215">
        <f>Район!D42+Район!D43</f>
        <v>40.0278</v>
      </c>
      <c r="H18" s="216">
        <f>G18/F18*100</f>
        <v>266.852</v>
      </c>
      <c r="I18" s="215">
        <f>Справка!AS30</f>
        <v>0</v>
      </c>
      <c r="J18" s="215">
        <f>Справка!AT30</f>
        <v>-9.5</v>
      </c>
      <c r="K18" s="217"/>
    </row>
    <row r="19" spans="1:11" ht="22.5" customHeight="1" hidden="1" thickBot="1">
      <c r="A19" s="166" t="s">
        <v>250</v>
      </c>
      <c r="B19" s="167">
        <v>11900</v>
      </c>
      <c r="C19" s="219">
        <f t="shared" si="5"/>
        <v>0</v>
      </c>
      <c r="D19" s="220">
        <v>0</v>
      </c>
      <c r="E19" s="221"/>
      <c r="F19" s="219">
        <f>Район!C50</f>
        <v>0</v>
      </c>
      <c r="G19" s="219">
        <v>0</v>
      </c>
      <c r="H19" s="221"/>
      <c r="I19" s="219">
        <f>Справка!AY30</f>
        <v>0</v>
      </c>
      <c r="J19" s="219">
        <f>Справка!AZ30</f>
        <v>0</v>
      </c>
      <c r="K19" s="221"/>
    </row>
    <row r="20" spans="1:11" ht="33" customHeight="1" hidden="1" thickBot="1">
      <c r="A20" s="168" t="s">
        <v>251</v>
      </c>
      <c r="B20" s="169">
        <v>30000</v>
      </c>
      <c r="C20" s="222">
        <f t="shared" si="5"/>
        <v>0</v>
      </c>
      <c r="D20" s="223">
        <f t="shared" si="0"/>
        <v>0</v>
      </c>
      <c r="E20" s="224"/>
      <c r="F20" s="222">
        <f>'[1]район'!C48</f>
        <v>0</v>
      </c>
      <c r="G20" s="223">
        <f>'[1]район'!D48</f>
        <v>0</v>
      </c>
      <c r="H20" s="224"/>
      <c r="I20" s="222">
        <v>0</v>
      </c>
      <c r="J20" s="223">
        <v>0</v>
      </c>
      <c r="K20" s="224"/>
    </row>
    <row r="21" spans="1:11" ht="36.75" customHeight="1" thickBot="1">
      <c r="A21" s="168" t="s">
        <v>38</v>
      </c>
      <c r="B21" s="169"/>
      <c r="C21" s="270">
        <f>SUM(C4,C12,C20)</f>
        <v>97436.6</v>
      </c>
      <c r="D21" s="271">
        <f>SUM(D4,D12,D20)</f>
        <v>46630.02419000001</v>
      </c>
      <c r="E21" s="224">
        <f t="shared" si="4"/>
        <v>47.85678501712909</v>
      </c>
      <c r="F21" s="270">
        <f>SUM(F4,F12,F20)</f>
        <v>79370</v>
      </c>
      <c r="G21" s="270">
        <f>SUM(G4,G12,G20)</f>
        <v>38606.629709999994</v>
      </c>
      <c r="H21" s="224">
        <f t="shared" si="2"/>
        <v>48.641337671664346</v>
      </c>
      <c r="I21" s="270">
        <f>I4+I12</f>
        <v>18066.600000000002</v>
      </c>
      <c r="J21" s="271">
        <f>J4+J12</f>
        <v>8023.394480000001</v>
      </c>
      <c r="K21" s="224">
        <f>J21/I21*100</f>
        <v>44.41009642102</v>
      </c>
    </row>
    <row r="22" spans="1:11" ht="33" customHeight="1" thickBot="1">
      <c r="A22" s="168" t="s">
        <v>252</v>
      </c>
      <c r="B22" s="169">
        <v>20000</v>
      </c>
      <c r="C22" s="222">
        <v>264396.3896</v>
      </c>
      <c r="D22" s="222">
        <v>127782.23951</v>
      </c>
      <c r="E22" s="224">
        <f t="shared" si="4"/>
        <v>48.329797431545565</v>
      </c>
      <c r="F22" s="270">
        <f>Район!C45</f>
        <v>268736.1896</v>
      </c>
      <c r="G22" s="270">
        <f>Район!D45</f>
        <v>128867.18951</v>
      </c>
      <c r="H22" s="224">
        <f t="shared" si="2"/>
        <v>47.95304633209699</v>
      </c>
      <c r="I22" s="270">
        <f>Справка!BB30</f>
        <v>52870.79599999999</v>
      </c>
      <c r="J22" s="270">
        <f>Справка!BC30</f>
        <v>25189.422999999995</v>
      </c>
      <c r="K22" s="224">
        <f aca="true" t="shared" si="6" ref="K22:K38">J22/I22*100</f>
        <v>47.64335872681017</v>
      </c>
    </row>
    <row r="23" spans="1:12" ht="29.25" customHeight="1" thickBot="1">
      <c r="A23" s="170" t="s">
        <v>253</v>
      </c>
      <c r="B23" s="169"/>
      <c r="C23" s="223">
        <f>C22+C21</f>
        <v>361832.9896</v>
      </c>
      <c r="D23" s="223">
        <f>D22+D21</f>
        <v>174412.2637</v>
      </c>
      <c r="E23" s="224">
        <f t="shared" si="4"/>
        <v>48.202421756183625</v>
      </c>
      <c r="F23" s="271">
        <f>F22+F21</f>
        <v>348106.1896</v>
      </c>
      <c r="G23" s="271">
        <f>G22+G21</f>
        <v>167473.81922</v>
      </c>
      <c r="H23" s="224">
        <f t="shared" si="2"/>
        <v>48.10998029435786</v>
      </c>
      <c r="I23" s="271">
        <f>I22+I21</f>
        <v>70937.396</v>
      </c>
      <c r="J23" s="271">
        <f>J22+J21</f>
        <v>33212.81748</v>
      </c>
      <c r="K23" s="224">
        <f t="shared" si="6"/>
        <v>46.81989945049576</v>
      </c>
      <c r="L23" s="171"/>
    </row>
    <row r="24" spans="1:11" ht="29.25" customHeight="1" thickBot="1">
      <c r="A24" s="170" t="s">
        <v>254</v>
      </c>
      <c r="B24" s="169"/>
      <c r="C24" s="222">
        <f>C25+C26+C27+C28+C29+C30+C31+C32+C33+C34+C38+C35+C36+C37</f>
        <v>372023.4496</v>
      </c>
      <c r="D24" s="222">
        <f>D25+D26+D27+D28+D29+D30+D31+D32+D33+D34+D38+D35+D36+D37</f>
        <v>159374.98674</v>
      </c>
      <c r="E24" s="224">
        <f t="shared" si="4"/>
        <v>42.84003788238622</v>
      </c>
      <c r="F24" s="222">
        <f>SUM(F25:F38)</f>
        <v>355840.08959999995</v>
      </c>
      <c r="G24" s="223">
        <f>SUM(G25:G38)</f>
        <v>160761.00250000003</v>
      </c>
      <c r="H24" s="224">
        <f t="shared" si="2"/>
        <v>45.17787826568714</v>
      </c>
      <c r="I24" s="222">
        <f>I25+I26+I27+I28+I29+I30+I31+I32+I33+I34+I35+I36+I37+I38</f>
        <v>73393.956</v>
      </c>
      <c r="J24" s="222">
        <f>J25+J26+J27+J28+J29+J30+J31+J32+J33+J34+J35+J36+J37+J38</f>
        <v>24888.35724</v>
      </c>
      <c r="K24" s="224">
        <f t="shared" si="6"/>
        <v>33.910635965719024</v>
      </c>
    </row>
    <row r="25" spans="1:11" ht="30.75" customHeight="1" thickBot="1">
      <c r="A25" s="172" t="s">
        <v>255</v>
      </c>
      <c r="B25" s="202" t="s">
        <v>49</v>
      </c>
      <c r="C25" s="215">
        <v>31829.6786</v>
      </c>
      <c r="D25" s="225">
        <v>14092.22523</v>
      </c>
      <c r="E25" s="217">
        <f t="shared" si="4"/>
        <v>44.273853365267726</v>
      </c>
      <c r="F25" s="226">
        <f>Район!C57</f>
        <v>20065.493599999998</v>
      </c>
      <c r="G25" s="226">
        <f>Район!D57</f>
        <v>9007.20377</v>
      </c>
      <c r="H25" s="217">
        <f t="shared" si="2"/>
        <v>44.889021668522524</v>
      </c>
      <c r="I25" s="226">
        <f>Справка!BZ30</f>
        <v>11765.985</v>
      </c>
      <c r="J25" s="226">
        <f>Справка!CA30</f>
        <v>5085.821459999999</v>
      </c>
      <c r="K25" s="224">
        <f t="shared" si="6"/>
        <v>43.224782795490555</v>
      </c>
    </row>
    <row r="26" spans="1:11" ht="30.75" customHeight="1" thickBot="1">
      <c r="A26" s="199" t="s">
        <v>256</v>
      </c>
      <c r="B26" s="201" t="s">
        <v>57</v>
      </c>
      <c r="C26" s="227">
        <v>1446.1</v>
      </c>
      <c r="D26" s="218">
        <v>473.47078</v>
      </c>
      <c r="E26" s="228">
        <f t="shared" si="4"/>
        <v>32.74121983265334</v>
      </c>
      <c r="F26" s="215">
        <f>Район!C65</f>
        <v>1446.1</v>
      </c>
      <c r="G26" s="215">
        <f>Район!D65</f>
        <v>1446.1</v>
      </c>
      <c r="H26" s="216">
        <f t="shared" si="2"/>
        <v>100</v>
      </c>
      <c r="I26" s="215">
        <f>Справка!CO30</f>
        <v>1446.1</v>
      </c>
      <c r="J26" s="215">
        <f>Справка!CP30</f>
        <v>473.47077999999993</v>
      </c>
      <c r="K26" s="224">
        <f t="shared" si="6"/>
        <v>32.74121983265334</v>
      </c>
    </row>
    <row r="27" spans="1:11" ht="33" customHeight="1" thickBot="1">
      <c r="A27" s="199" t="s">
        <v>257</v>
      </c>
      <c r="B27" s="201" t="s">
        <v>61</v>
      </c>
      <c r="C27" s="215">
        <v>1550.603</v>
      </c>
      <c r="D27" s="229">
        <v>441.10321</v>
      </c>
      <c r="E27" s="216">
        <f t="shared" si="4"/>
        <v>28.44720473261047</v>
      </c>
      <c r="F27" s="215">
        <f>Район!C67</f>
        <v>923.1</v>
      </c>
      <c r="G27" s="215">
        <f>Район!D67</f>
        <v>322.40921</v>
      </c>
      <c r="H27" s="216">
        <f t="shared" si="2"/>
        <v>34.92679124688549</v>
      </c>
      <c r="I27" s="215">
        <f>Справка!CR30</f>
        <v>627.503</v>
      </c>
      <c r="J27" s="215">
        <f>Справка!CS30</f>
        <v>118.69400000000003</v>
      </c>
      <c r="K27" s="224">
        <f t="shared" si="6"/>
        <v>18.915288054399742</v>
      </c>
    </row>
    <row r="28" spans="1:11" ht="30" customHeight="1" thickBot="1">
      <c r="A28" s="199" t="s">
        <v>258</v>
      </c>
      <c r="B28" s="201" t="s">
        <v>67</v>
      </c>
      <c r="C28" s="215">
        <v>30179.45</v>
      </c>
      <c r="D28" s="218">
        <v>8423.87401</v>
      </c>
      <c r="E28" s="216">
        <f t="shared" si="4"/>
        <v>27.912616068218604</v>
      </c>
      <c r="F28" s="215">
        <f>Район!C70</f>
        <v>28501.55</v>
      </c>
      <c r="G28" s="215">
        <f>Район!D70</f>
        <v>8148.90801</v>
      </c>
      <c r="H28" s="216">
        <f t="shared" si="2"/>
        <v>28.591104729391915</v>
      </c>
      <c r="I28" s="215">
        <f>Справка!CU30</f>
        <v>3560.8500000000004</v>
      </c>
      <c r="J28" s="215">
        <f>Справка!CV30</f>
        <v>274.966</v>
      </c>
      <c r="K28" s="224">
        <f t="shared" si="6"/>
        <v>7.72192032801157</v>
      </c>
    </row>
    <row r="29" spans="1:11" ht="30" customHeight="1" thickBot="1">
      <c r="A29" s="164" t="s">
        <v>259</v>
      </c>
      <c r="B29" s="200" t="s">
        <v>75</v>
      </c>
      <c r="C29" s="215">
        <v>16802.04</v>
      </c>
      <c r="D29" s="229">
        <v>5887.63792</v>
      </c>
      <c r="E29" s="216">
        <f t="shared" si="4"/>
        <v>35.041208805597414</v>
      </c>
      <c r="F29" s="215">
        <f>Район!C75</f>
        <v>6634.5</v>
      </c>
      <c r="G29" s="215">
        <f>Район!D75</f>
        <v>4251.223</v>
      </c>
      <c r="H29" s="216">
        <f t="shared" si="2"/>
        <v>64.07751902931645</v>
      </c>
      <c r="I29" s="215">
        <f>Справка!CX30</f>
        <v>16191.539999999999</v>
      </c>
      <c r="J29" s="215">
        <f>Справка!CY30</f>
        <v>5887.63792</v>
      </c>
      <c r="K29" s="224">
        <f t="shared" si="6"/>
        <v>36.362433221299526</v>
      </c>
    </row>
    <row r="30" spans="1:11" ht="30" customHeight="1" thickBot="1">
      <c r="A30" s="164" t="s">
        <v>260</v>
      </c>
      <c r="B30" s="173" t="s">
        <v>83</v>
      </c>
      <c r="C30" s="215">
        <v>60</v>
      </c>
      <c r="D30" s="218">
        <v>0</v>
      </c>
      <c r="E30" s="216">
        <f t="shared" si="4"/>
        <v>0</v>
      </c>
      <c r="F30" s="215">
        <f>Район!C79</f>
        <v>60</v>
      </c>
      <c r="G30" s="215">
        <f>Район!D79</f>
        <v>0</v>
      </c>
      <c r="H30" s="216">
        <f t="shared" si="2"/>
        <v>0</v>
      </c>
      <c r="I30" s="215">
        <v>0</v>
      </c>
      <c r="J30" s="218">
        <v>0</v>
      </c>
      <c r="K30" s="230">
        <v>0</v>
      </c>
    </row>
    <row r="31" spans="1:11" ht="30" customHeight="1" thickBot="1">
      <c r="A31" s="164" t="s">
        <v>261</v>
      </c>
      <c r="B31" s="173" t="s">
        <v>87</v>
      </c>
      <c r="C31" s="215">
        <v>207593.4</v>
      </c>
      <c r="D31" s="229">
        <v>99209.01065</v>
      </c>
      <c r="E31" s="216">
        <f t="shared" si="4"/>
        <v>47.79006011270108</v>
      </c>
      <c r="F31" s="215">
        <f>Район!C81</f>
        <v>207593.4</v>
      </c>
      <c r="G31" s="215">
        <f>Район!D81</f>
        <v>99209.01065</v>
      </c>
      <c r="H31" s="216">
        <f t="shared" si="2"/>
        <v>47.79006011270108</v>
      </c>
      <c r="I31" s="215">
        <v>0</v>
      </c>
      <c r="J31" s="218">
        <v>0</v>
      </c>
      <c r="K31" s="230">
        <v>0</v>
      </c>
    </row>
    <row r="32" spans="1:11" ht="30" customHeight="1" thickBot="1">
      <c r="A32" s="164" t="s">
        <v>262</v>
      </c>
      <c r="B32" s="173" t="s">
        <v>97</v>
      </c>
      <c r="C32" s="215">
        <v>28640.132</v>
      </c>
      <c r="D32" s="218">
        <v>10657.63722</v>
      </c>
      <c r="E32" s="216">
        <f t="shared" si="4"/>
        <v>37.21224895192522</v>
      </c>
      <c r="F32" s="215">
        <f>Район!C86</f>
        <v>3633.1</v>
      </c>
      <c r="G32" s="215">
        <f>Район!D86</f>
        <v>1640.80214</v>
      </c>
      <c r="H32" s="216">
        <f t="shared" si="2"/>
        <v>45.16259227656822</v>
      </c>
      <c r="I32" s="215">
        <f>Справка!DA30</f>
        <v>25007.032</v>
      </c>
      <c r="J32" s="215">
        <f>Справка!DB30</f>
        <v>9016.83508</v>
      </c>
      <c r="K32" s="230">
        <f t="shared" si="6"/>
        <v>36.05719815130401</v>
      </c>
    </row>
    <row r="33" spans="1:11" ht="30" customHeight="1" thickBot="1">
      <c r="A33" s="164" t="s">
        <v>284</v>
      </c>
      <c r="B33" s="173" t="s">
        <v>101</v>
      </c>
      <c r="C33" s="215">
        <v>32840.7</v>
      </c>
      <c r="D33" s="229">
        <v>11798.72558</v>
      </c>
      <c r="E33" s="216">
        <f t="shared" si="4"/>
        <v>35.927144001193646</v>
      </c>
      <c r="F33" s="215">
        <f>Район!C88</f>
        <v>32840.7</v>
      </c>
      <c r="G33" s="215">
        <f>Район!D88</f>
        <v>11798.725580000002</v>
      </c>
      <c r="H33" s="216">
        <f t="shared" si="2"/>
        <v>35.92714400119365</v>
      </c>
      <c r="I33" s="215">
        <v>0</v>
      </c>
      <c r="J33" s="215">
        <v>0</v>
      </c>
      <c r="K33" s="230">
        <v>0</v>
      </c>
    </row>
    <row r="34" spans="1:11" ht="30" customHeight="1" thickBot="1">
      <c r="A34" s="164" t="s">
        <v>263</v>
      </c>
      <c r="B34" s="173" t="s">
        <v>264</v>
      </c>
      <c r="C34" s="215">
        <v>14865.146</v>
      </c>
      <c r="D34" s="218">
        <v>5016.55026</v>
      </c>
      <c r="E34" s="216">
        <f t="shared" si="4"/>
        <v>33.747063500082675</v>
      </c>
      <c r="F34" s="215">
        <f>Район!C94</f>
        <v>14865.145999999999</v>
      </c>
      <c r="G34" s="215">
        <f>Район!D94</f>
        <v>6011.350260000001</v>
      </c>
      <c r="H34" s="216">
        <f t="shared" si="2"/>
        <v>40.43922784209453</v>
      </c>
      <c r="I34" s="215">
        <f>Справка!DD30</f>
        <v>10251.045999999998</v>
      </c>
      <c r="J34" s="215">
        <f>Справка!DE30</f>
        <v>2872.9</v>
      </c>
      <c r="K34" s="230">
        <f t="shared" si="6"/>
        <v>28.025432721694944</v>
      </c>
    </row>
    <row r="35" spans="1:11" ht="30" customHeight="1" thickBot="1">
      <c r="A35" s="177" t="s">
        <v>274</v>
      </c>
      <c r="B35" s="178" t="s">
        <v>118</v>
      </c>
      <c r="C35" s="215">
        <v>5811.2</v>
      </c>
      <c r="D35" s="229">
        <v>3324.75188</v>
      </c>
      <c r="E35" s="216">
        <f t="shared" si="4"/>
        <v>57.2128283314978</v>
      </c>
      <c r="F35" s="232">
        <f>Район!C99</f>
        <v>5607.1</v>
      </c>
      <c r="G35" s="232">
        <f>Район!D99</f>
        <v>3251.66988</v>
      </c>
      <c r="H35" s="216">
        <f t="shared" si="2"/>
        <v>57.992007989869975</v>
      </c>
      <c r="I35" s="232">
        <f>Справка!DG30</f>
        <v>204.10000000000002</v>
      </c>
      <c r="J35" s="232">
        <f>Справка!DH30</f>
        <v>73.08200000000001</v>
      </c>
      <c r="K35" s="230">
        <f t="shared" si="6"/>
        <v>35.806957373836354</v>
      </c>
    </row>
    <row r="36" spans="1:11" ht="30" customHeight="1" thickBot="1">
      <c r="A36" s="177" t="s">
        <v>275</v>
      </c>
      <c r="B36" s="178" t="s">
        <v>130</v>
      </c>
      <c r="C36" s="215">
        <v>50</v>
      </c>
      <c r="D36" s="218">
        <v>50</v>
      </c>
      <c r="E36" s="216">
        <f t="shared" si="4"/>
        <v>100</v>
      </c>
      <c r="F36" s="232">
        <f>Район!C105</f>
        <v>50</v>
      </c>
      <c r="G36" s="232">
        <f>Район!D105</f>
        <v>50</v>
      </c>
      <c r="H36" s="216">
        <f t="shared" si="2"/>
        <v>100</v>
      </c>
      <c r="I36" s="232">
        <v>0</v>
      </c>
      <c r="J36" s="232">
        <v>0</v>
      </c>
      <c r="K36" s="230">
        <v>0</v>
      </c>
    </row>
    <row r="37" spans="1:11" ht="34.5" customHeight="1" thickBot="1">
      <c r="A37" s="177" t="s">
        <v>276</v>
      </c>
      <c r="B37" s="178" t="s">
        <v>134</v>
      </c>
      <c r="C37" s="215">
        <v>355</v>
      </c>
      <c r="D37" s="231">
        <f>G37+J37</f>
        <v>0</v>
      </c>
      <c r="E37" s="216">
        <f t="shared" si="4"/>
        <v>0</v>
      </c>
      <c r="F37" s="232">
        <f>Район!C107</f>
        <v>355</v>
      </c>
      <c r="G37" s="232">
        <f>Район!D107</f>
        <v>0</v>
      </c>
      <c r="H37" s="216">
        <v>0</v>
      </c>
      <c r="I37" s="232">
        <v>0</v>
      </c>
      <c r="J37" s="232">
        <v>0</v>
      </c>
      <c r="K37" s="230">
        <v>0</v>
      </c>
    </row>
    <row r="38" spans="1:11" ht="30" customHeight="1" thickBot="1">
      <c r="A38" s="166" t="s">
        <v>265</v>
      </c>
      <c r="B38" s="174" t="s">
        <v>273</v>
      </c>
      <c r="C38" s="227">
        <v>0</v>
      </c>
      <c r="D38" s="218">
        <v>0</v>
      </c>
      <c r="E38" s="216" t="e">
        <f t="shared" si="4"/>
        <v>#DIV/0!</v>
      </c>
      <c r="F38" s="219">
        <f>Район!C109</f>
        <v>33264.899999999994</v>
      </c>
      <c r="G38" s="219">
        <f>Район!D109</f>
        <v>15623.6</v>
      </c>
      <c r="H38" s="216">
        <f t="shared" si="2"/>
        <v>46.9672237102772</v>
      </c>
      <c r="I38" s="219">
        <f>Справка!DJ30</f>
        <v>4339.8</v>
      </c>
      <c r="J38" s="219">
        <f>Справка!DK30</f>
        <v>1084.95</v>
      </c>
      <c r="K38" s="230">
        <f t="shared" si="6"/>
        <v>25</v>
      </c>
    </row>
    <row r="39" spans="3:11" ht="15.75">
      <c r="C39" s="211"/>
      <c r="D39" s="211"/>
      <c r="E39" s="171"/>
      <c r="F39" s="171"/>
      <c r="G39" s="171"/>
      <c r="H39" s="171"/>
      <c r="I39" s="171"/>
      <c r="J39" s="171"/>
      <c r="K39" s="171"/>
    </row>
    <row r="40" spans="1:7" ht="15.75">
      <c r="A40" s="175" t="s">
        <v>141</v>
      </c>
      <c r="F40" s="171"/>
      <c r="G40" s="269"/>
    </row>
    <row r="41" spans="1:5" ht="15.75">
      <c r="A41" s="175" t="s">
        <v>266</v>
      </c>
      <c r="C41" s="171"/>
      <c r="D41" s="272" t="s">
        <v>267</v>
      </c>
      <c r="E41" s="272"/>
    </row>
  </sheetData>
  <sheetProtection/>
  <mergeCells count="7">
    <mergeCell ref="D41:E41"/>
    <mergeCell ref="A1:K1"/>
    <mergeCell ref="A2:A3"/>
    <mergeCell ref="B2:B3"/>
    <mergeCell ref="C2:E2"/>
    <mergeCell ref="F2:H2"/>
    <mergeCell ref="I2:K2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scale="77" r:id="rId1"/>
  <rowBreaks count="1" manualBreakCount="1">
    <brk id="2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58">
      <selection activeCell="D46" sqref="D46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319" t="s">
        <v>318</v>
      </c>
      <c r="B1" s="319"/>
      <c r="C1" s="319"/>
      <c r="D1" s="319"/>
      <c r="E1" s="319"/>
      <c r="F1" s="319"/>
      <c r="G1" s="1"/>
    </row>
    <row r="2" spans="1:7" ht="18" customHeight="1">
      <c r="A2" s="319"/>
      <c r="B2" s="319"/>
      <c r="C2" s="319"/>
      <c r="D2" s="319"/>
      <c r="E2" s="319"/>
      <c r="F2" s="319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308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964.4000000000001</v>
      </c>
      <c r="D5" s="11">
        <f>SUM(D6,D8,D10,D13,D15)</f>
        <v>303.21482000000003</v>
      </c>
      <c r="E5" s="12">
        <f aca="true" t="shared" si="0" ref="E5:E35">D5/C5*100</f>
        <v>31.440773537951056</v>
      </c>
      <c r="F5" s="12">
        <f aca="true" t="shared" si="1" ref="F5:F36">D5-C5</f>
        <v>-661.1851800000001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509.7</v>
      </c>
      <c r="D6" s="11">
        <f>SUM(D7)</f>
        <v>247.21019</v>
      </c>
      <c r="E6" s="12">
        <f t="shared" si="0"/>
        <v>48.50111634294684</v>
      </c>
      <c r="F6" s="12">
        <f t="shared" si="1"/>
        <v>-262.48981</v>
      </c>
      <c r="G6" s="1"/>
    </row>
    <row r="7" spans="1:7" s="9" customFormat="1" ht="15.75">
      <c r="A7" s="13">
        <v>1010200001</v>
      </c>
      <c r="B7" s="14" t="s">
        <v>7</v>
      </c>
      <c r="C7" s="15">
        <v>509.7</v>
      </c>
      <c r="D7" s="15">
        <v>247.21019</v>
      </c>
      <c r="E7" s="12">
        <f t="shared" si="0"/>
        <v>48.50111634294684</v>
      </c>
      <c r="F7" s="12">
        <f t="shared" si="1"/>
        <v>-262.48981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17</v>
      </c>
      <c r="D8" s="11">
        <f>SUM(D9)</f>
        <v>5.876</v>
      </c>
      <c r="E8" s="12">
        <f t="shared" si="0"/>
        <v>34.56470588235294</v>
      </c>
      <c r="F8" s="12">
        <f t="shared" si="1"/>
        <v>-11.123999999999999</v>
      </c>
      <c r="G8" s="1"/>
    </row>
    <row r="9" spans="1:7" s="9" customFormat="1" ht="15.75">
      <c r="A9" s="13">
        <v>1050300001</v>
      </c>
      <c r="B9" s="13" t="s">
        <v>9</v>
      </c>
      <c r="C9" s="12">
        <v>17</v>
      </c>
      <c r="D9" s="12">
        <v>5.876</v>
      </c>
      <c r="E9" s="12">
        <f t="shared" si="0"/>
        <v>34.56470588235294</v>
      </c>
      <c r="F9" s="12">
        <f t="shared" si="1"/>
        <v>-11.123999999999999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418.7</v>
      </c>
      <c r="D10" s="11">
        <f>SUM(D11:D12)</f>
        <v>45.46363</v>
      </c>
      <c r="E10" s="12">
        <f t="shared" si="0"/>
        <v>10.858282780033438</v>
      </c>
      <c r="F10" s="12">
        <f t="shared" si="1"/>
        <v>-373.23636999999997</v>
      </c>
      <c r="G10" s="1"/>
    </row>
    <row r="11" spans="1:7" s="9" customFormat="1" ht="15.75">
      <c r="A11" s="13">
        <v>1060600000</v>
      </c>
      <c r="B11" s="13" t="s">
        <v>11</v>
      </c>
      <c r="C11" s="12">
        <v>390.8</v>
      </c>
      <c r="D11" s="12">
        <v>35.37514</v>
      </c>
      <c r="E11" s="12">
        <f t="shared" si="0"/>
        <v>9.051980552712385</v>
      </c>
      <c r="F11" s="12">
        <f t="shared" si="1"/>
        <v>-355.42486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27.9</v>
      </c>
      <c r="D12" s="18">
        <v>10.08849</v>
      </c>
      <c r="E12" s="12">
        <f t="shared" si="0"/>
        <v>36.1594623655914</v>
      </c>
      <c r="F12" s="12">
        <f t="shared" si="1"/>
        <v>-17.81151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19</v>
      </c>
      <c r="D15" s="11">
        <f>SUM(D16:D19)</f>
        <v>4.665</v>
      </c>
      <c r="E15" s="12">
        <f t="shared" si="0"/>
        <v>24.552631578947366</v>
      </c>
      <c r="F15" s="12">
        <f t="shared" si="1"/>
        <v>-14.335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0.75" customHeight="1">
      <c r="A17" s="13">
        <v>1080400001</v>
      </c>
      <c r="B17" s="14" t="s">
        <v>17</v>
      </c>
      <c r="C17" s="12">
        <v>19</v>
      </c>
      <c r="D17" s="12">
        <v>4.665</v>
      </c>
      <c r="E17" s="12">
        <f t="shared" si="0"/>
        <v>24.552631578947366</v>
      </c>
      <c r="F17" s="12">
        <f t="shared" si="1"/>
        <v>-14.335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190</v>
      </c>
      <c r="D20" s="11">
        <f>SUM(D21:D36)</f>
        <v>97.6379</v>
      </c>
      <c r="E20" s="12">
        <f t="shared" si="0"/>
        <v>51.38836842105263</v>
      </c>
      <c r="F20" s="12">
        <f t="shared" si="1"/>
        <v>-92.3621</v>
      </c>
      <c r="G20" s="1"/>
    </row>
    <row r="21" spans="1:7" s="9" customFormat="1" ht="14.25" customHeight="1">
      <c r="A21" s="13">
        <v>1110501101</v>
      </c>
      <c r="B21" s="13" t="s">
        <v>21</v>
      </c>
      <c r="C21" s="12">
        <v>129</v>
      </c>
      <c r="D21" s="12">
        <v>62.73949</v>
      </c>
      <c r="E21" s="12">
        <f t="shared" si="0"/>
        <v>48.63526356589147</v>
      </c>
      <c r="F21" s="12">
        <f t="shared" si="1"/>
        <v>-66.26051</v>
      </c>
      <c r="G21" s="1"/>
    </row>
    <row r="22" spans="1:7" s="9" customFormat="1" ht="14.25" customHeight="1">
      <c r="A22" s="13">
        <v>1110503505</v>
      </c>
      <c r="B22" s="13" t="s">
        <v>22</v>
      </c>
      <c r="C22" s="12">
        <v>0</v>
      </c>
      <c r="D22" s="12">
        <v>3.8875</v>
      </c>
      <c r="E22" s="12"/>
      <c r="F22" s="12">
        <f t="shared" si="1"/>
        <v>3.8875</v>
      </c>
      <c r="G22" s="1"/>
    </row>
    <row r="23" spans="1:7" s="9" customFormat="1" ht="1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60</v>
      </c>
      <c r="D25" s="12">
        <v>31.01091</v>
      </c>
      <c r="E25" s="12">
        <f t="shared" si="0"/>
        <v>51.68484999999999</v>
      </c>
      <c r="F25" s="12">
        <f t="shared" si="1"/>
        <v>-28.98909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/>
      <c r="E34" s="12">
        <f t="shared" si="0"/>
        <v>0</v>
      </c>
      <c r="F34" s="12">
        <f t="shared" si="1"/>
        <v>-1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1154.4</v>
      </c>
      <c r="D38" s="11">
        <f>SUM(D20,D5)</f>
        <v>400.85272000000003</v>
      </c>
      <c r="E38" s="12">
        <f aca="true" t="shared" si="2" ref="E38:E47">D38/C38*100</f>
        <v>34.723901593901594</v>
      </c>
      <c r="F38" s="12">
        <f aca="true" t="shared" si="3" ref="F38:F47">D38-C38</f>
        <v>-753.54728</v>
      </c>
      <c r="G38" s="1"/>
    </row>
    <row r="39" spans="1:7" s="9" customFormat="1" ht="15.75">
      <c r="A39" s="10"/>
      <c r="B39" s="10" t="s">
        <v>39</v>
      </c>
      <c r="C39" s="11">
        <f>SUM(C40:C44)</f>
        <v>2254.978</v>
      </c>
      <c r="D39" s="11">
        <f>SUM(D40:D44)</f>
        <v>1081.263</v>
      </c>
      <c r="E39" s="12">
        <f t="shared" si="2"/>
        <v>47.95004651930085</v>
      </c>
      <c r="F39" s="12">
        <f t="shared" si="3"/>
        <v>-1173.7150000000001</v>
      </c>
      <c r="G39" s="1"/>
    </row>
    <row r="40" spans="1:8" s="9" customFormat="1" ht="15" customHeight="1">
      <c r="A40" s="13">
        <v>2020100000</v>
      </c>
      <c r="B40" s="13" t="s">
        <v>40</v>
      </c>
      <c r="C40" s="12">
        <v>1907.9</v>
      </c>
      <c r="D40" s="12">
        <v>906.23</v>
      </c>
      <c r="E40" s="12">
        <f t="shared" si="2"/>
        <v>47.49882069290843</v>
      </c>
      <c r="F40" s="12">
        <f t="shared" si="3"/>
        <v>-1001.6700000000001</v>
      </c>
      <c r="G40" s="1"/>
      <c r="H40" s="21"/>
    </row>
    <row r="41" spans="1:7" s="9" customFormat="1" ht="15.75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235.1</v>
      </c>
      <c r="D42" s="12">
        <v>63.121</v>
      </c>
      <c r="E42" s="12">
        <f t="shared" si="2"/>
        <v>26.84857507443641</v>
      </c>
      <c r="F42" s="12">
        <f t="shared" si="3"/>
        <v>-171.97899999999998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111.978</v>
      </c>
      <c r="D43" s="12">
        <v>111.912</v>
      </c>
      <c r="E43" s="12">
        <f t="shared" si="2"/>
        <v>99.94105985104218</v>
      </c>
      <c r="F43" s="12">
        <f t="shared" si="3"/>
        <v>-0.06599999999998829</v>
      </c>
      <c r="G43" s="1"/>
    </row>
    <row r="44" spans="1:7" s="9" customFormat="1" ht="14.2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3409.378</v>
      </c>
      <c r="D46" s="11">
        <f>SUM(D39,D38)</f>
        <v>1482.11572</v>
      </c>
      <c r="E46" s="12">
        <f t="shared" si="2"/>
        <v>43.47173355374499</v>
      </c>
      <c r="F46" s="12">
        <f t="shared" si="3"/>
        <v>-1927.2622800000001</v>
      </c>
      <c r="G46" s="1"/>
    </row>
    <row r="47" spans="1:7" s="9" customFormat="1" ht="15.75">
      <c r="A47" s="10"/>
      <c r="B47" s="22" t="s">
        <v>47</v>
      </c>
      <c r="C47" s="11">
        <f>C103-C46</f>
        <v>50</v>
      </c>
      <c r="D47" s="11">
        <f>D103-D46</f>
        <v>57.25435999999968</v>
      </c>
      <c r="E47" s="12">
        <f t="shared" si="2"/>
        <v>114.50871999999936</v>
      </c>
      <c r="F47" s="12">
        <f t="shared" si="3"/>
        <v>7.254359999999679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308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769.41675</v>
      </c>
      <c r="D52" s="39">
        <f>SUM(D53:D55)</f>
        <v>386.80877999999996</v>
      </c>
      <c r="E52" s="12">
        <f>D52/C52*100</f>
        <v>50.27298664865302</v>
      </c>
      <c r="F52" s="12">
        <f>D52-C52</f>
        <v>-382.60797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673.918</v>
      </c>
      <c r="D53" s="18">
        <v>304.90878</v>
      </c>
      <c r="E53" s="12">
        <f>D53/C53*100</f>
        <v>45.24419588139803</v>
      </c>
      <c r="F53" s="12">
        <f>D53-C53</f>
        <v>-369.00922</v>
      </c>
      <c r="G53" s="31"/>
    </row>
    <row r="54" spans="1:7" s="9" customFormat="1" ht="15.75">
      <c r="A54" s="40" t="s">
        <v>53</v>
      </c>
      <c r="B54" s="17" t="s">
        <v>54</v>
      </c>
      <c r="C54" s="18">
        <v>81.9</v>
      </c>
      <c r="D54" s="18">
        <v>81.9</v>
      </c>
      <c r="E54" s="12"/>
      <c r="F54" s="12"/>
      <c r="G54" s="31"/>
    </row>
    <row r="55" spans="1:7" s="9" customFormat="1" ht="15.75">
      <c r="A55" s="40" t="s">
        <v>162</v>
      </c>
      <c r="B55" s="17" t="s">
        <v>56</v>
      </c>
      <c r="C55" s="18">
        <v>13.59875</v>
      </c>
      <c r="D55" s="18">
        <v>0</v>
      </c>
      <c r="E55" s="12"/>
      <c r="F55" s="12"/>
      <c r="G55" s="31"/>
    </row>
    <row r="56" spans="1:7" s="9" customFormat="1" ht="15.75">
      <c r="A56" s="37" t="s">
        <v>57</v>
      </c>
      <c r="B56" s="38" t="s">
        <v>58</v>
      </c>
      <c r="C56" s="39">
        <f>C57</f>
        <v>111.86</v>
      </c>
      <c r="D56" s="39">
        <f>D57</f>
        <v>40.04672</v>
      </c>
      <c r="E56" s="12">
        <f>D56/C56*100</f>
        <v>35.800750938673346</v>
      </c>
      <c r="F56" s="12">
        <f aca="true" t="shared" si="4" ref="F56:F103">D56-C56</f>
        <v>-71.81327999999999</v>
      </c>
      <c r="G56" s="31"/>
    </row>
    <row r="57" spans="1:6" s="9" customFormat="1" ht="15.75">
      <c r="A57" s="41" t="s">
        <v>59</v>
      </c>
      <c r="B57" s="17" t="s">
        <v>60</v>
      </c>
      <c r="C57" s="18">
        <v>111.86</v>
      </c>
      <c r="D57" s="18">
        <v>40.04672</v>
      </c>
      <c r="E57" s="12">
        <f>D57/C57*100</f>
        <v>35.800750938673346</v>
      </c>
      <c r="F57" s="12">
        <f t="shared" si="4"/>
        <v>-71.81327999999999</v>
      </c>
    </row>
    <row r="58" spans="1:7" s="46" customFormat="1" ht="15" customHeight="1">
      <c r="A58" s="42" t="s">
        <v>61</v>
      </c>
      <c r="B58" s="43" t="s">
        <v>62</v>
      </c>
      <c r="C58" s="44">
        <f>C59+C60+C61</f>
        <v>19.40125</v>
      </c>
      <c r="D58" s="44">
        <f>SUM(D59:D61)</f>
        <v>0</v>
      </c>
      <c r="E58" s="12">
        <f>D58/C58*100</f>
        <v>0</v>
      </c>
      <c r="F58" s="12">
        <f t="shared" si="4"/>
        <v>-19.40125</v>
      </c>
      <c r="G58" s="45"/>
    </row>
    <row r="59" spans="1:7" s="46" customFormat="1" ht="15.75" hidden="1">
      <c r="A59" s="47" t="s">
        <v>63</v>
      </c>
      <c r="B59" s="48" t="s">
        <v>64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31.5">
      <c r="A60" s="47" t="s">
        <v>163</v>
      </c>
      <c r="B60" s="48" t="s">
        <v>277</v>
      </c>
      <c r="C60" s="49">
        <v>19.40125</v>
      </c>
      <c r="D60" s="49"/>
      <c r="E60" s="12"/>
      <c r="F60" s="12">
        <f t="shared" si="4"/>
        <v>-19.40125</v>
      </c>
      <c r="G60" s="45"/>
    </row>
    <row r="61" spans="1:7" s="46" customFormat="1" ht="17.25" customHeight="1" hidden="1">
      <c r="A61" s="47" t="s">
        <v>65</v>
      </c>
      <c r="B61" s="48" t="s">
        <v>66</v>
      </c>
      <c r="C61" s="49">
        <v>0</v>
      </c>
      <c r="D61" s="49">
        <v>0</v>
      </c>
      <c r="E61" s="12"/>
      <c r="F61" s="12">
        <f t="shared" si="4"/>
        <v>0</v>
      </c>
      <c r="G61" s="45"/>
    </row>
    <row r="62" spans="1:7" s="9" customFormat="1" ht="17.25" customHeight="1" hidden="1">
      <c r="A62" s="37" t="s">
        <v>67</v>
      </c>
      <c r="B62" s="38" t="s">
        <v>68</v>
      </c>
      <c r="C62" s="39">
        <f>C63+C64+C65</f>
        <v>0</v>
      </c>
      <c r="D62" s="39">
        <f>D63+D64+D65</f>
        <v>0</v>
      </c>
      <c r="E62" s="12"/>
      <c r="F62" s="12">
        <f t="shared" si="4"/>
        <v>0</v>
      </c>
      <c r="G62" s="31"/>
    </row>
    <row r="63" spans="1:7" s="9" customFormat="1" ht="17.25" customHeight="1" hidden="1">
      <c r="A63" s="40" t="s">
        <v>69</v>
      </c>
      <c r="B63" s="17" t="s">
        <v>70</v>
      </c>
      <c r="C63" s="18"/>
      <c r="D63" s="18"/>
      <c r="E63" s="12"/>
      <c r="F63" s="12">
        <f t="shared" si="4"/>
        <v>0</v>
      </c>
      <c r="G63" s="31"/>
    </row>
    <row r="64" spans="1:7" s="9" customFormat="1" ht="17.25" customHeight="1" hidden="1">
      <c r="A64" s="40" t="s">
        <v>71</v>
      </c>
      <c r="B64" s="50" t="s">
        <v>72</v>
      </c>
      <c r="C64" s="18"/>
      <c r="D64" s="18"/>
      <c r="E64" s="12"/>
      <c r="F64" s="12">
        <f t="shared" si="4"/>
        <v>0</v>
      </c>
      <c r="G64" s="31"/>
    </row>
    <row r="65" spans="1:7" s="9" customFormat="1" ht="17.25" customHeight="1" hidden="1">
      <c r="A65" s="47" t="s">
        <v>73</v>
      </c>
      <c r="B65" s="48" t="s">
        <v>74</v>
      </c>
      <c r="C65" s="18">
        <v>0</v>
      </c>
      <c r="D65" s="18">
        <v>0</v>
      </c>
      <c r="E65" s="12"/>
      <c r="F65" s="12">
        <f t="shared" si="4"/>
        <v>0</v>
      </c>
      <c r="G65" s="31"/>
    </row>
    <row r="66" spans="1:7" s="9" customFormat="1" ht="17.25" customHeight="1">
      <c r="A66" s="37" t="s">
        <v>75</v>
      </c>
      <c r="B66" s="38" t="s">
        <v>76</v>
      </c>
      <c r="C66" s="39">
        <f>C68+C69</f>
        <v>783.7</v>
      </c>
      <c r="D66" s="39">
        <f>D68+D69</f>
        <v>391.25901</v>
      </c>
      <c r="E66" s="12">
        <f>D66/C66*100</f>
        <v>49.924589766492275</v>
      </c>
      <c r="F66" s="12">
        <f t="shared" si="4"/>
        <v>-392.44099000000006</v>
      </c>
      <c r="G66" s="31"/>
    </row>
    <row r="67" spans="1:7" s="9" customFormat="1" ht="0.75" customHeight="1" hidden="1">
      <c r="A67" s="40" t="s">
        <v>77</v>
      </c>
      <c r="B67" s="17" t="s">
        <v>78</v>
      </c>
      <c r="C67" s="18"/>
      <c r="D67" s="18"/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79</v>
      </c>
      <c r="B68" s="51" t="s">
        <v>80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81</v>
      </c>
      <c r="B69" s="17" t="s">
        <v>82</v>
      </c>
      <c r="C69" s="18">
        <v>783.7</v>
      </c>
      <c r="D69" s="18">
        <v>391.25901</v>
      </c>
      <c r="E69" s="12">
        <f>D69/C69*100</f>
        <v>49.924589766492275</v>
      </c>
      <c r="F69" s="12">
        <f t="shared" si="4"/>
        <v>-392.44099000000006</v>
      </c>
      <c r="G69" s="53"/>
    </row>
    <row r="70" spans="1:7" s="52" customFormat="1" ht="17.25" customHeight="1" hidden="1">
      <c r="A70" s="37" t="s">
        <v>83</v>
      </c>
      <c r="B70" s="54" t="s">
        <v>84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85</v>
      </c>
      <c r="B71" s="50" t="s">
        <v>86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87</v>
      </c>
      <c r="B72" s="54" t="s">
        <v>88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89</v>
      </c>
      <c r="B73" s="50" t="s">
        <v>90</v>
      </c>
      <c r="C73" s="18"/>
      <c r="D73" s="18"/>
      <c r="E73" s="12" t="e">
        <f aca="true" t="shared" si="5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91</v>
      </c>
      <c r="B74" s="50" t="s">
        <v>92</v>
      </c>
      <c r="C74" s="18"/>
      <c r="D74" s="18"/>
      <c r="E74" s="12" t="e">
        <f t="shared" si="5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93</v>
      </c>
      <c r="B75" s="50" t="s">
        <v>94</v>
      </c>
      <c r="C75" s="18"/>
      <c r="D75" s="18"/>
      <c r="E75" s="12" t="e">
        <f t="shared" si="5"/>
        <v>#DIV/0!</v>
      </c>
      <c r="F75" s="12">
        <f t="shared" si="4"/>
        <v>0</v>
      </c>
      <c r="G75" s="31"/>
    </row>
    <row r="76" spans="1:7" s="9" customFormat="1" ht="0.75" customHeight="1" hidden="1">
      <c r="A76" s="40" t="s">
        <v>95</v>
      </c>
      <c r="B76" s="50" t="s">
        <v>96</v>
      </c>
      <c r="C76" s="18"/>
      <c r="D76" s="18"/>
      <c r="E76" s="12" t="e">
        <f t="shared" si="5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97</v>
      </c>
      <c r="B77" s="38" t="s">
        <v>98</v>
      </c>
      <c r="C77" s="39">
        <f>SUM(C78:C78)</f>
        <v>1576.1</v>
      </c>
      <c r="D77" s="39">
        <f>SUM(D78:D78)</f>
        <v>667.78057</v>
      </c>
      <c r="E77" s="12">
        <f t="shared" si="5"/>
        <v>42.369175179239896</v>
      </c>
      <c r="F77" s="12">
        <f t="shared" si="4"/>
        <v>-908.3194299999999</v>
      </c>
      <c r="G77" s="31"/>
    </row>
    <row r="78" spans="1:7" s="9" customFormat="1" ht="17.25" customHeight="1">
      <c r="A78" s="40" t="s">
        <v>99</v>
      </c>
      <c r="B78" s="17" t="s">
        <v>100</v>
      </c>
      <c r="C78" s="18">
        <v>1576.1</v>
      </c>
      <c r="D78" s="18">
        <v>667.78057</v>
      </c>
      <c r="E78" s="12">
        <f t="shared" si="5"/>
        <v>42.369175179239896</v>
      </c>
      <c r="F78" s="12">
        <f t="shared" si="4"/>
        <v>-908.3194299999999</v>
      </c>
      <c r="G78" s="31"/>
    </row>
    <row r="79" spans="1:7" s="9" customFormat="1" ht="17.25" customHeight="1" hidden="1">
      <c r="A79" s="37" t="s">
        <v>101</v>
      </c>
      <c r="B79" s="38" t="s">
        <v>102</v>
      </c>
      <c r="C79" s="39">
        <f>SUM(C80:C84)</f>
        <v>0</v>
      </c>
      <c r="D79" s="39">
        <f>SUM(D80:D84)</f>
        <v>0</v>
      </c>
      <c r="E79" s="12" t="e">
        <f t="shared" si="5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103</v>
      </c>
      <c r="B80" s="17" t="s">
        <v>104</v>
      </c>
      <c r="C80" s="18"/>
      <c r="D80" s="18"/>
      <c r="E80" s="12" t="e">
        <f t="shared" si="5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105</v>
      </c>
      <c r="B81" s="17" t="s">
        <v>106</v>
      </c>
      <c r="C81" s="18"/>
      <c r="D81" s="18"/>
      <c r="E81" s="12" t="e">
        <f t="shared" si="5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107</v>
      </c>
      <c r="B82" s="17" t="s">
        <v>108</v>
      </c>
      <c r="C82" s="18"/>
      <c r="D82" s="18"/>
      <c r="E82" s="12" t="e">
        <f t="shared" si="5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109</v>
      </c>
      <c r="B83" s="56" t="s">
        <v>110</v>
      </c>
      <c r="C83" s="18"/>
      <c r="D83" s="18"/>
      <c r="E83" s="12" t="e">
        <f t="shared" si="5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111</v>
      </c>
      <c r="B84" s="17" t="s">
        <v>112</v>
      </c>
      <c r="C84" s="18"/>
      <c r="D84" s="18"/>
      <c r="E84" s="12" t="e">
        <f t="shared" si="5"/>
        <v>#DIV/0!</v>
      </c>
      <c r="F84" s="12">
        <f t="shared" si="4"/>
        <v>0</v>
      </c>
      <c r="G84" s="31"/>
    </row>
    <row r="85" spans="1:7" s="9" customFormat="1" ht="15" customHeight="1" hidden="1">
      <c r="A85" s="57">
        <v>1000</v>
      </c>
      <c r="B85" s="58" t="s">
        <v>113</v>
      </c>
      <c r="C85" s="39">
        <f>SUM(C86:C88)</f>
        <v>0</v>
      </c>
      <c r="D85" s="39">
        <f>SUM(D86:D88)</f>
        <v>0</v>
      </c>
      <c r="E85" s="11" t="e">
        <f t="shared" si="5"/>
        <v>#DIV/0!</v>
      </c>
      <c r="F85" s="12">
        <f t="shared" si="4"/>
        <v>0</v>
      </c>
      <c r="G85" s="31"/>
    </row>
    <row r="86" spans="1:7" s="9" customFormat="1" ht="14.25" customHeight="1" hidden="1">
      <c r="A86" s="59">
        <v>1003</v>
      </c>
      <c r="B86" s="60" t="s">
        <v>114</v>
      </c>
      <c r="C86" s="18">
        <v>0</v>
      </c>
      <c r="D86" s="18">
        <v>0</v>
      </c>
      <c r="E86" s="12" t="e">
        <f t="shared" si="5"/>
        <v>#DIV/0!</v>
      </c>
      <c r="F86" s="12">
        <f t="shared" si="4"/>
        <v>0</v>
      </c>
      <c r="G86" s="31"/>
    </row>
    <row r="87" spans="1:7" s="9" customFormat="1" ht="15" customHeight="1" hidden="1">
      <c r="A87" s="59">
        <v>1004</v>
      </c>
      <c r="B87" s="60" t="s">
        <v>115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116</v>
      </c>
      <c r="B88" s="17" t="s">
        <v>117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118</v>
      </c>
      <c r="B89" s="38" t="s">
        <v>119</v>
      </c>
      <c r="C89" s="39">
        <f>C90+C91+C92+C93+C94</f>
        <v>13</v>
      </c>
      <c r="D89" s="39">
        <f>D90+D91+D92+D93+D94</f>
        <v>7</v>
      </c>
      <c r="E89" s="11">
        <f>D89/C89*100</f>
        <v>53.84615384615385</v>
      </c>
      <c r="F89" s="12">
        <f t="shared" si="4"/>
        <v>-6</v>
      </c>
      <c r="G89" s="31"/>
    </row>
    <row r="90" spans="1:7" s="9" customFormat="1" ht="15.75" customHeight="1">
      <c r="A90" s="41" t="s">
        <v>120</v>
      </c>
      <c r="B90" s="62" t="s">
        <v>121</v>
      </c>
      <c r="C90" s="18">
        <v>13</v>
      </c>
      <c r="D90" s="18">
        <v>7</v>
      </c>
      <c r="E90" s="11">
        <f>D90/C90*100</f>
        <v>53.84615384615385</v>
      </c>
      <c r="F90" s="12">
        <f>D90-C90</f>
        <v>-6</v>
      </c>
      <c r="G90" s="31"/>
    </row>
    <row r="91" spans="1:7" s="9" customFormat="1" ht="15.75" customHeight="1" hidden="1">
      <c r="A91" s="41" t="s">
        <v>122</v>
      </c>
      <c r="B91" s="17" t="s">
        <v>123</v>
      </c>
      <c r="C91" s="18"/>
      <c r="D91" s="18"/>
      <c r="E91" s="12"/>
      <c r="F91" s="12">
        <f aca="true" t="shared" si="6" ref="F91:F102">D91-C91</f>
        <v>0</v>
      </c>
      <c r="G91" s="31"/>
    </row>
    <row r="92" spans="1:7" s="9" customFormat="1" ht="15.75" customHeight="1" hidden="1">
      <c r="A92" s="41" t="s">
        <v>124</v>
      </c>
      <c r="B92" s="17" t="s">
        <v>125</v>
      </c>
      <c r="C92" s="18"/>
      <c r="D92" s="18"/>
      <c r="E92" s="12"/>
      <c r="F92" s="12">
        <f t="shared" si="6"/>
        <v>0</v>
      </c>
      <c r="G92" s="31"/>
    </row>
    <row r="93" spans="1:7" s="9" customFormat="1" ht="31.5" customHeight="1" hidden="1">
      <c r="A93" s="41" t="s">
        <v>126</v>
      </c>
      <c r="B93" s="17" t="s">
        <v>127</v>
      </c>
      <c r="C93" s="18"/>
      <c r="D93" s="18"/>
      <c r="E93" s="12"/>
      <c r="F93" s="12">
        <f t="shared" si="6"/>
        <v>0</v>
      </c>
      <c r="G93" s="31"/>
    </row>
    <row r="94" spans="1:7" s="9" customFormat="1" ht="29.25" customHeight="1" hidden="1">
      <c r="A94" s="41" t="s">
        <v>128</v>
      </c>
      <c r="B94" s="17" t="s">
        <v>129</v>
      </c>
      <c r="C94" s="18"/>
      <c r="D94" s="18"/>
      <c r="E94" s="12"/>
      <c r="F94" s="12">
        <f t="shared" si="6"/>
        <v>0</v>
      </c>
      <c r="G94" s="31"/>
    </row>
    <row r="95" spans="1:7" s="9" customFormat="1" ht="15.75" customHeight="1" hidden="1">
      <c r="A95" s="37" t="s">
        <v>130</v>
      </c>
      <c r="B95" s="38" t="s">
        <v>131</v>
      </c>
      <c r="C95" s="39"/>
      <c r="D95" s="39"/>
      <c r="E95" s="11" t="e">
        <f>D95/C95*100</f>
        <v>#DIV/0!</v>
      </c>
      <c r="F95" s="12">
        <f t="shared" si="6"/>
        <v>0</v>
      </c>
      <c r="G95" s="31"/>
    </row>
    <row r="96" spans="1:7" s="9" customFormat="1" ht="15.75" customHeight="1" hidden="1">
      <c r="A96" s="40" t="s">
        <v>132</v>
      </c>
      <c r="B96" s="17" t="s">
        <v>133</v>
      </c>
      <c r="C96" s="18"/>
      <c r="D96" s="18"/>
      <c r="E96" s="12" t="e">
        <f>D96/C96*100</f>
        <v>#DIV/0!</v>
      </c>
      <c r="F96" s="12">
        <f t="shared" si="6"/>
        <v>0</v>
      </c>
      <c r="G96" s="31"/>
    </row>
    <row r="97" spans="1:7" s="9" customFormat="1" ht="31.5" customHeight="1" hidden="1">
      <c r="A97" s="37" t="s">
        <v>134</v>
      </c>
      <c r="B97" s="38" t="s">
        <v>135</v>
      </c>
      <c r="C97" s="39">
        <f>C98</f>
        <v>0</v>
      </c>
      <c r="D97" s="39">
        <f>D98</f>
        <v>0</v>
      </c>
      <c r="E97" s="11"/>
      <c r="F97" s="12">
        <f t="shared" si="6"/>
        <v>0</v>
      </c>
      <c r="G97" s="31"/>
    </row>
    <row r="98" spans="1:7" s="9" customFormat="1" ht="31.5" customHeight="1" hidden="1">
      <c r="A98" s="40" t="s">
        <v>136</v>
      </c>
      <c r="B98" s="17" t="s">
        <v>137</v>
      </c>
      <c r="C98" s="18">
        <v>0</v>
      </c>
      <c r="D98" s="18">
        <v>0</v>
      </c>
      <c r="E98" s="12"/>
      <c r="F98" s="12">
        <f t="shared" si="6"/>
        <v>0</v>
      </c>
      <c r="G98" s="31"/>
    </row>
    <row r="99" spans="1:6" s="9" customFormat="1" ht="15.75" customHeight="1">
      <c r="A99" s="63">
        <v>1400</v>
      </c>
      <c r="B99" s="58" t="s">
        <v>138</v>
      </c>
      <c r="C99" s="39">
        <f>C100</f>
        <v>185.9</v>
      </c>
      <c r="D99" s="39">
        <f>D100</f>
        <v>46.475</v>
      </c>
      <c r="E99" s="11"/>
      <c r="F99" s="12">
        <f t="shared" si="6"/>
        <v>-139.425</v>
      </c>
    </row>
    <row r="100" spans="1:6" s="9" customFormat="1" ht="15.75" customHeight="1">
      <c r="A100" s="59">
        <v>1403</v>
      </c>
      <c r="B100" s="60" t="s">
        <v>296</v>
      </c>
      <c r="C100" s="18">
        <v>185.9</v>
      </c>
      <c r="D100" s="18">
        <v>46.475</v>
      </c>
      <c r="E100" s="12"/>
      <c r="F100" s="12"/>
    </row>
    <row r="101" spans="1:6" s="9" customFormat="1" ht="15.75" customHeight="1" hidden="1">
      <c r="A101" s="64">
        <v>1104</v>
      </c>
      <c r="B101" s="60" t="s">
        <v>44</v>
      </c>
      <c r="C101" s="18"/>
      <c r="D101" s="18"/>
      <c r="E101" s="12" t="e">
        <f t="shared" si="5"/>
        <v>#DIV/0!</v>
      </c>
      <c r="F101" s="12">
        <f t="shared" si="6"/>
        <v>0</v>
      </c>
    </row>
    <row r="102" spans="1:6" s="9" customFormat="1" ht="15.75" customHeight="1" hidden="1">
      <c r="A102" s="64">
        <v>1102</v>
      </c>
      <c r="B102" s="60" t="s">
        <v>139</v>
      </c>
      <c r="C102" s="18"/>
      <c r="D102" s="18"/>
      <c r="E102" s="12" t="e">
        <f t="shared" si="5"/>
        <v>#DIV/0!</v>
      </c>
      <c r="F102" s="12">
        <f t="shared" si="6"/>
        <v>0</v>
      </c>
    </row>
    <row r="103" spans="1:6" s="9" customFormat="1" ht="15.75" customHeight="1">
      <c r="A103" s="64"/>
      <c r="B103" s="65" t="s">
        <v>140</v>
      </c>
      <c r="C103" s="39">
        <f>C52+C56+C58+C62+C66+C77+C85+C89+C99</f>
        <v>3459.378</v>
      </c>
      <c r="D103" s="39">
        <f>D52+D56+D58+D62+D66+D77+D85+D89+D99</f>
        <v>1539.3700799999997</v>
      </c>
      <c r="E103" s="12">
        <f t="shared" si="5"/>
        <v>44.4984641747736</v>
      </c>
      <c r="F103" s="12">
        <f t="shared" si="4"/>
        <v>-1920.0079200000005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141</v>
      </c>
      <c r="B105" s="66"/>
    </row>
    <row r="106" spans="1:3" s="9" customFormat="1" ht="12.75">
      <c r="A106" s="67" t="s">
        <v>142</v>
      </c>
      <c r="B106" s="67"/>
      <c r="C106" s="9" t="s">
        <v>143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58">
      <selection activeCell="D103" sqref="D103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0.421875" style="2" customWidth="1"/>
    <col min="6" max="6" width="9.57421875" style="2" customWidth="1"/>
    <col min="7" max="16384" width="9.140625" style="2" customWidth="1"/>
  </cols>
  <sheetData>
    <row r="1" spans="1:7" ht="18" customHeight="1">
      <c r="A1" s="319" t="s">
        <v>317</v>
      </c>
      <c r="B1" s="319"/>
      <c r="C1" s="319"/>
      <c r="D1" s="319"/>
      <c r="E1" s="319"/>
      <c r="F1" s="319"/>
      <c r="G1" s="1"/>
    </row>
    <row r="2" spans="1:7" ht="18" customHeight="1">
      <c r="A2" s="319"/>
      <c r="B2" s="319"/>
      <c r="C2" s="319"/>
      <c r="D2" s="319"/>
      <c r="E2" s="319"/>
      <c r="F2" s="319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308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900.4000000000001</v>
      </c>
      <c r="D5" s="11">
        <f>SUM(D6,D8,D10,D13,D15)</f>
        <v>288.08968999999996</v>
      </c>
      <c r="E5" s="12">
        <f aca="true" t="shared" si="0" ref="E5:E35">D5/C5*100</f>
        <v>31.99574522434473</v>
      </c>
      <c r="F5" s="12">
        <f aca="true" t="shared" si="1" ref="F5:F36">D5-C5</f>
        <v>-612.3103100000001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418.1</v>
      </c>
      <c r="D6" s="11">
        <f>SUM(D7)</f>
        <v>183.41583</v>
      </c>
      <c r="E6" s="12">
        <f t="shared" si="0"/>
        <v>43.86889021765128</v>
      </c>
      <c r="F6" s="12">
        <f t="shared" si="1"/>
        <v>-234.68417000000002</v>
      </c>
      <c r="G6" s="1"/>
    </row>
    <row r="7" spans="1:7" s="9" customFormat="1" ht="15.75">
      <c r="A7" s="13">
        <v>1010200001</v>
      </c>
      <c r="B7" s="14" t="s">
        <v>7</v>
      </c>
      <c r="C7" s="15">
        <v>418.1</v>
      </c>
      <c r="D7" s="15">
        <v>183.41583</v>
      </c>
      <c r="E7" s="12">
        <f t="shared" si="0"/>
        <v>43.86889021765128</v>
      </c>
      <c r="F7" s="12">
        <f t="shared" si="1"/>
        <v>-234.68417000000002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15</v>
      </c>
      <c r="D8" s="11">
        <f>SUM(D9)</f>
        <v>11.40283</v>
      </c>
      <c r="E8" s="12">
        <f t="shared" si="0"/>
        <v>76.01886666666667</v>
      </c>
      <c r="F8" s="12">
        <f t="shared" si="1"/>
        <v>-3.59717</v>
      </c>
      <c r="G8" s="1"/>
    </row>
    <row r="9" spans="1:7" s="9" customFormat="1" ht="15.75">
      <c r="A9" s="13">
        <v>1050300001</v>
      </c>
      <c r="B9" s="13" t="s">
        <v>9</v>
      </c>
      <c r="C9" s="12">
        <v>15</v>
      </c>
      <c r="D9" s="12">
        <v>11.40283</v>
      </c>
      <c r="E9" s="12">
        <f t="shared" si="0"/>
        <v>76.01886666666667</v>
      </c>
      <c r="F9" s="12">
        <f t="shared" si="1"/>
        <v>-3.59717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461.59999999999997</v>
      </c>
      <c r="D10" s="11">
        <f>SUM(D11:D12)</f>
        <v>85.82103000000001</v>
      </c>
      <c r="E10" s="12">
        <f t="shared" si="0"/>
        <v>18.592077556325826</v>
      </c>
      <c r="F10" s="12">
        <f t="shared" si="1"/>
        <v>-375.77896999999996</v>
      </c>
      <c r="G10" s="1"/>
    </row>
    <row r="11" spans="1:7" s="9" customFormat="1" ht="15.75">
      <c r="A11" s="13">
        <v>1060600000</v>
      </c>
      <c r="B11" s="13" t="s">
        <v>11</v>
      </c>
      <c r="C11" s="12">
        <v>427.2</v>
      </c>
      <c r="D11" s="12">
        <v>79.41115</v>
      </c>
      <c r="E11" s="12">
        <f t="shared" si="0"/>
        <v>18.588752340823973</v>
      </c>
      <c r="F11" s="12">
        <f t="shared" si="1"/>
        <v>-347.78884999999997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34.4</v>
      </c>
      <c r="D12" s="18">
        <v>6.40988</v>
      </c>
      <c r="E12" s="12">
        <f t="shared" si="0"/>
        <v>18.633372093023258</v>
      </c>
      <c r="F12" s="12">
        <f t="shared" si="1"/>
        <v>-27.990119999999997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5.7</v>
      </c>
      <c r="D15" s="11">
        <f>SUM(D16:D19)</f>
        <v>7.45</v>
      </c>
      <c r="E15" s="12">
        <f t="shared" si="0"/>
        <v>130.70175438596493</v>
      </c>
      <c r="F15" s="12">
        <f t="shared" si="1"/>
        <v>1.75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0.75" customHeight="1">
      <c r="A17" s="13">
        <v>1080400001</v>
      </c>
      <c r="B17" s="14" t="s">
        <v>17</v>
      </c>
      <c r="C17" s="12">
        <v>5.7</v>
      </c>
      <c r="D17" s="12">
        <v>7.45</v>
      </c>
      <c r="E17" s="12">
        <f t="shared" si="0"/>
        <v>130.70175438596493</v>
      </c>
      <c r="F17" s="12">
        <f t="shared" si="1"/>
        <v>1.75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133</v>
      </c>
      <c r="D20" s="11">
        <f>SUM(D21:D36)</f>
        <v>26.05111</v>
      </c>
      <c r="E20" s="12">
        <f t="shared" si="0"/>
        <v>19.5873007518797</v>
      </c>
      <c r="F20" s="12">
        <f t="shared" si="1"/>
        <v>-106.94889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45</v>
      </c>
      <c r="D21" s="12">
        <v>20.59513</v>
      </c>
      <c r="E21" s="12">
        <f t="shared" si="0"/>
        <v>45.766955555555555</v>
      </c>
      <c r="F21" s="12">
        <f t="shared" si="1"/>
        <v>-24.40487</v>
      </c>
      <c r="G21" s="1"/>
    </row>
    <row r="22" spans="1:7" s="9" customFormat="1" ht="15" customHeight="1">
      <c r="A22" s="13">
        <v>1110503505</v>
      </c>
      <c r="B22" s="13" t="s">
        <v>22</v>
      </c>
      <c r="C22" s="12">
        <v>7</v>
      </c>
      <c r="D22" s="12">
        <v>5.45598</v>
      </c>
      <c r="E22" s="12">
        <f t="shared" si="0"/>
        <v>77.94257142857143</v>
      </c>
      <c r="F22" s="12">
        <f t="shared" si="1"/>
        <v>-1.5440199999999997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80</v>
      </c>
      <c r="D25" s="12">
        <v>0</v>
      </c>
      <c r="E25" s="12">
        <f t="shared" si="0"/>
        <v>0</v>
      </c>
      <c r="F25" s="12">
        <f t="shared" si="1"/>
        <v>-80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/>
      <c r="E34" s="12">
        <f t="shared" si="0"/>
        <v>0</v>
      </c>
      <c r="F34" s="12">
        <f t="shared" si="1"/>
        <v>-1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1033.4</v>
      </c>
      <c r="D38" s="11">
        <f>SUM(D20,D5)</f>
        <v>314.14079999999996</v>
      </c>
      <c r="E38" s="12">
        <f aca="true" t="shared" si="2" ref="E38:E47">D38/C38*100</f>
        <v>30.398761370234173</v>
      </c>
      <c r="F38" s="12">
        <f aca="true" t="shared" si="3" ref="F38:F47">D38-C38</f>
        <v>-719.2592000000002</v>
      </c>
      <c r="G38" s="1"/>
    </row>
    <row r="39" spans="1:7" s="9" customFormat="1" ht="15.75">
      <c r="A39" s="10"/>
      <c r="B39" s="10" t="s">
        <v>39</v>
      </c>
      <c r="C39" s="11">
        <f>SUM(C40:C44)</f>
        <v>3209.993</v>
      </c>
      <c r="D39" s="11">
        <f>SUM(D40:D44)</f>
        <v>1763.626</v>
      </c>
      <c r="E39" s="12">
        <f t="shared" si="2"/>
        <v>54.94173974834213</v>
      </c>
      <c r="F39" s="12">
        <f t="shared" si="3"/>
        <v>-1446.367</v>
      </c>
      <c r="G39" s="1"/>
    </row>
    <row r="40" spans="1:8" s="9" customFormat="1" ht="15.75">
      <c r="A40" s="13">
        <v>2020100000</v>
      </c>
      <c r="B40" s="13" t="s">
        <v>40</v>
      </c>
      <c r="C40" s="12">
        <v>2423.9</v>
      </c>
      <c r="D40" s="12">
        <v>1154.07</v>
      </c>
      <c r="E40" s="12">
        <f t="shared" si="2"/>
        <v>47.612112710920414</v>
      </c>
      <c r="F40" s="12">
        <f t="shared" si="3"/>
        <v>-1269.8300000000002</v>
      </c>
      <c r="G40" s="1"/>
      <c r="H40" s="21"/>
    </row>
    <row r="41" spans="1:7" s="9" customFormat="1" ht="15.75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674.1</v>
      </c>
      <c r="D42" s="12">
        <v>497.636</v>
      </c>
      <c r="E42" s="12">
        <f t="shared" si="2"/>
        <v>73.82228156059932</v>
      </c>
      <c r="F42" s="12">
        <f t="shared" si="3"/>
        <v>-176.464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111.993</v>
      </c>
      <c r="D43" s="12">
        <v>111.92</v>
      </c>
      <c r="E43" s="12">
        <f t="shared" si="2"/>
        <v>99.9348173546561</v>
      </c>
      <c r="F43" s="12">
        <f t="shared" si="3"/>
        <v>-0.07299999999999329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4243.393</v>
      </c>
      <c r="D46" s="11">
        <f>SUM(D39,D38)</f>
        <v>2077.7668</v>
      </c>
      <c r="E46" s="12">
        <f t="shared" si="2"/>
        <v>48.96475061348312</v>
      </c>
      <c r="F46" s="12">
        <f t="shared" si="3"/>
        <v>-2165.6262</v>
      </c>
      <c r="G46" s="1"/>
    </row>
    <row r="47" spans="1:7" s="9" customFormat="1" ht="15.75">
      <c r="A47" s="10"/>
      <c r="B47" s="22" t="s">
        <v>47</v>
      </c>
      <c r="C47" s="11">
        <f>C103-C46</f>
        <v>0</v>
      </c>
      <c r="D47" s="11">
        <f>D103-D46</f>
        <v>-230.7040199999999</v>
      </c>
      <c r="E47" s="12" t="e">
        <f t="shared" si="2"/>
        <v>#DIV/0!</v>
      </c>
      <c r="F47" s="12">
        <f t="shared" si="3"/>
        <v>-230.7040199999999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308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693.43175</v>
      </c>
      <c r="D52" s="39">
        <f>SUM(D53:D55)</f>
        <v>280.27391</v>
      </c>
      <c r="E52" s="12">
        <f>D52/C52*100</f>
        <v>40.418384361546764</v>
      </c>
      <c r="F52" s="12">
        <f>D52-C52</f>
        <v>-413.15783999999996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674.833</v>
      </c>
      <c r="D53" s="18">
        <v>280.27391</v>
      </c>
      <c r="E53" s="12">
        <f>D53/C53*100</f>
        <v>41.53233614835078</v>
      </c>
      <c r="F53" s="12">
        <f>D53-C53</f>
        <v>-394.55908999999997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>
      <c r="A55" s="40" t="s">
        <v>162</v>
      </c>
      <c r="B55" s="17" t="s">
        <v>56</v>
      </c>
      <c r="C55" s="18">
        <v>18.59875</v>
      </c>
      <c r="D55" s="18">
        <v>0</v>
      </c>
      <c r="E55" s="12"/>
      <c r="F55" s="12"/>
      <c r="G55" s="31"/>
    </row>
    <row r="56" spans="1:7" s="9" customFormat="1" ht="15.75">
      <c r="A56" s="37" t="s">
        <v>57</v>
      </c>
      <c r="B56" s="38" t="s">
        <v>58</v>
      </c>
      <c r="C56" s="39">
        <f>C57</f>
        <v>111.86</v>
      </c>
      <c r="D56" s="39">
        <f>D57</f>
        <v>39.91019</v>
      </c>
      <c r="E56" s="12">
        <f>D56/C56*100</f>
        <v>35.678696585016986</v>
      </c>
      <c r="F56" s="12">
        <f aca="true" t="shared" si="4" ref="F56:F103">D56-C56</f>
        <v>-71.94981</v>
      </c>
      <c r="G56" s="31"/>
    </row>
    <row r="57" spans="1:6" s="9" customFormat="1" ht="15.75">
      <c r="A57" s="41" t="s">
        <v>59</v>
      </c>
      <c r="B57" s="17" t="s">
        <v>60</v>
      </c>
      <c r="C57" s="18">
        <v>111.86</v>
      </c>
      <c r="D57" s="18">
        <v>39.91019</v>
      </c>
      <c r="E57" s="12">
        <f>D57/C57*100</f>
        <v>35.678696585016986</v>
      </c>
      <c r="F57" s="12">
        <f t="shared" si="4"/>
        <v>-71.94981</v>
      </c>
    </row>
    <row r="58" spans="1:7" s="46" customFormat="1" ht="15" customHeight="1">
      <c r="A58" s="42" t="s">
        <v>61</v>
      </c>
      <c r="B58" s="43" t="s">
        <v>62</v>
      </c>
      <c r="C58" s="44">
        <f>C60+C61</f>
        <v>24.80125</v>
      </c>
      <c r="D58" s="44">
        <f>D60+D61</f>
        <v>1.40125</v>
      </c>
      <c r="E58" s="12">
        <f>D58/C58*100</f>
        <v>5.649916838869009</v>
      </c>
      <c r="F58" s="12">
        <f t="shared" si="4"/>
        <v>-23.4</v>
      </c>
      <c r="G58" s="45"/>
    </row>
    <row r="59" spans="1:7" s="46" customFormat="1" ht="15.75" hidden="1">
      <c r="A59" s="47" t="s">
        <v>63</v>
      </c>
      <c r="B59" s="48" t="s">
        <v>64</v>
      </c>
      <c r="C59" s="49">
        <v>0</v>
      </c>
      <c r="D59" s="49">
        <v>0</v>
      </c>
      <c r="E59" s="12"/>
      <c r="F59" s="12">
        <f t="shared" si="4"/>
        <v>0</v>
      </c>
      <c r="G59" s="45"/>
    </row>
    <row r="60" spans="1:7" s="46" customFormat="1" ht="17.25" customHeight="1">
      <c r="A60" s="47" t="s">
        <v>163</v>
      </c>
      <c r="B60" s="48" t="s">
        <v>277</v>
      </c>
      <c r="C60" s="49">
        <v>1.40125</v>
      </c>
      <c r="D60" s="49">
        <v>1.40125</v>
      </c>
      <c r="E60" s="12"/>
      <c r="F60" s="12">
        <f t="shared" si="4"/>
        <v>0</v>
      </c>
      <c r="G60" s="45"/>
    </row>
    <row r="61" spans="1:7" s="46" customFormat="1" ht="17.25" customHeight="1">
      <c r="A61" s="47" t="s">
        <v>65</v>
      </c>
      <c r="B61" s="48" t="s">
        <v>66</v>
      </c>
      <c r="C61" s="49">
        <v>23.4</v>
      </c>
      <c r="D61" s="49">
        <v>0</v>
      </c>
      <c r="E61" s="12">
        <f aca="true" t="shared" si="5" ref="E61:E66">D61/C61*100</f>
        <v>0</v>
      </c>
      <c r="F61" s="12">
        <f t="shared" si="4"/>
        <v>-23.4</v>
      </c>
      <c r="G61" s="45"/>
    </row>
    <row r="62" spans="1:7" s="9" customFormat="1" ht="17.25" customHeight="1">
      <c r="A62" s="37" t="s">
        <v>67</v>
      </c>
      <c r="B62" s="38" t="s">
        <v>68</v>
      </c>
      <c r="C62" s="39">
        <f>C63+C64+C65</f>
        <v>300</v>
      </c>
      <c r="D62" s="39">
        <f>D63+D64+D65</f>
        <v>0</v>
      </c>
      <c r="E62" s="39"/>
      <c r="F62" s="39">
        <f>F63+F64+F65</f>
        <v>-300</v>
      </c>
      <c r="G62" s="31"/>
    </row>
    <row r="63" spans="1:7" s="9" customFormat="1" ht="17.25" customHeight="1">
      <c r="A63" s="40" t="s">
        <v>69</v>
      </c>
      <c r="B63" s="17" t="s">
        <v>70</v>
      </c>
      <c r="C63" s="18">
        <v>250</v>
      </c>
      <c r="D63" s="18"/>
      <c r="E63" s="12">
        <f t="shared" si="5"/>
        <v>0</v>
      </c>
      <c r="F63" s="12">
        <f t="shared" si="4"/>
        <v>-250</v>
      </c>
      <c r="G63" s="31"/>
    </row>
    <row r="64" spans="1:7" s="9" customFormat="1" ht="17.25" customHeight="1">
      <c r="A64" s="40" t="s">
        <v>71</v>
      </c>
      <c r="B64" s="50" t="s">
        <v>72</v>
      </c>
      <c r="C64" s="18">
        <v>50</v>
      </c>
      <c r="D64" s="18"/>
      <c r="E64" s="12">
        <f t="shared" si="5"/>
        <v>0</v>
      </c>
      <c r="F64" s="12">
        <f t="shared" si="4"/>
        <v>-50</v>
      </c>
      <c r="G64" s="31"/>
    </row>
    <row r="65" spans="1:7" s="9" customFormat="1" ht="17.25" customHeight="1" hidden="1">
      <c r="A65" s="47" t="s">
        <v>73</v>
      </c>
      <c r="B65" s="48" t="s">
        <v>74</v>
      </c>
      <c r="C65" s="18">
        <v>0</v>
      </c>
      <c r="D65" s="18">
        <v>0</v>
      </c>
      <c r="E65" s="12"/>
      <c r="F65" s="12">
        <f t="shared" si="4"/>
        <v>0</v>
      </c>
      <c r="G65" s="31"/>
    </row>
    <row r="66" spans="1:7" s="9" customFormat="1" ht="17.25" customHeight="1">
      <c r="A66" s="37" t="s">
        <v>75</v>
      </c>
      <c r="B66" s="38" t="s">
        <v>76</v>
      </c>
      <c r="C66" s="39">
        <f>C68+C69</f>
        <v>1055.9</v>
      </c>
      <c r="D66" s="39">
        <f>D68+D69</f>
        <v>392.61037</v>
      </c>
      <c r="E66" s="12">
        <f t="shared" si="5"/>
        <v>37.182533383843165</v>
      </c>
      <c r="F66" s="12">
        <f t="shared" si="4"/>
        <v>-663.2896300000001</v>
      </c>
      <c r="G66" s="31"/>
    </row>
    <row r="67" spans="1:7" s="9" customFormat="1" ht="17.25" customHeight="1" hidden="1">
      <c r="A67" s="40" t="s">
        <v>77</v>
      </c>
      <c r="B67" s="17" t="s">
        <v>78</v>
      </c>
      <c r="C67" s="18">
        <v>0</v>
      </c>
      <c r="D67" s="18"/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79</v>
      </c>
      <c r="B68" s="51" t="s">
        <v>80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81</v>
      </c>
      <c r="B69" s="17" t="s">
        <v>82</v>
      </c>
      <c r="C69" s="18">
        <v>1055.9</v>
      </c>
      <c r="D69" s="18">
        <v>392.61037</v>
      </c>
      <c r="E69" s="12">
        <f>D69/C69*100</f>
        <v>37.182533383843165</v>
      </c>
      <c r="F69" s="12">
        <f t="shared" si="4"/>
        <v>-663.2896300000001</v>
      </c>
      <c r="G69" s="53"/>
    </row>
    <row r="70" spans="1:7" s="52" customFormat="1" ht="17.25" customHeight="1" hidden="1">
      <c r="A70" s="37" t="s">
        <v>83</v>
      </c>
      <c r="B70" s="54" t="s">
        <v>84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85</v>
      </c>
      <c r="B71" s="50" t="s">
        <v>86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87</v>
      </c>
      <c r="B72" s="54" t="s">
        <v>88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89</v>
      </c>
      <c r="B73" s="50" t="s">
        <v>90</v>
      </c>
      <c r="C73" s="18"/>
      <c r="D73" s="18"/>
      <c r="E73" s="12" t="e">
        <f aca="true" t="shared" si="6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91</v>
      </c>
      <c r="B74" s="50" t="s">
        <v>92</v>
      </c>
      <c r="C74" s="18"/>
      <c r="D74" s="18"/>
      <c r="E74" s="12" t="e">
        <f t="shared" si="6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93</v>
      </c>
      <c r="B75" s="50" t="s">
        <v>94</v>
      </c>
      <c r="C75" s="18"/>
      <c r="D75" s="18"/>
      <c r="E75" s="12" t="e">
        <f t="shared" si="6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95</v>
      </c>
      <c r="B76" s="50" t="s">
        <v>96</v>
      </c>
      <c r="C76" s="18"/>
      <c r="D76" s="18"/>
      <c r="E76" s="12" t="e">
        <f t="shared" si="6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97</v>
      </c>
      <c r="B77" s="38" t="s">
        <v>98</v>
      </c>
      <c r="C77" s="39">
        <f>SUM(C78:C78)</f>
        <v>1424</v>
      </c>
      <c r="D77" s="39">
        <f>SUM(D78:D78)</f>
        <v>665.12206</v>
      </c>
      <c r="E77" s="12">
        <f t="shared" si="6"/>
        <v>46.70800983146068</v>
      </c>
      <c r="F77" s="12">
        <f t="shared" si="4"/>
        <v>-758.87794</v>
      </c>
      <c r="G77" s="31"/>
    </row>
    <row r="78" spans="1:7" s="9" customFormat="1" ht="17.25" customHeight="1">
      <c r="A78" s="40" t="s">
        <v>99</v>
      </c>
      <c r="B78" s="17" t="s">
        <v>100</v>
      </c>
      <c r="C78" s="18">
        <v>1424</v>
      </c>
      <c r="D78" s="18">
        <v>665.12206</v>
      </c>
      <c r="E78" s="12">
        <f t="shared" si="6"/>
        <v>46.70800983146068</v>
      </c>
      <c r="F78" s="12">
        <f t="shared" si="4"/>
        <v>-758.87794</v>
      </c>
      <c r="G78" s="31"/>
    </row>
    <row r="79" spans="1:7" s="9" customFormat="1" ht="17.25" customHeight="1" hidden="1">
      <c r="A79" s="37" t="s">
        <v>101</v>
      </c>
      <c r="B79" s="38" t="s">
        <v>102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103</v>
      </c>
      <c r="B80" s="17" t="s">
        <v>104</v>
      </c>
      <c r="C80" s="18"/>
      <c r="D80" s="18"/>
      <c r="E80" s="12" t="e">
        <f t="shared" si="6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105</v>
      </c>
      <c r="B81" s="17" t="s">
        <v>106</v>
      </c>
      <c r="C81" s="18"/>
      <c r="D81" s="18"/>
      <c r="E81" s="12" t="e">
        <f t="shared" si="6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107</v>
      </c>
      <c r="B82" s="17" t="s">
        <v>108</v>
      </c>
      <c r="C82" s="18"/>
      <c r="D82" s="18"/>
      <c r="E82" s="12" t="e">
        <f t="shared" si="6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109</v>
      </c>
      <c r="B83" s="56" t="s">
        <v>110</v>
      </c>
      <c r="C83" s="18"/>
      <c r="D83" s="18"/>
      <c r="E83" s="12" t="e">
        <f t="shared" si="6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111</v>
      </c>
      <c r="B84" s="17" t="s">
        <v>112</v>
      </c>
      <c r="C84" s="18"/>
      <c r="D84" s="18"/>
      <c r="E84" s="12" t="e">
        <f t="shared" si="6"/>
        <v>#DIV/0!</v>
      </c>
      <c r="F84" s="12">
        <f t="shared" si="4"/>
        <v>0</v>
      </c>
      <c r="G84" s="31"/>
    </row>
    <row r="85" spans="1:7" s="9" customFormat="1" ht="15" customHeight="1">
      <c r="A85" s="57">
        <v>1000</v>
      </c>
      <c r="B85" s="58" t="s">
        <v>113</v>
      </c>
      <c r="C85" s="39">
        <f>SUM(C86:C88)</f>
        <v>407.8</v>
      </c>
      <c r="D85" s="39">
        <f>SUM(D86:D88)</f>
        <v>407.8</v>
      </c>
      <c r="E85" s="11">
        <f t="shared" si="6"/>
        <v>100</v>
      </c>
      <c r="F85" s="12">
        <f t="shared" si="4"/>
        <v>0</v>
      </c>
      <c r="G85" s="31"/>
    </row>
    <row r="86" spans="1:7" s="9" customFormat="1" ht="15" customHeight="1">
      <c r="A86" s="59">
        <v>1003</v>
      </c>
      <c r="B86" s="60" t="s">
        <v>114</v>
      </c>
      <c r="C86" s="18">
        <v>407.8</v>
      </c>
      <c r="D86" s="18">
        <v>407.8</v>
      </c>
      <c r="E86" s="12">
        <f t="shared" si="6"/>
        <v>100</v>
      </c>
      <c r="F86" s="12">
        <f t="shared" si="4"/>
        <v>0</v>
      </c>
      <c r="G86" s="31"/>
    </row>
    <row r="87" spans="1:7" s="9" customFormat="1" ht="15" customHeight="1" hidden="1">
      <c r="A87" s="59">
        <v>1004</v>
      </c>
      <c r="B87" s="60" t="s">
        <v>115</v>
      </c>
      <c r="C87" s="18"/>
      <c r="D87" s="18"/>
      <c r="E87" s="12"/>
      <c r="F87" s="12">
        <f t="shared" si="4"/>
        <v>0</v>
      </c>
      <c r="G87" s="31"/>
    </row>
    <row r="88" spans="1:7" s="9" customFormat="1" ht="2.25" customHeight="1" hidden="1">
      <c r="A88" s="41" t="s">
        <v>116</v>
      </c>
      <c r="B88" s="17" t="s">
        <v>117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118</v>
      </c>
      <c r="B89" s="38" t="s">
        <v>119</v>
      </c>
      <c r="C89" s="39">
        <f>C90+C91+C92+C93+C94</f>
        <v>15</v>
      </c>
      <c r="D89" s="39">
        <f>D90+D91+D92+D93+D94</f>
        <v>7.295</v>
      </c>
      <c r="E89" s="11">
        <f>D89/C89*100</f>
        <v>48.63333333333333</v>
      </c>
      <c r="F89" s="12">
        <f t="shared" si="4"/>
        <v>-7.705</v>
      </c>
      <c r="G89" s="31"/>
    </row>
    <row r="90" spans="1:7" s="9" customFormat="1" ht="15.75" customHeight="1">
      <c r="A90" s="41" t="s">
        <v>120</v>
      </c>
      <c r="B90" s="62" t="s">
        <v>121</v>
      </c>
      <c r="C90" s="18">
        <v>15</v>
      </c>
      <c r="D90" s="18">
        <v>7.295</v>
      </c>
      <c r="E90" s="11">
        <f aca="true" t="shared" si="7" ref="E90:E98">D90/C90*100</f>
        <v>48.63333333333333</v>
      </c>
      <c r="F90" s="12">
        <f>D90-C90</f>
        <v>-7.705</v>
      </c>
      <c r="G90" s="31"/>
    </row>
    <row r="91" spans="1:7" s="9" customFormat="1" ht="15.75" customHeight="1">
      <c r="A91" s="41" t="s">
        <v>122</v>
      </c>
      <c r="B91" s="17" t="s">
        <v>123</v>
      </c>
      <c r="C91" s="18"/>
      <c r="D91" s="18"/>
      <c r="E91" s="12" t="e">
        <f t="shared" si="7"/>
        <v>#DIV/0!</v>
      </c>
      <c r="F91" s="12">
        <f aca="true" t="shared" si="8" ref="F91:F102">D91-C91</f>
        <v>0</v>
      </c>
      <c r="G91" s="31"/>
    </row>
    <row r="92" spans="1:7" s="9" customFormat="1" ht="15.75" customHeight="1" hidden="1">
      <c r="A92" s="41" t="s">
        <v>124</v>
      </c>
      <c r="B92" s="17" t="s">
        <v>125</v>
      </c>
      <c r="C92" s="18"/>
      <c r="D92" s="18"/>
      <c r="E92" s="12" t="e">
        <f t="shared" si="7"/>
        <v>#DIV/0!</v>
      </c>
      <c r="F92" s="12">
        <f t="shared" si="8"/>
        <v>0</v>
      </c>
      <c r="G92" s="31"/>
    </row>
    <row r="93" spans="1:7" s="9" customFormat="1" ht="31.5" customHeight="1" hidden="1">
      <c r="A93" s="41" t="s">
        <v>126</v>
      </c>
      <c r="B93" s="17" t="s">
        <v>127</v>
      </c>
      <c r="C93" s="18"/>
      <c r="D93" s="18"/>
      <c r="E93" s="12" t="e">
        <f t="shared" si="7"/>
        <v>#DIV/0!</v>
      </c>
      <c r="F93" s="12">
        <f t="shared" si="8"/>
        <v>0</v>
      </c>
      <c r="G93" s="31"/>
    </row>
    <row r="94" spans="1:7" s="9" customFormat="1" ht="15.75" customHeight="1" hidden="1">
      <c r="A94" s="41" t="s">
        <v>128</v>
      </c>
      <c r="B94" s="17" t="s">
        <v>129</v>
      </c>
      <c r="C94" s="18"/>
      <c r="D94" s="18"/>
      <c r="E94" s="12" t="e">
        <f t="shared" si="7"/>
        <v>#DIV/0!</v>
      </c>
      <c r="F94" s="12">
        <f t="shared" si="8"/>
        <v>0</v>
      </c>
      <c r="G94" s="31"/>
    </row>
    <row r="95" spans="1:7" s="9" customFormat="1" ht="15.75" customHeight="1" hidden="1">
      <c r="A95" s="37" t="s">
        <v>130</v>
      </c>
      <c r="B95" s="38" t="s">
        <v>131</v>
      </c>
      <c r="C95" s="39"/>
      <c r="D95" s="39"/>
      <c r="E95" s="11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132</v>
      </c>
      <c r="B96" s="17" t="s">
        <v>133</v>
      </c>
      <c r="C96" s="18"/>
      <c r="D96" s="18"/>
      <c r="E96" s="12" t="e">
        <f t="shared" si="7"/>
        <v>#DIV/0!</v>
      </c>
      <c r="F96" s="12">
        <f t="shared" si="8"/>
        <v>0</v>
      </c>
      <c r="G96" s="31"/>
    </row>
    <row r="97" spans="1:7" s="9" customFormat="1" ht="31.5" customHeight="1" hidden="1">
      <c r="A97" s="37" t="s">
        <v>134</v>
      </c>
      <c r="B97" s="38" t="s">
        <v>135</v>
      </c>
      <c r="C97" s="39">
        <f>C98</f>
        <v>0</v>
      </c>
      <c r="D97" s="39">
        <f>D98</f>
        <v>0</v>
      </c>
      <c r="E97" s="11" t="e">
        <f t="shared" si="7"/>
        <v>#DIV/0!</v>
      </c>
      <c r="F97" s="12">
        <f t="shared" si="8"/>
        <v>0</v>
      </c>
      <c r="G97" s="31"/>
    </row>
    <row r="98" spans="1:7" s="9" customFormat="1" ht="15" customHeight="1" hidden="1">
      <c r="A98" s="40" t="s">
        <v>136</v>
      </c>
      <c r="B98" s="17" t="s">
        <v>137</v>
      </c>
      <c r="C98" s="18">
        <v>0</v>
      </c>
      <c r="D98" s="18">
        <v>0</v>
      </c>
      <c r="E98" s="12" t="e">
        <f t="shared" si="7"/>
        <v>#DIV/0!</v>
      </c>
      <c r="F98" s="12">
        <f t="shared" si="8"/>
        <v>0</v>
      </c>
      <c r="G98" s="31"/>
    </row>
    <row r="99" spans="1:6" s="9" customFormat="1" ht="15.75" customHeight="1">
      <c r="A99" s="63">
        <v>1400</v>
      </c>
      <c r="B99" s="58" t="s">
        <v>138</v>
      </c>
      <c r="C99" s="39">
        <f>C100</f>
        <v>210.6</v>
      </c>
      <c r="D99" s="39">
        <f>D100</f>
        <v>52.65</v>
      </c>
      <c r="E99" s="11"/>
      <c r="F99" s="12">
        <f t="shared" si="8"/>
        <v>-157.95</v>
      </c>
    </row>
    <row r="100" spans="1:6" s="9" customFormat="1" ht="15.75" customHeight="1">
      <c r="A100" s="59">
        <v>1403</v>
      </c>
      <c r="B100" s="60" t="s">
        <v>296</v>
      </c>
      <c r="C100" s="18">
        <v>210.6</v>
      </c>
      <c r="D100" s="18">
        <v>52.65</v>
      </c>
      <c r="E100" s="12"/>
      <c r="F100" s="12"/>
    </row>
    <row r="101" spans="1:6" s="9" customFormat="1" ht="15.75" customHeight="1" hidden="1">
      <c r="A101" s="64">
        <v>1104</v>
      </c>
      <c r="B101" s="60" t="s">
        <v>44</v>
      </c>
      <c r="C101" s="18"/>
      <c r="D101" s="18"/>
      <c r="E101" s="12" t="e">
        <f t="shared" si="6"/>
        <v>#DIV/0!</v>
      </c>
      <c r="F101" s="12">
        <f t="shared" si="8"/>
        <v>0</v>
      </c>
    </row>
    <row r="102" spans="1:6" s="9" customFormat="1" ht="15.75" customHeight="1" hidden="1">
      <c r="A102" s="64">
        <v>1102</v>
      </c>
      <c r="B102" s="60" t="s">
        <v>139</v>
      </c>
      <c r="C102" s="18"/>
      <c r="D102" s="18"/>
      <c r="E102" s="12" t="e">
        <f t="shared" si="6"/>
        <v>#DIV/0!</v>
      </c>
      <c r="F102" s="12">
        <f t="shared" si="8"/>
        <v>0</v>
      </c>
    </row>
    <row r="103" spans="1:6" s="9" customFormat="1" ht="15.75" customHeight="1">
      <c r="A103" s="64"/>
      <c r="B103" s="65" t="s">
        <v>140</v>
      </c>
      <c r="C103" s="39">
        <f>C52+C56+C58+C62+C66+C77+C85+C89+C99</f>
        <v>4243.393</v>
      </c>
      <c r="D103" s="39">
        <f>SUM(D52,D56,D58,D62,D66,D70,D72,D77,D79,D85,D89,D99)</f>
        <v>1847.06278</v>
      </c>
      <c r="E103" s="12">
        <f t="shared" si="6"/>
        <v>43.52796877404474</v>
      </c>
      <c r="F103" s="12">
        <f t="shared" si="4"/>
        <v>-2396.33022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141</v>
      </c>
      <c r="B105" s="66"/>
    </row>
    <row r="106" spans="1:3" s="9" customFormat="1" ht="12.75">
      <c r="A106" s="67" t="s">
        <v>142</v>
      </c>
      <c r="B106" s="67"/>
      <c r="C106" s="9" t="s">
        <v>143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6"/>
  <sheetViews>
    <sheetView tabSelected="1" zoomScalePageLayoutView="0" workbookViewId="0" topLeftCell="A49">
      <selection activeCell="D103" sqref="D103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319" t="s">
        <v>316</v>
      </c>
      <c r="B1" s="319"/>
      <c r="C1" s="319"/>
      <c r="D1" s="319"/>
      <c r="E1" s="319"/>
      <c r="F1" s="319"/>
      <c r="G1" s="1"/>
    </row>
    <row r="2" spans="1:7" ht="18" customHeight="1">
      <c r="A2" s="319"/>
      <c r="B2" s="319"/>
      <c r="C2" s="319"/>
      <c r="D2" s="319"/>
      <c r="E2" s="319"/>
      <c r="F2" s="319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308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621.3</v>
      </c>
      <c r="D5" s="11">
        <f>SUM(D6,D8,D10,D13,D15)</f>
        <v>231.3596</v>
      </c>
      <c r="E5" s="12">
        <f aca="true" t="shared" si="0" ref="E5:E35">D5/C5*100</f>
        <v>37.23798487043297</v>
      </c>
      <c r="F5" s="12">
        <f aca="true" t="shared" si="1" ref="F5:F36">D5-C5</f>
        <v>-389.94039999999995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238.8</v>
      </c>
      <c r="D6" s="11">
        <f>SUM(D7)</f>
        <v>156.99919</v>
      </c>
      <c r="E6" s="12">
        <f t="shared" si="0"/>
        <v>65.74505443886098</v>
      </c>
      <c r="F6" s="12">
        <f t="shared" si="1"/>
        <v>-81.80081000000001</v>
      </c>
      <c r="G6" s="1"/>
    </row>
    <row r="7" spans="1:7" s="9" customFormat="1" ht="15.75">
      <c r="A7" s="13">
        <v>1010200001</v>
      </c>
      <c r="B7" s="14" t="s">
        <v>7</v>
      </c>
      <c r="C7" s="15">
        <v>238.8</v>
      </c>
      <c r="D7" s="15">
        <v>156.99919</v>
      </c>
      <c r="E7" s="12">
        <f t="shared" si="0"/>
        <v>65.74505443886098</v>
      </c>
      <c r="F7" s="12">
        <f t="shared" si="1"/>
        <v>-81.80081000000001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5</v>
      </c>
      <c r="D8" s="11">
        <f>SUM(D9)</f>
        <v>0.00603</v>
      </c>
      <c r="E8" s="12">
        <f t="shared" si="0"/>
        <v>0.1206</v>
      </c>
      <c r="F8" s="12">
        <f t="shared" si="1"/>
        <v>-4.99397</v>
      </c>
      <c r="G8" s="1"/>
    </row>
    <row r="9" spans="1:7" s="9" customFormat="1" ht="15.75">
      <c r="A9" s="13">
        <v>1050300001</v>
      </c>
      <c r="B9" s="13" t="s">
        <v>9</v>
      </c>
      <c r="C9" s="12">
        <v>5</v>
      </c>
      <c r="D9" s="12">
        <v>0.00603</v>
      </c>
      <c r="E9" s="12">
        <f t="shared" si="0"/>
        <v>0.1206</v>
      </c>
      <c r="F9" s="12">
        <f t="shared" si="1"/>
        <v>-4.99397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368.29999999999995</v>
      </c>
      <c r="D10" s="11">
        <f>SUM(D11:D12)</f>
        <v>69.78438</v>
      </c>
      <c r="E10" s="12">
        <f t="shared" si="0"/>
        <v>18.947700244366008</v>
      </c>
      <c r="F10" s="12">
        <f t="shared" si="1"/>
        <v>-298.51561999999996</v>
      </c>
      <c r="G10" s="1"/>
    </row>
    <row r="11" spans="1:7" s="9" customFormat="1" ht="15.75">
      <c r="A11" s="13">
        <v>1060600000</v>
      </c>
      <c r="B11" s="13" t="s">
        <v>11</v>
      </c>
      <c r="C11" s="12">
        <v>342.9</v>
      </c>
      <c r="D11" s="12">
        <v>64.20665</v>
      </c>
      <c r="E11" s="12">
        <f t="shared" si="0"/>
        <v>18.724599008457275</v>
      </c>
      <c r="F11" s="12">
        <f t="shared" si="1"/>
        <v>-278.69335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25.4</v>
      </c>
      <c r="D12" s="18">
        <v>5.57773</v>
      </c>
      <c r="E12" s="12">
        <f t="shared" si="0"/>
        <v>21.95956692913386</v>
      </c>
      <c r="F12" s="12">
        <f t="shared" si="1"/>
        <v>-19.82227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9.2</v>
      </c>
      <c r="D15" s="11">
        <f>SUM(D16:D19)</f>
        <v>4.57</v>
      </c>
      <c r="E15" s="12">
        <f t="shared" si="0"/>
        <v>49.673913043478265</v>
      </c>
      <c r="F15" s="12">
        <f t="shared" si="1"/>
        <v>-4.629999999999999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0.75" customHeight="1">
      <c r="A17" s="13">
        <v>1080400001</v>
      </c>
      <c r="B17" s="14" t="s">
        <v>17</v>
      </c>
      <c r="C17" s="12">
        <v>9.2</v>
      </c>
      <c r="D17" s="12">
        <v>4.57</v>
      </c>
      <c r="E17" s="12">
        <f t="shared" si="0"/>
        <v>49.673913043478265</v>
      </c>
      <c r="F17" s="12">
        <f t="shared" si="1"/>
        <v>-4.629999999999999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0.75" customHeight="1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131</v>
      </c>
      <c r="D20" s="11">
        <f>SUM(D21:D36)</f>
        <v>38.33105</v>
      </c>
      <c r="E20" s="12">
        <f t="shared" si="0"/>
        <v>29.260343511450383</v>
      </c>
      <c r="F20" s="12">
        <f t="shared" si="1"/>
        <v>-92.66895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112</v>
      </c>
      <c r="D21" s="12">
        <v>33.00185</v>
      </c>
      <c r="E21" s="12">
        <f t="shared" si="0"/>
        <v>29.4659375</v>
      </c>
      <c r="F21" s="12">
        <f t="shared" si="1"/>
        <v>-78.99815000000001</v>
      </c>
      <c r="G21" s="1"/>
    </row>
    <row r="22" spans="1:7" s="9" customFormat="1" ht="15" customHeight="1">
      <c r="A22" s="13">
        <v>1110503505</v>
      </c>
      <c r="B22" s="13" t="s">
        <v>22</v>
      </c>
      <c r="C22" s="12">
        <v>8</v>
      </c>
      <c r="D22" s="12">
        <v>5.3292</v>
      </c>
      <c r="E22" s="12">
        <f t="shared" si="0"/>
        <v>66.61500000000001</v>
      </c>
      <c r="F22" s="12">
        <f t="shared" si="1"/>
        <v>-2.6708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5" customHeight="1">
      <c r="A25" s="13">
        <v>1140601410</v>
      </c>
      <c r="B25" s="14" t="s">
        <v>25</v>
      </c>
      <c r="C25" s="12">
        <v>10</v>
      </c>
      <c r="D25" s="12">
        <v>0</v>
      </c>
      <c r="E25" s="12">
        <f t="shared" si="0"/>
        <v>0</v>
      </c>
      <c r="F25" s="12">
        <f t="shared" si="1"/>
        <v>-10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5.7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5.7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>
        <v>0</v>
      </c>
      <c r="E34" s="12">
        <f t="shared" si="0"/>
        <v>0</v>
      </c>
      <c r="F34" s="12">
        <f t="shared" si="1"/>
        <v>-1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4.25" customHeight="1">
      <c r="A36" s="13">
        <v>1170505005</v>
      </c>
      <c r="B36" s="13" t="s">
        <v>36</v>
      </c>
      <c r="C36" s="12">
        <v>0</v>
      </c>
      <c r="D36" s="12">
        <v>0</v>
      </c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752.3</v>
      </c>
      <c r="D38" s="11">
        <f>SUM(D20,D5)</f>
        <v>269.69065</v>
      </c>
      <c r="E38" s="12">
        <f aca="true" t="shared" si="2" ref="E38:E47">D38/C38*100</f>
        <v>35.848816961318626</v>
      </c>
      <c r="F38" s="12">
        <f aca="true" t="shared" si="3" ref="F38:F47">D38-C38</f>
        <v>-482.60934999999995</v>
      </c>
      <c r="G38" s="1"/>
    </row>
    <row r="39" spans="1:7" s="9" customFormat="1" ht="15.75">
      <c r="A39" s="10"/>
      <c r="B39" s="10" t="s">
        <v>39</v>
      </c>
      <c r="C39" s="11">
        <f>SUM(C40:C44)</f>
        <v>3496.5720000000006</v>
      </c>
      <c r="D39" s="11">
        <f>SUM(D40:D44)</f>
        <v>1455.869</v>
      </c>
      <c r="E39" s="12">
        <f t="shared" si="2"/>
        <v>41.63703764715841</v>
      </c>
      <c r="F39" s="12">
        <f t="shared" si="3"/>
        <v>-2040.7030000000007</v>
      </c>
      <c r="G39" s="1"/>
    </row>
    <row r="40" spans="1:8" s="9" customFormat="1" ht="15.75">
      <c r="A40" s="13">
        <v>2020100000</v>
      </c>
      <c r="B40" s="13" t="s">
        <v>40</v>
      </c>
      <c r="C40" s="12">
        <v>2223.9</v>
      </c>
      <c r="D40" s="12">
        <v>1060.84</v>
      </c>
      <c r="E40" s="12">
        <f t="shared" si="2"/>
        <v>47.70178515221007</v>
      </c>
      <c r="F40" s="12">
        <f t="shared" si="3"/>
        <v>-1163.0600000000002</v>
      </c>
      <c r="G40" s="1"/>
      <c r="H40" s="21"/>
    </row>
    <row r="41" spans="1:7" s="9" customFormat="1" ht="15.75">
      <c r="A41" s="13">
        <v>2020107010</v>
      </c>
      <c r="B41" s="13" t="s">
        <v>41</v>
      </c>
      <c r="C41" s="12">
        <v>188.3</v>
      </c>
      <c r="D41" s="12">
        <v>141.3</v>
      </c>
      <c r="E41" s="12">
        <f t="shared" si="2"/>
        <v>75.03983005841742</v>
      </c>
      <c r="F41" s="12">
        <f t="shared" si="3"/>
        <v>-47</v>
      </c>
      <c r="G41" s="1"/>
    </row>
    <row r="42" spans="1:7" s="9" customFormat="1" ht="15.75">
      <c r="A42" s="13">
        <v>2020200000</v>
      </c>
      <c r="B42" s="13" t="s">
        <v>42</v>
      </c>
      <c r="C42" s="12">
        <v>972.4</v>
      </c>
      <c r="D42" s="12">
        <v>141.819</v>
      </c>
      <c r="E42" s="12">
        <f t="shared" si="2"/>
        <v>14.584430275606744</v>
      </c>
      <c r="F42" s="12">
        <f t="shared" si="3"/>
        <v>-830.581</v>
      </c>
      <c r="G42" s="1"/>
    </row>
    <row r="43" spans="1:7" s="9" customFormat="1" ht="14.25" customHeight="1">
      <c r="A43" s="13">
        <v>2020300000</v>
      </c>
      <c r="B43" s="13" t="s">
        <v>43</v>
      </c>
      <c r="C43" s="12">
        <v>111.972</v>
      </c>
      <c r="D43" s="12">
        <v>111.91</v>
      </c>
      <c r="E43" s="12">
        <f t="shared" si="2"/>
        <v>99.94462901439645</v>
      </c>
      <c r="F43" s="12">
        <f t="shared" si="3"/>
        <v>-0.06199999999999761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>
        <v>0</v>
      </c>
      <c r="E44" s="12"/>
      <c r="F44" s="12">
        <f t="shared" si="3"/>
        <v>0</v>
      </c>
      <c r="G44" s="1"/>
    </row>
    <row r="45" spans="1:7" s="9" customFormat="1" ht="0.75" customHeight="1" hidden="1">
      <c r="A45" s="10">
        <v>3000000000</v>
      </c>
      <c r="B45" s="19" t="s">
        <v>45</v>
      </c>
      <c r="C45" s="11">
        <v>7</v>
      </c>
      <c r="D45" s="11">
        <v>0</v>
      </c>
      <c r="E45" s="12">
        <f t="shared" si="2"/>
        <v>0</v>
      </c>
      <c r="F45" s="12">
        <f t="shared" si="3"/>
        <v>-7</v>
      </c>
      <c r="G45" s="1"/>
    </row>
    <row r="46" spans="1:7" s="9" customFormat="1" ht="15.75">
      <c r="A46" s="10"/>
      <c r="B46" s="10" t="s">
        <v>46</v>
      </c>
      <c r="C46" s="11">
        <f>SUM(C39,C38)</f>
        <v>4248.872</v>
      </c>
      <c r="D46" s="11">
        <f>SUM(D39,D38)</f>
        <v>1725.55965</v>
      </c>
      <c r="E46" s="12">
        <f t="shared" si="2"/>
        <v>40.61218248043245</v>
      </c>
      <c r="F46" s="12">
        <f t="shared" si="3"/>
        <v>-2523.31235</v>
      </c>
      <c r="G46" s="1"/>
    </row>
    <row r="47" spans="1:7" s="9" customFormat="1" ht="15.75">
      <c r="A47" s="10"/>
      <c r="B47" s="22" t="s">
        <v>47</v>
      </c>
      <c r="C47" s="11">
        <f>C103-C46</f>
        <v>208</v>
      </c>
      <c r="D47" s="11">
        <f>D103-D46</f>
        <v>-208.11370999999986</v>
      </c>
      <c r="E47" s="12">
        <f t="shared" si="2"/>
        <v>-100.0546682692307</v>
      </c>
      <c r="F47" s="12">
        <f t="shared" si="3"/>
        <v>-416.11370999999986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308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680.51075</v>
      </c>
      <c r="D52" s="39">
        <f>SUM(D53:D55)</f>
        <v>278.73287</v>
      </c>
      <c r="E52" s="12">
        <f>D52/C52*100</f>
        <v>40.959363242975954</v>
      </c>
      <c r="F52" s="12">
        <f>D52-C52</f>
        <v>-401.77788000000004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676.912</v>
      </c>
      <c r="D53" s="18">
        <v>278.73287</v>
      </c>
      <c r="E53" s="12">
        <f>D53/C53*100</f>
        <v>41.17712051197201</v>
      </c>
      <c r="F53" s="12">
        <f>D53-C53</f>
        <v>-398.17913000000004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>
      <c r="A55" s="40" t="s">
        <v>162</v>
      </c>
      <c r="B55" s="17" t="s">
        <v>56</v>
      </c>
      <c r="C55" s="18">
        <v>3.59875</v>
      </c>
      <c r="D55" s="18">
        <v>0</v>
      </c>
      <c r="E55" s="12"/>
      <c r="F55" s="12"/>
      <c r="G55" s="31"/>
    </row>
    <row r="56" spans="1:7" s="9" customFormat="1" ht="15.75">
      <c r="A56" s="37" t="s">
        <v>57</v>
      </c>
      <c r="B56" s="38" t="s">
        <v>58</v>
      </c>
      <c r="C56" s="39">
        <f>C57</f>
        <v>111.86</v>
      </c>
      <c r="D56" s="39">
        <f>D57</f>
        <v>37.91775</v>
      </c>
      <c r="E56" s="12">
        <f>D56/C56*100</f>
        <v>33.89750581083497</v>
      </c>
      <c r="F56" s="12">
        <f aca="true" t="shared" si="4" ref="F56:F103">D56-C56</f>
        <v>-73.94225</v>
      </c>
      <c r="G56" s="31"/>
    </row>
    <row r="57" spans="1:6" s="9" customFormat="1" ht="15.75">
      <c r="A57" s="41" t="s">
        <v>59</v>
      </c>
      <c r="B57" s="17" t="s">
        <v>60</v>
      </c>
      <c r="C57" s="18">
        <v>111.86</v>
      </c>
      <c r="D57" s="18">
        <v>37.91775</v>
      </c>
      <c r="E57" s="12">
        <f>D57/C57*100</f>
        <v>33.89750581083497</v>
      </c>
      <c r="F57" s="12">
        <f t="shared" si="4"/>
        <v>-73.94225</v>
      </c>
    </row>
    <row r="58" spans="1:7" s="46" customFormat="1" ht="15" customHeight="1">
      <c r="A58" s="42" t="s">
        <v>61</v>
      </c>
      <c r="B58" s="43" t="s">
        <v>62</v>
      </c>
      <c r="C58" s="44">
        <f>C61</f>
        <v>51.40125</v>
      </c>
      <c r="D58" s="44">
        <f>SUM(D59:D61)</f>
        <v>0</v>
      </c>
      <c r="E58" s="12">
        <f>D58/C58*100</f>
        <v>0</v>
      </c>
      <c r="F58" s="12">
        <f t="shared" si="4"/>
        <v>-51.40125</v>
      </c>
      <c r="G58" s="45"/>
    </row>
    <row r="59" spans="1:7" s="46" customFormat="1" ht="15.75" hidden="1">
      <c r="A59" s="47" t="s">
        <v>63</v>
      </c>
      <c r="B59" s="48" t="s">
        <v>64</v>
      </c>
      <c r="C59" s="49">
        <v>0</v>
      </c>
      <c r="D59" s="49">
        <v>0</v>
      </c>
      <c r="E59" s="12"/>
      <c r="F59" s="12">
        <f t="shared" si="4"/>
        <v>0</v>
      </c>
      <c r="G59" s="45"/>
    </row>
    <row r="60" spans="1:7" s="46" customFormat="1" ht="31.5" hidden="1">
      <c r="A60" s="47" t="s">
        <v>163</v>
      </c>
      <c r="B60" s="48" t="s">
        <v>277</v>
      </c>
      <c r="C60" s="49"/>
      <c r="D60" s="49"/>
      <c r="E60" s="12"/>
      <c r="F60" s="12"/>
      <c r="G60" s="45"/>
    </row>
    <row r="61" spans="1:7" s="46" customFormat="1" ht="17.25" customHeight="1">
      <c r="A61" s="47" t="s">
        <v>65</v>
      </c>
      <c r="B61" s="48" t="s">
        <v>66</v>
      </c>
      <c r="C61" s="49">
        <v>51.40125</v>
      </c>
      <c r="D61" s="49">
        <v>0</v>
      </c>
      <c r="E61" s="12">
        <f>D61/C61*100</f>
        <v>0</v>
      </c>
      <c r="F61" s="12">
        <f t="shared" si="4"/>
        <v>-51.40125</v>
      </c>
      <c r="G61" s="45"/>
    </row>
    <row r="62" spans="1:7" s="9" customFormat="1" ht="17.25" customHeight="1" hidden="1">
      <c r="A62" s="37" t="s">
        <v>67</v>
      </c>
      <c r="B62" s="38" t="s">
        <v>68</v>
      </c>
      <c r="C62" s="39">
        <f>C63+C64+C65</f>
        <v>0</v>
      </c>
      <c r="D62" s="39">
        <f>D63+D64+D65</f>
        <v>0</v>
      </c>
      <c r="E62" s="12"/>
      <c r="F62" s="12">
        <f t="shared" si="4"/>
        <v>0</v>
      </c>
      <c r="G62" s="31"/>
    </row>
    <row r="63" spans="1:7" s="9" customFormat="1" ht="17.25" customHeight="1" hidden="1">
      <c r="A63" s="40" t="s">
        <v>69</v>
      </c>
      <c r="B63" s="17" t="s">
        <v>70</v>
      </c>
      <c r="C63" s="18"/>
      <c r="D63" s="18"/>
      <c r="E63" s="12"/>
      <c r="F63" s="12">
        <f t="shared" si="4"/>
        <v>0</v>
      </c>
      <c r="G63" s="31"/>
    </row>
    <row r="64" spans="1:7" s="9" customFormat="1" ht="17.25" customHeight="1" hidden="1">
      <c r="A64" s="40" t="s">
        <v>71</v>
      </c>
      <c r="B64" s="50" t="s">
        <v>72</v>
      </c>
      <c r="C64" s="18"/>
      <c r="D64" s="18"/>
      <c r="E64" s="12"/>
      <c r="F64" s="12">
        <f t="shared" si="4"/>
        <v>0</v>
      </c>
      <c r="G64" s="31"/>
    </row>
    <row r="65" spans="1:7" s="9" customFormat="1" ht="17.25" customHeight="1" hidden="1">
      <c r="A65" s="47" t="s">
        <v>73</v>
      </c>
      <c r="B65" s="48" t="s">
        <v>74</v>
      </c>
      <c r="C65" s="18">
        <v>0</v>
      </c>
      <c r="D65" s="18">
        <v>0</v>
      </c>
      <c r="E65" s="12"/>
      <c r="F65" s="12">
        <f t="shared" si="4"/>
        <v>0</v>
      </c>
      <c r="G65" s="31"/>
    </row>
    <row r="66" spans="1:7" s="9" customFormat="1" ht="17.25" customHeight="1">
      <c r="A66" s="37" t="s">
        <v>75</v>
      </c>
      <c r="B66" s="38" t="s">
        <v>76</v>
      </c>
      <c r="C66" s="39">
        <f>C68+C69</f>
        <v>625.6</v>
      </c>
      <c r="D66" s="39">
        <f>D68+D69</f>
        <v>378.54906</v>
      </c>
      <c r="E66" s="12">
        <f>D66/C66*100</f>
        <v>60.50976023017902</v>
      </c>
      <c r="F66" s="12">
        <f t="shared" si="4"/>
        <v>-247.05094000000003</v>
      </c>
      <c r="G66" s="31"/>
    </row>
    <row r="67" spans="1:7" s="9" customFormat="1" ht="17.25" customHeight="1" hidden="1">
      <c r="A67" s="40" t="s">
        <v>77</v>
      </c>
      <c r="B67" s="17" t="s">
        <v>78</v>
      </c>
      <c r="C67" s="18"/>
      <c r="D67" s="18"/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79</v>
      </c>
      <c r="B68" s="51" t="s">
        <v>80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81</v>
      </c>
      <c r="B69" s="17" t="s">
        <v>82</v>
      </c>
      <c r="C69" s="18">
        <v>625.6</v>
      </c>
      <c r="D69" s="18">
        <v>378.54906</v>
      </c>
      <c r="E69" s="12">
        <f>D69/C69*100</f>
        <v>60.50976023017902</v>
      </c>
      <c r="F69" s="12">
        <f t="shared" si="4"/>
        <v>-247.05094000000003</v>
      </c>
      <c r="G69" s="53"/>
    </row>
    <row r="70" spans="1:7" s="52" customFormat="1" ht="12.75" customHeight="1" hidden="1">
      <c r="A70" s="37" t="s">
        <v>83</v>
      </c>
      <c r="B70" s="54" t="s">
        <v>84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2.75" customHeight="1" hidden="1">
      <c r="A71" s="40" t="s">
        <v>85</v>
      </c>
      <c r="B71" s="50" t="s">
        <v>86</v>
      </c>
      <c r="C71" s="18"/>
      <c r="D71" s="18"/>
      <c r="E71" s="12"/>
      <c r="F71" s="12">
        <f t="shared" si="4"/>
        <v>0</v>
      </c>
      <c r="G71" s="53"/>
    </row>
    <row r="72" spans="1:7" s="9" customFormat="1" ht="12.75" customHeight="1" hidden="1">
      <c r="A72" s="37" t="s">
        <v>87</v>
      </c>
      <c r="B72" s="54" t="s">
        <v>88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2.75" customHeight="1" hidden="1">
      <c r="A73" s="40" t="s">
        <v>89</v>
      </c>
      <c r="B73" s="50" t="s">
        <v>90</v>
      </c>
      <c r="C73" s="18"/>
      <c r="D73" s="18"/>
      <c r="E73" s="12" t="e">
        <f aca="true" t="shared" si="5" ref="E73:E103">D73/C73*100</f>
        <v>#DIV/0!</v>
      </c>
      <c r="F73" s="12">
        <f t="shared" si="4"/>
        <v>0</v>
      </c>
      <c r="G73" s="31"/>
    </row>
    <row r="74" spans="1:7" s="9" customFormat="1" ht="12.75" customHeight="1" hidden="1">
      <c r="A74" s="40" t="s">
        <v>91</v>
      </c>
      <c r="B74" s="50" t="s">
        <v>92</v>
      </c>
      <c r="C74" s="18"/>
      <c r="D74" s="18"/>
      <c r="E74" s="12" t="e">
        <f t="shared" si="5"/>
        <v>#DIV/0!</v>
      </c>
      <c r="F74" s="12">
        <f t="shared" si="4"/>
        <v>0</v>
      </c>
      <c r="G74" s="31"/>
    </row>
    <row r="75" spans="1:7" s="9" customFormat="1" ht="12.75" customHeight="1" hidden="1">
      <c r="A75" s="40" t="s">
        <v>93</v>
      </c>
      <c r="B75" s="50" t="s">
        <v>94</v>
      </c>
      <c r="C75" s="18"/>
      <c r="D75" s="18"/>
      <c r="E75" s="12" t="e">
        <f t="shared" si="5"/>
        <v>#DIV/0!</v>
      </c>
      <c r="F75" s="12">
        <f t="shared" si="4"/>
        <v>0</v>
      </c>
      <c r="G75" s="31"/>
    </row>
    <row r="76" spans="1:7" s="9" customFormat="1" ht="12.75" customHeight="1" hidden="1">
      <c r="A76" s="40" t="s">
        <v>95</v>
      </c>
      <c r="B76" s="50" t="s">
        <v>96</v>
      </c>
      <c r="C76" s="18"/>
      <c r="D76" s="18"/>
      <c r="E76" s="12" t="e">
        <f t="shared" si="5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97</v>
      </c>
      <c r="B77" s="38" t="s">
        <v>98</v>
      </c>
      <c r="C77" s="39">
        <f>SUM(C78:C78)</f>
        <v>2985.5</v>
      </c>
      <c r="D77" s="39">
        <f>SUM(D78:D78)</f>
        <v>820.24626</v>
      </c>
      <c r="E77" s="12">
        <f t="shared" si="5"/>
        <v>27.47433461731703</v>
      </c>
      <c r="F77" s="12">
        <f t="shared" si="4"/>
        <v>-2165.25374</v>
      </c>
      <c r="G77" s="31"/>
    </row>
    <row r="78" spans="1:7" s="9" customFormat="1" ht="15" customHeight="1">
      <c r="A78" s="40" t="s">
        <v>99</v>
      </c>
      <c r="B78" s="17" t="s">
        <v>100</v>
      </c>
      <c r="C78" s="18">
        <v>2985.5</v>
      </c>
      <c r="D78" s="18">
        <v>820.24626</v>
      </c>
      <c r="E78" s="12">
        <f t="shared" si="5"/>
        <v>27.47433461731703</v>
      </c>
      <c r="F78" s="12">
        <f t="shared" si="4"/>
        <v>-2165.25374</v>
      </c>
      <c r="G78" s="31"/>
    </row>
    <row r="79" spans="1:7" s="9" customFormat="1" ht="0.75" customHeight="1" hidden="1">
      <c r="A79" s="37" t="s">
        <v>101</v>
      </c>
      <c r="B79" s="38" t="s">
        <v>270</v>
      </c>
      <c r="C79" s="39">
        <f>SUM(C80:C84)</f>
        <v>0</v>
      </c>
      <c r="D79" s="39">
        <f>SUM(D80:D84)</f>
        <v>0</v>
      </c>
      <c r="E79" s="12" t="e">
        <f t="shared" si="5"/>
        <v>#DIV/0!</v>
      </c>
      <c r="F79" s="12">
        <f t="shared" si="4"/>
        <v>0</v>
      </c>
      <c r="G79" s="31"/>
    </row>
    <row r="80" spans="1:7" s="9" customFormat="1" ht="15" customHeight="1" hidden="1">
      <c r="A80" s="40" t="s">
        <v>103</v>
      </c>
      <c r="B80" s="17" t="s">
        <v>104</v>
      </c>
      <c r="C80" s="18"/>
      <c r="D80" s="18"/>
      <c r="E80" s="12" t="e">
        <f t="shared" si="5"/>
        <v>#DIV/0!</v>
      </c>
      <c r="F80" s="12">
        <f t="shared" si="4"/>
        <v>0</v>
      </c>
      <c r="G80" s="31"/>
    </row>
    <row r="81" spans="1:7" s="9" customFormat="1" ht="6.75" customHeight="1" hidden="1">
      <c r="A81" s="40" t="s">
        <v>105</v>
      </c>
      <c r="B81" s="17" t="s">
        <v>106</v>
      </c>
      <c r="C81" s="18"/>
      <c r="D81" s="18"/>
      <c r="E81" s="12" t="e">
        <f t="shared" si="5"/>
        <v>#DIV/0!</v>
      </c>
      <c r="F81" s="12">
        <f t="shared" si="4"/>
        <v>0</v>
      </c>
      <c r="G81" s="31"/>
    </row>
    <row r="82" spans="1:7" s="9" customFormat="1" ht="15" customHeight="1" hidden="1">
      <c r="A82" s="41" t="s">
        <v>107</v>
      </c>
      <c r="B82" s="17" t="s">
        <v>108</v>
      </c>
      <c r="C82" s="18"/>
      <c r="D82" s="18"/>
      <c r="E82" s="12" t="e">
        <f t="shared" si="5"/>
        <v>#DIV/0!</v>
      </c>
      <c r="F82" s="12">
        <f t="shared" si="4"/>
        <v>0</v>
      </c>
      <c r="G82" s="31"/>
    </row>
    <row r="83" spans="1:7" s="52" customFormat="1" ht="15" customHeight="1" hidden="1">
      <c r="A83" s="55" t="s">
        <v>109</v>
      </c>
      <c r="B83" s="56" t="s">
        <v>110</v>
      </c>
      <c r="C83" s="18"/>
      <c r="D83" s="18"/>
      <c r="E83" s="12" t="e">
        <f t="shared" si="5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111</v>
      </c>
      <c r="B84" s="17" t="s">
        <v>112</v>
      </c>
      <c r="C84" s="18"/>
      <c r="D84" s="18"/>
      <c r="E84" s="12" t="e">
        <f t="shared" si="5"/>
        <v>#DIV/0!</v>
      </c>
      <c r="F84" s="12">
        <f t="shared" si="4"/>
        <v>0</v>
      </c>
      <c r="G84" s="31"/>
    </row>
    <row r="85" spans="1:7" s="9" customFormat="1" ht="15" customHeight="1" hidden="1">
      <c r="A85" s="57">
        <v>1000</v>
      </c>
      <c r="B85" s="58" t="s">
        <v>113</v>
      </c>
      <c r="C85" s="39">
        <f>SUM(C86:C88)</f>
        <v>0</v>
      </c>
      <c r="D85" s="39">
        <f>SUM(D86:D88)</f>
        <v>0</v>
      </c>
      <c r="E85" s="11"/>
      <c r="F85" s="12">
        <f t="shared" si="4"/>
        <v>0</v>
      </c>
      <c r="G85" s="31"/>
    </row>
    <row r="86" spans="1:7" s="9" customFormat="1" ht="15" customHeight="1" hidden="1">
      <c r="A86" s="59">
        <v>1003</v>
      </c>
      <c r="B86" s="60" t="s">
        <v>114</v>
      </c>
      <c r="C86" s="18">
        <v>0</v>
      </c>
      <c r="D86" s="18">
        <v>0</v>
      </c>
      <c r="E86" s="12"/>
      <c r="F86" s="12">
        <f t="shared" si="4"/>
        <v>0</v>
      </c>
      <c r="G86" s="31"/>
    </row>
    <row r="87" spans="1:7" s="9" customFormat="1" ht="15" customHeight="1" hidden="1">
      <c r="A87" s="59">
        <v>1004</v>
      </c>
      <c r="B87" s="60" t="s">
        <v>115</v>
      </c>
      <c r="C87" s="18"/>
      <c r="D87" s="18"/>
      <c r="E87" s="12"/>
      <c r="F87" s="12">
        <f t="shared" si="4"/>
        <v>0</v>
      </c>
      <c r="G87" s="31"/>
    </row>
    <row r="88" spans="1:7" s="9" customFormat="1" ht="0.75" customHeight="1" hidden="1">
      <c r="A88" s="41" t="s">
        <v>116</v>
      </c>
      <c r="B88" s="17" t="s">
        <v>117</v>
      </c>
      <c r="C88" s="18"/>
      <c r="D88" s="18"/>
      <c r="E88" s="12"/>
      <c r="F88" s="12">
        <f t="shared" si="4"/>
        <v>0</v>
      </c>
      <c r="G88" s="31"/>
    </row>
    <row r="89" spans="1:7" s="9" customFormat="1" ht="15" customHeight="1">
      <c r="A89" s="61" t="s">
        <v>118</v>
      </c>
      <c r="B89" s="38" t="s">
        <v>119</v>
      </c>
      <c r="C89" s="39">
        <f>C90+C91+C92+C93+C94</f>
        <v>2</v>
      </c>
      <c r="D89" s="39">
        <f>D90+D91+D92+D93+D94</f>
        <v>2</v>
      </c>
      <c r="E89" s="11">
        <f>D89/C89*100</f>
        <v>100</v>
      </c>
      <c r="F89" s="12">
        <f t="shared" si="4"/>
        <v>0</v>
      </c>
      <c r="G89" s="31"/>
    </row>
    <row r="90" spans="1:7" s="9" customFormat="1" ht="14.25" customHeight="1">
      <c r="A90" s="41" t="s">
        <v>120</v>
      </c>
      <c r="B90" s="62" t="s">
        <v>121</v>
      </c>
      <c r="C90" s="18">
        <v>2</v>
      </c>
      <c r="D90" s="18">
        <v>2</v>
      </c>
      <c r="E90" s="11">
        <f aca="true" t="shared" si="6" ref="E90:E96">D90/C90*100</f>
        <v>100</v>
      </c>
      <c r="F90" s="12">
        <f>D90-C90</f>
        <v>0</v>
      </c>
      <c r="G90" s="31"/>
    </row>
    <row r="91" spans="1:7" s="9" customFormat="1" ht="15.75" customHeight="1" hidden="1">
      <c r="A91" s="41" t="s">
        <v>122</v>
      </c>
      <c r="B91" s="17" t="s">
        <v>123</v>
      </c>
      <c r="C91" s="18"/>
      <c r="D91" s="18"/>
      <c r="E91" s="12"/>
      <c r="F91" s="12">
        <f aca="true" t="shared" si="7" ref="F91:F102">D91-C91</f>
        <v>0</v>
      </c>
      <c r="G91" s="31"/>
    </row>
    <row r="92" spans="1:7" s="9" customFormat="1" ht="15.75" customHeight="1" hidden="1">
      <c r="A92" s="41" t="s">
        <v>124</v>
      </c>
      <c r="B92" s="17" t="s">
        <v>125</v>
      </c>
      <c r="C92" s="18"/>
      <c r="D92" s="18"/>
      <c r="E92" s="12"/>
      <c r="F92" s="12">
        <f t="shared" si="7"/>
        <v>0</v>
      </c>
      <c r="G92" s="31"/>
    </row>
    <row r="93" spans="1:7" s="9" customFormat="1" ht="31.5" customHeight="1" hidden="1">
      <c r="A93" s="41" t="s">
        <v>126</v>
      </c>
      <c r="B93" s="17" t="s">
        <v>127</v>
      </c>
      <c r="C93" s="18"/>
      <c r="D93" s="18"/>
      <c r="E93" s="12"/>
      <c r="F93" s="12">
        <f t="shared" si="7"/>
        <v>0</v>
      </c>
      <c r="G93" s="31"/>
    </row>
    <row r="94" spans="1:7" s="9" customFormat="1" ht="15.75" customHeight="1" hidden="1">
      <c r="A94" s="41" t="s">
        <v>128</v>
      </c>
      <c r="B94" s="17" t="s">
        <v>129</v>
      </c>
      <c r="C94" s="18"/>
      <c r="D94" s="18"/>
      <c r="E94" s="12"/>
      <c r="F94" s="12">
        <f t="shared" si="7"/>
        <v>0</v>
      </c>
      <c r="G94" s="31"/>
    </row>
    <row r="95" spans="1:7" s="9" customFormat="1" ht="15.75" customHeight="1" hidden="1">
      <c r="A95" s="37" t="s">
        <v>130</v>
      </c>
      <c r="B95" s="38" t="s">
        <v>131</v>
      </c>
      <c r="C95" s="39"/>
      <c r="D95" s="39"/>
      <c r="E95" s="11" t="e">
        <f t="shared" si="6"/>
        <v>#DIV/0!</v>
      </c>
      <c r="F95" s="12">
        <f t="shared" si="7"/>
        <v>0</v>
      </c>
      <c r="G95" s="31"/>
    </row>
    <row r="96" spans="1:7" s="9" customFormat="1" ht="15.75" customHeight="1" hidden="1">
      <c r="A96" s="40" t="s">
        <v>132</v>
      </c>
      <c r="B96" s="17" t="s">
        <v>133</v>
      </c>
      <c r="C96" s="18"/>
      <c r="D96" s="18"/>
      <c r="E96" s="12" t="e">
        <f t="shared" si="6"/>
        <v>#DIV/0!</v>
      </c>
      <c r="F96" s="12">
        <f t="shared" si="7"/>
        <v>0</v>
      </c>
      <c r="G96" s="31"/>
    </row>
    <row r="97" spans="1:7" s="9" customFormat="1" ht="31.5" customHeight="1" hidden="1">
      <c r="A97" s="37" t="s">
        <v>134</v>
      </c>
      <c r="B97" s="38" t="s">
        <v>135</v>
      </c>
      <c r="C97" s="39">
        <f>C98</f>
        <v>0</v>
      </c>
      <c r="D97" s="39">
        <f>D98</f>
        <v>0</v>
      </c>
      <c r="E97" s="11"/>
      <c r="F97" s="12">
        <f t="shared" si="7"/>
        <v>0</v>
      </c>
      <c r="G97" s="31"/>
    </row>
    <row r="98" spans="1:7" s="9" customFormat="1" ht="31.5" customHeight="1" hidden="1">
      <c r="A98" s="40" t="s">
        <v>136</v>
      </c>
      <c r="B98" s="17" t="s">
        <v>137</v>
      </c>
      <c r="C98" s="18">
        <v>0</v>
      </c>
      <c r="D98" s="18">
        <v>0</v>
      </c>
      <c r="E98" s="12"/>
      <c r="F98" s="12">
        <f t="shared" si="7"/>
        <v>0</v>
      </c>
      <c r="G98" s="31"/>
    </row>
    <row r="99" spans="1:6" s="9" customFormat="1" ht="15.75" customHeight="1" hidden="1">
      <c r="A99" s="63">
        <v>1400</v>
      </c>
      <c r="B99" s="58" t="s">
        <v>138</v>
      </c>
      <c r="C99" s="39">
        <f>SUM(C101:C102)</f>
        <v>0</v>
      </c>
      <c r="D99" s="39">
        <f>SUM(D101:D102)</f>
        <v>0</v>
      </c>
      <c r="E99" s="11"/>
      <c r="F99" s="12">
        <f t="shared" si="7"/>
        <v>0</v>
      </c>
    </row>
    <row r="100" spans="1:6" s="9" customFormat="1" ht="15.75" customHeight="1" hidden="1">
      <c r="A100" s="59">
        <v>1403</v>
      </c>
      <c r="B100" s="60" t="s">
        <v>296</v>
      </c>
      <c r="C100" s="39"/>
      <c r="D100" s="39"/>
      <c r="E100" s="11"/>
      <c r="F100" s="12"/>
    </row>
    <row r="101" spans="1:6" s="9" customFormat="1" ht="0.75" customHeight="1" hidden="1">
      <c r="A101" s="64"/>
      <c r="B101" s="60" t="s">
        <v>44</v>
      </c>
      <c r="C101" s="18"/>
      <c r="D101" s="18"/>
      <c r="E101" s="12" t="e">
        <f t="shared" si="5"/>
        <v>#DIV/0!</v>
      </c>
      <c r="F101" s="12">
        <f t="shared" si="7"/>
        <v>0</v>
      </c>
    </row>
    <row r="102" spans="1:6" s="9" customFormat="1" ht="15.75" customHeight="1" hidden="1">
      <c r="A102" s="64"/>
      <c r="B102" s="60" t="s">
        <v>139</v>
      </c>
      <c r="C102" s="18"/>
      <c r="D102" s="18"/>
      <c r="E102" s="12" t="e">
        <f t="shared" si="5"/>
        <v>#DIV/0!</v>
      </c>
      <c r="F102" s="12">
        <f t="shared" si="7"/>
        <v>0</v>
      </c>
    </row>
    <row r="103" spans="1:6" s="9" customFormat="1" ht="15.75" customHeight="1">
      <c r="A103" s="64"/>
      <c r="B103" s="65" t="s">
        <v>140</v>
      </c>
      <c r="C103" s="39">
        <f>C52+C56+C58+C62+C66+C77+C85+C89</f>
        <v>4456.872</v>
      </c>
      <c r="D103" s="39">
        <f>D52+D56+D58+D62+D66+D77+D85+D89</f>
        <v>1517.44594</v>
      </c>
      <c r="E103" s="12">
        <f t="shared" si="5"/>
        <v>34.04733050444347</v>
      </c>
      <c r="F103" s="12">
        <f t="shared" si="4"/>
        <v>-2939.4260600000002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141</v>
      </c>
      <c r="B105" s="66"/>
    </row>
    <row r="106" spans="1:3" s="9" customFormat="1" ht="12.75">
      <c r="A106" s="67" t="s">
        <v>142</v>
      </c>
      <c r="B106" s="67"/>
      <c r="C106" s="9" t="s">
        <v>143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6"/>
  <sheetViews>
    <sheetView workbookViewId="0" topLeftCell="A34">
      <selection activeCell="C42" sqref="C42"/>
    </sheetView>
  </sheetViews>
  <sheetFormatPr defaultColWidth="9.140625" defaultRowHeight="12.75"/>
  <cols>
    <col min="1" max="1" width="16.00390625" style="68" customWidth="1"/>
    <col min="2" max="2" width="49.7109375" style="69" customWidth="1"/>
    <col min="3" max="3" width="12.140625" style="2" customWidth="1"/>
    <col min="4" max="4" width="14.7109375" style="2" customWidth="1"/>
    <col min="5" max="5" width="11.00390625" style="2" customWidth="1"/>
    <col min="6" max="6" width="9.57421875" style="2" customWidth="1"/>
    <col min="7" max="16384" width="9.140625" style="2" customWidth="1"/>
  </cols>
  <sheetData>
    <row r="1" spans="1:7" ht="18" customHeight="1">
      <c r="A1" s="319" t="s">
        <v>315</v>
      </c>
      <c r="B1" s="319"/>
      <c r="C1" s="319"/>
      <c r="D1" s="319"/>
      <c r="E1" s="319"/>
      <c r="F1" s="319"/>
      <c r="G1" s="1"/>
    </row>
    <row r="2" spans="1:7" ht="18" customHeight="1">
      <c r="A2" s="319"/>
      <c r="B2" s="319"/>
      <c r="C2" s="319"/>
      <c r="D2" s="319"/>
      <c r="E2" s="319"/>
      <c r="F2" s="319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308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312.70000000000005</v>
      </c>
      <c r="D5" s="11">
        <f>SUM(D6,D8,D10,D13,D15)</f>
        <v>92.74053</v>
      </c>
      <c r="E5" s="12">
        <f aca="true" t="shared" si="0" ref="E5:E35">D5/C5*100</f>
        <v>29.65798848736808</v>
      </c>
      <c r="F5" s="12">
        <f aca="true" t="shared" si="1" ref="F5:F36">D5-C5</f>
        <v>-219.95947000000004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58.6</v>
      </c>
      <c r="D6" s="11">
        <f>SUM(D7)</f>
        <v>66.76501</v>
      </c>
      <c r="E6" s="12">
        <f t="shared" si="0"/>
        <v>113.93346416382253</v>
      </c>
      <c r="F6" s="12">
        <f t="shared" si="1"/>
        <v>8.165010000000002</v>
      </c>
      <c r="G6" s="1"/>
    </row>
    <row r="7" spans="1:7" s="9" customFormat="1" ht="15.75">
      <c r="A7" s="13">
        <v>1010200001</v>
      </c>
      <c r="B7" s="14" t="s">
        <v>7</v>
      </c>
      <c r="C7" s="15">
        <v>58.6</v>
      </c>
      <c r="D7" s="15">
        <v>66.76501</v>
      </c>
      <c r="E7" s="12">
        <f t="shared" si="0"/>
        <v>113.93346416382253</v>
      </c>
      <c r="F7" s="12">
        <f t="shared" si="1"/>
        <v>8.165010000000002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</v>
      </c>
      <c r="D8" s="11">
        <f>SUM(D9)</f>
        <v>7.37875</v>
      </c>
      <c r="E8" s="12">
        <f t="shared" si="0"/>
        <v>737.875</v>
      </c>
      <c r="F8" s="12">
        <f t="shared" si="1"/>
        <v>6.37875</v>
      </c>
      <c r="G8" s="1"/>
    </row>
    <row r="9" spans="1:7" s="9" customFormat="1" ht="15.75">
      <c r="A9" s="13">
        <v>1050300001</v>
      </c>
      <c r="B9" s="13" t="s">
        <v>9</v>
      </c>
      <c r="C9" s="12">
        <v>1</v>
      </c>
      <c r="D9" s="12">
        <v>7.37875</v>
      </c>
      <c r="E9" s="12">
        <f t="shared" si="0"/>
        <v>737.875</v>
      </c>
      <c r="F9" s="12">
        <f t="shared" si="1"/>
        <v>6.37875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243.8</v>
      </c>
      <c r="D10" s="11">
        <f>SUM(D11:D12)</f>
        <v>9.89677</v>
      </c>
      <c r="E10" s="12">
        <f t="shared" si="0"/>
        <v>4.059380639868745</v>
      </c>
      <c r="F10" s="12">
        <f t="shared" si="1"/>
        <v>-233.90323</v>
      </c>
      <c r="G10" s="1"/>
    </row>
    <row r="11" spans="1:7" s="9" customFormat="1" ht="15.75">
      <c r="A11" s="13">
        <v>1060600000</v>
      </c>
      <c r="B11" s="13" t="s">
        <v>11</v>
      </c>
      <c r="C11" s="12">
        <v>217.5</v>
      </c>
      <c r="D11" s="12">
        <v>6.76216</v>
      </c>
      <c r="E11" s="12">
        <f t="shared" si="0"/>
        <v>3.10903908045977</v>
      </c>
      <c r="F11" s="12">
        <f t="shared" si="1"/>
        <v>-210.73784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26.3</v>
      </c>
      <c r="D12" s="18">
        <v>3.13461</v>
      </c>
      <c r="E12" s="12">
        <f t="shared" si="0"/>
        <v>11.918669201520911</v>
      </c>
      <c r="F12" s="12">
        <f t="shared" si="1"/>
        <v>-23.165390000000002</v>
      </c>
      <c r="G12" s="1"/>
    </row>
    <row r="13" spans="1:7" s="9" customFormat="1" ht="47.2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9.3</v>
      </c>
      <c r="D15" s="11">
        <f>SUM(D16:D19)</f>
        <v>8.7</v>
      </c>
      <c r="E15" s="12">
        <f t="shared" si="0"/>
        <v>93.54838709677418</v>
      </c>
      <c r="F15" s="12">
        <f t="shared" si="1"/>
        <v>-0.6000000000000014</v>
      </c>
      <c r="G15" s="1"/>
    </row>
    <row r="16" spans="1:7" s="9" customFormat="1" ht="31.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>
      <c r="A17" s="13">
        <v>1080400001</v>
      </c>
      <c r="B17" s="14" t="s">
        <v>17</v>
      </c>
      <c r="C17" s="12">
        <v>9.3</v>
      </c>
      <c r="D17" s="12">
        <v>8.7</v>
      </c>
      <c r="E17" s="12">
        <f t="shared" si="0"/>
        <v>93.54838709677418</v>
      </c>
      <c r="F17" s="12">
        <f t="shared" si="1"/>
        <v>-0.6000000000000014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31.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6.5" customHeight="1">
      <c r="A20" s="10"/>
      <c r="B20" s="10" t="s">
        <v>20</v>
      </c>
      <c r="C20" s="11">
        <f>SUM(C21:C37)</f>
        <v>71</v>
      </c>
      <c r="D20" s="11">
        <f>SUM(D21:D36)</f>
        <v>19.42893</v>
      </c>
      <c r="E20" s="12">
        <f t="shared" si="0"/>
        <v>27.36469014084507</v>
      </c>
      <c r="F20" s="12">
        <f t="shared" si="1"/>
        <v>-51.57107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28</v>
      </c>
      <c r="D21" s="12">
        <v>0.12783</v>
      </c>
      <c r="E21" s="12">
        <f t="shared" si="0"/>
        <v>0.45653571428571427</v>
      </c>
      <c r="F21" s="12">
        <f t="shared" si="1"/>
        <v>-27.87217</v>
      </c>
      <c r="G21" s="1"/>
    </row>
    <row r="22" spans="1:7" s="9" customFormat="1" ht="15" customHeight="1">
      <c r="A22" s="13">
        <v>1110503505</v>
      </c>
      <c r="B22" s="13" t="s">
        <v>22</v>
      </c>
      <c r="C22" s="12">
        <v>12</v>
      </c>
      <c r="D22" s="12">
        <v>19.3011</v>
      </c>
      <c r="E22" s="12">
        <f t="shared" si="0"/>
        <v>160.84250000000003</v>
      </c>
      <c r="F22" s="12">
        <f t="shared" si="1"/>
        <v>7.301100000000002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30</v>
      </c>
      <c r="D25" s="12">
        <v>0</v>
      </c>
      <c r="E25" s="12">
        <f t="shared" si="0"/>
        <v>0</v>
      </c>
      <c r="F25" s="12">
        <f t="shared" si="1"/>
        <v>-30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/>
      <c r="E34" s="12">
        <f t="shared" si="0"/>
        <v>0</v>
      </c>
      <c r="F34" s="12">
        <f t="shared" si="1"/>
        <v>-1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383.70000000000005</v>
      </c>
      <c r="D38" s="11">
        <f>SUM(D20,D5)</f>
        <v>112.16946000000002</v>
      </c>
      <c r="E38" s="12">
        <f aca="true" t="shared" si="2" ref="E38:E47">D38/C38*100</f>
        <v>29.23363565285379</v>
      </c>
      <c r="F38" s="12">
        <f aca="true" t="shared" si="3" ref="F38:F47">D38-C38</f>
        <v>-271.53054000000003</v>
      </c>
      <c r="G38" s="1"/>
    </row>
    <row r="39" spans="1:7" s="9" customFormat="1" ht="15.75">
      <c r="A39" s="10"/>
      <c r="B39" s="10" t="s">
        <v>39</v>
      </c>
      <c r="C39" s="11">
        <f>SUM(C40:C44)</f>
        <v>3555.727</v>
      </c>
      <c r="D39" s="11">
        <f>SUM(D40:D44)</f>
        <v>854.915</v>
      </c>
      <c r="E39" s="12">
        <f t="shared" si="2"/>
        <v>24.043325035920923</v>
      </c>
      <c r="F39" s="12">
        <f t="shared" si="3"/>
        <v>-2700.812</v>
      </c>
      <c r="G39" s="1"/>
    </row>
    <row r="40" spans="1:8" s="9" customFormat="1" ht="15.75">
      <c r="A40" s="13">
        <v>2020100000</v>
      </c>
      <c r="B40" s="13" t="s">
        <v>40</v>
      </c>
      <c r="C40" s="12">
        <v>1357.9</v>
      </c>
      <c r="D40" s="12">
        <v>647.93</v>
      </c>
      <c r="E40" s="12">
        <f t="shared" si="2"/>
        <v>47.715590249650184</v>
      </c>
      <c r="F40" s="12">
        <f t="shared" si="3"/>
        <v>-709.9700000000001</v>
      </c>
      <c r="G40" s="1"/>
      <c r="H40" s="21"/>
    </row>
    <row r="41" spans="1:7" s="9" customFormat="1" ht="15.75">
      <c r="A41" s="13">
        <v>2020107010</v>
      </c>
      <c r="B41" s="13" t="s">
        <v>41</v>
      </c>
      <c r="C41" s="12">
        <v>128</v>
      </c>
      <c r="D41" s="12">
        <v>96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2015.85</v>
      </c>
      <c r="D42" s="12">
        <v>57.045</v>
      </c>
      <c r="E42" s="12">
        <f t="shared" si="2"/>
        <v>2.829823647592827</v>
      </c>
      <c r="F42" s="12">
        <f t="shared" si="3"/>
        <v>-1958.8049999999998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53.977</v>
      </c>
      <c r="D43" s="12">
        <v>53.94</v>
      </c>
      <c r="E43" s="12">
        <f t="shared" si="2"/>
        <v>99.93145228523261</v>
      </c>
      <c r="F43" s="12">
        <f t="shared" si="3"/>
        <v>-0.036999999999999034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>
        <v>0</v>
      </c>
      <c r="E44" s="12" t="e">
        <f t="shared" si="2"/>
        <v>#DIV/0!</v>
      </c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3939.4269999999997</v>
      </c>
      <c r="D46" s="11">
        <f>SUM(D39,D38)</f>
        <v>967.08446</v>
      </c>
      <c r="E46" s="12">
        <f t="shared" si="2"/>
        <v>24.54886103994312</v>
      </c>
      <c r="F46" s="12">
        <f t="shared" si="3"/>
        <v>-2972.3425399999996</v>
      </c>
      <c r="G46" s="1"/>
    </row>
    <row r="47" spans="1:7" s="9" customFormat="1" ht="15.75">
      <c r="A47" s="10"/>
      <c r="B47" s="22" t="s">
        <v>47</v>
      </c>
      <c r="C47" s="11">
        <f>C103-C46</f>
        <v>0</v>
      </c>
      <c r="D47" s="11">
        <f>D103-D46</f>
        <v>-152.99541</v>
      </c>
      <c r="E47" s="12" t="e">
        <f t="shared" si="2"/>
        <v>#DIV/0!</v>
      </c>
      <c r="F47" s="12">
        <f t="shared" si="3"/>
        <v>-152.99541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308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659.76575</v>
      </c>
      <c r="D52" s="39">
        <f>SUM(D53:D55)</f>
        <v>299.33496</v>
      </c>
      <c r="E52" s="12">
        <f>D52/C52*100</f>
        <v>45.36988469013434</v>
      </c>
      <c r="F52" s="12">
        <f>D52-C52</f>
        <v>-360.43079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656.167</v>
      </c>
      <c r="D53" s="18">
        <v>299.33496</v>
      </c>
      <c r="E53" s="12">
        <f>D53/C53*100</f>
        <v>45.618715967124224</v>
      </c>
      <c r="F53" s="12">
        <f>D53-C53</f>
        <v>-356.83204</v>
      </c>
      <c r="G53" s="31"/>
    </row>
    <row r="54" spans="1:7" s="9" customFormat="1" ht="16.5" customHeight="1" hidden="1">
      <c r="A54" s="40" t="s">
        <v>53</v>
      </c>
      <c r="B54" s="17" t="s">
        <v>54</v>
      </c>
      <c r="C54" s="18">
        <v>0</v>
      </c>
      <c r="D54" s="18"/>
      <c r="E54" s="12"/>
      <c r="F54" s="12"/>
      <c r="G54" s="31"/>
    </row>
    <row r="55" spans="1:7" s="9" customFormat="1" ht="15.75">
      <c r="A55" s="40" t="s">
        <v>162</v>
      </c>
      <c r="B55" s="17" t="s">
        <v>56</v>
      </c>
      <c r="C55" s="18">
        <v>3.59875</v>
      </c>
      <c r="D55" s="18">
        <v>0</v>
      </c>
      <c r="E55" s="12"/>
      <c r="F55" s="12"/>
      <c r="G55" s="31"/>
    </row>
    <row r="56" spans="1:7" s="9" customFormat="1" ht="15.75">
      <c r="A56" s="37" t="s">
        <v>57</v>
      </c>
      <c r="B56" s="38" t="s">
        <v>58</v>
      </c>
      <c r="C56" s="39">
        <f>C57</f>
        <v>53.91</v>
      </c>
      <c r="D56" s="39">
        <f>D57</f>
        <v>14.6885</v>
      </c>
      <c r="E56" s="12">
        <f>D56/C56*100</f>
        <v>27.246336486737157</v>
      </c>
      <c r="F56" s="12">
        <f aca="true" t="shared" si="4" ref="F56:F89">D56-C56</f>
        <v>-39.2215</v>
      </c>
      <c r="G56" s="31"/>
    </row>
    <row r="57" spans="1:6" s="9" customFormat="1" ht="15.75">
      <c r="A57" s="41" t="s">
        <v>59</v>
      </c>
      <c r="B57" s="17" t="s">
        <v>60</v>
      </c>
      <c r="C57" s="18">
        <v>53.91</v>
      </c>
      <c r="D57" s="18">
        <v>14.6885</v>
      </c>
      <c r="E57" s="12">
        <f>D57/C57*100</f>
        <v>27.246336486737157</v>
      </c>
      <c r="F57" s="12">
        <f t="shared" si="4"/>
        <v>-39.2215</v>
      </c>
    </row>
    <row r="58" spans="1:7" s="46" customFormat="1" ht="14.25" customHeight="1">
      <c r="A58" s="42" t="s">
        <v>61</v>
      </c>
      <c r="B58" s="43" t="s">
        <v>62</v>
      </c>
      <c r="C58" s="44">
        <f>C59+C60+C61</f>
        <v>13.10125</v>
      </c>
      <c r="D58" s="44">
        <f>D59+D60+D61</f>
        <v>1.40125</v>
      </c>
      <c r="E58" s="12">
        <f>D58/C58*100</f>
        <v>10.69554431829024</v>
      </c>
      <c r="F58" s="12">
        <f t="shared" si="4"/>
        <v>-11.7</v>
      </c>
      <c r="G58" s="45"/>
    </row>
    <row r="59" spans="1:7" s="46" customFormat="1" ht="15.75" hidden="1">
      <c r="A59" s="47" t="s">
        <v>63</v>
      </c>
      <c r="B59" s="48" t="s">
        <v>64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47.25">
      <c r="A60" s="47" t="s">
        <v>163</v>
      </c>
      <c r="B60" s="48" t="s">
        <v>277</v>
      </c>
      <c r="C60" s="49">
        <v>13.10125</v>
      </c>
      <c r="D60" s="49">
        <v>1.40125</v>
      </c>
      <c r="E60" s="12"/>
      <c r="F60" s="12">
        <f t="shared" si="4"/>
        <v>-11.7</v>
      </c>
      <c r="G60" s="45"/>
    </row>
    <row r="61" spans="1:7" s="46" customFormat="1" ht="17.25" customHeight="1" hidden="1">
      <c r="A61" s="47" t="s">
        <v>65</v>
      </c>
      <c r="B61" s="48" t="s">
        <v>66</v>
      </c>
      <c r="C61" s="49"/>
      <c r="D61" s="49">
        <v>0</v>
      </c>
      <c r="E61" s="12"/>
      <c r="F61" s="12">
        <f t="shared" si="4"/>
        <v>0</v>
      </c>
      <c r="G61" s="45"/>
    </row>
    <row r="62" spans="1:7" s="9" customFormat="1" ht="17.25" customHeight="1">
      <c r="A62" s="37" t="s">
        <v>67</v>
      </c>
      <c r="B62" s="38" t="s">
        <v>68</v>
      </c>
      <c r="C62" s="39">
        <f>C63+C64+C65</f>
        <v>1943.3500000000001</v>
      </c>
      <c r="D62" s="39">
        <f>D63+D64+D65</f>
        <v>0</v>
      </c>
      <c r="E62" s="12">
        <f>D62/C62*100</f>
        <v>0</v>
      </c>
      <c r="F62" s="12">
        <f t="shared" si="4"/>
        <v>-1943.3500000000001</v>
      </c>
      <c r="G62" s="31"/>
    </row>
    <row r="63" spans="1:7" s="9" customFormat="1" ht="17.25" customHeight="1" hidden="1">
      <c r="A63" s="40" t="s">
        <v>69</v>
      </c>
      <c r="B63" s="17" t="s">
        <v>70</v>
      </c>
      <c r="C63" s="18"/>
      <c r="D63" s="18"/>
      <c r="E63" s="12"/>
      <c r="F63" s="12">
        <f t="shared" si="4"/>
        <v>0</v>
      </c>
      <c r="G63" s="31"/>
    </row>
    <row r="64" spans="1:7" s="9" customFormat="1" ht="15.75" customHeight="1">
      <c r="A64" s="40" t="s">
        <v>71</v>
      </c>
      <c r="B64" s="50" t="s">
        <v>72</v>
      </c>
      <c r="C64" s="241">
        <v>1882.95</v>
      </c>
      <c r="D64" s="18">
        <v>0</v>
      </c>
      <c r="E64" s="12"/>
      <c r="F64" s="12">
        <f t="shared" si="4"/>
        <v>-1882.95</v>
      </c>
      <c r="G64" s="31"/>
    </row>
    <row r="65" spans="1:7" s="9" customFormat="1" ht="34.5" customHeight="1">
      <c r="A65" s="47" t="s">
        <v>73</v>
      </c>
      <c r="B65" s="48" t="s">
        <v>74</v>
      </c>
      <c r="C65" s="18">
        <v>60.4</v>
      </c>
      <c r="D65" s="18">
        <v>0</v>
      </c>
      <c r="E65" s="12">
        <f>D65/C65*100</f>
        <v>0</v>
      </c>
      <c r="F65" s="12">
        <f t="shared" si="4"/>
        <v>-60.4</v>
      </c>
      <c r="G65" s="31"/>
    </row>
    <row r="66" spans="1:7" s="9" customFormat="1" ht="17.25" customHeight="1">
      <c r="A66" s="37" t="s">
        <v>75</v>
      </c>
      <c r="B66" s="38" t="s">
        <v>76</v>
      </c>
      <c r="C66" s="39">
        <f>C68+C69</f>
        <v>398.9</v>
      </c>
      <c r="D66" s="39">
        <f>D68+D69</f>
        <v>198.95289</v>
      </c>
      <c r="E66" s="12">
        <f>D66/C66*100</f>
        <v>49.8753797944347</v>
      </c>
      <c r="F66" s="12">
        <f t="shared" si="4"/>
        <v>-199.94710999999998</v>
      </c>
      <c r="G66" s="31"/>
    </row>
    <row r="67" spans="1:7" s="9" customFormat="1" ht="17.25" customHeight="1" hidden="1">
      <c r="A67" s="40" t="s">
        <v>77</v>
      </c>
      <c r="B67" s="17" t="s">
        <v>78</v>
      </c>
      <c r="C67" s="18"/>
      <c r="D67" s="18"/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79</v>
      </c>
      <c r="B68" s="51" t="s">
        <v>80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6.5" customHeight="1">
      <c r="A69" s="41" t="s">
        <v>81</v>
      </c>
      <c r="B69" s="17" t="s">
        <v>82</v>
      </c>
      <c r="C69" s="18">
        <v>398.9</v>
      </c>
      <c r="D69" s="18">
        <v>198.95289</v>
      </c>
      <c r="E69" s="12">
        <f>D69/C69*100</f>
        <v>49.8753797944347</v>
      </c>
      <c r="F69" s="12">
        <f t="shared" si="4"/>
        <v>-199.94710999999998</v>
      </c>
      <c r="G69" s="53"/>
    </row>
    <row r="70" spans="1:7" s="52" customFormat="1" ht="0.75" customHeight="1" hidden="1">
      <c r="A70" s="37" t="s">
        <v>83</v>
      </c>
      <c r="B70" s="54" t="s">
        <v>84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85</v>
      </c>
      <c r="B71" s="50" t="s">
        <v>86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87</v>
      </c>
      <c r="B72" s="54" t="s">
        <v>88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89</v>
      </c>
      <c r="B73" s="50" t="s">
        <v>90</v>
      </c>
      <c r="C73" s="18"/>
      <c r="D73" s="18"/>
      <c r="E73" s="12" t="e">
        <f aca="true" t="shared" si="5" ref="E73:E84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91</v>
      </c>
      <c r="B74" s="50" t="s">
        <v>92</v>
      </c>
      <c r="C74" s="18"/>
      <c r="D74" s="18"/>
      <c r="E74" s="12" t="e">
        <f t="shared" si="5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93</v>
      </c>
      <c r="B75" s="50" t="s">
        <v>94</v>
      </c>
      <c r="C75" s="18"/>
      <c r="D75" s="18"/>
      <c r="E75" s="12" t="e">
        <f t="shared" si="5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95</v>
      </c>
      <c r="B76" s="50" t="s">
        <v>96</v>
      </c>
      <c r="C76" s="18"/>
      <c r="D76" s="18"/>
      <c r="E76" s="12" t="e">
        <f t="shared" si="5"/>
        <v>#DIV/0!</v>
      </c>
      <c r="F76" s="12">
        <f t="shared" si="4"/>
        <v>0</v>
      </c>
      <c r="G76" s="31"/>
    </row>
    <row r="77" spans="1:7" s="9" customFormat="1" ht="15.75" customHeight="1">
      <c r="A77" s="37" t="s">
        <v>97</v>
      </c>
      <c r="B77" s="38" t="s">
        <v>98</v>
      </c>
      <c r="C77" s="39">
        <f>SUM(C78:C78)</f>
        <v>863.3</v>
      </c>
      <c r="D77" s="39">
        <f>SUM(D78:D78)</f>
        <v>299.71145</v>
      </c>
      <c r="E77" s="12">
        <f t="shared" si="5"/>
        <v>34.71695239198425</v>
      </c>
      <c r="F77" s="12">
        <f t="shared" si="4"/>
        <v>-563.5885499999999</v>
      </c>
      <c r="G77" s="31"/>
    </row>
    <row r="78" spans="1:7" s="9" customFormat="1" ht="14.25" customHeight="1">
      <c r="A78" s="40" t="s">
        <v>99</v>
      </c>
      <c r="B78" s="17" t="s">
        <v>100</v>
      </c>
      <c r="C78" s="18">
        <v>863.3</v>
      </c>
      <c r="D78" s="18">
        <v>299.71145</v>
      </c>
      <c r="E78" s="12">
        <f t="shared" si="5"/>
        <v>34.71695239198425</v>
      </c>
      <c r="F78" s="12">
        <f t="shared" si="4"/>
        <v>-563.5885499999999</v>
      </c>
      <c r="G78" s="31"/>
    </row>
    <row r="79" spans="1:7" s="9" customFormat="1" ht="13.5" customHeight="1" hidden="1">
      <c r="A79" s="37" t="s">
        <v>101</v>
      </c>
      <c r="B79" s="38" t="s">
        <v>271</v>
      </c>
      <c r="C79" s="39">
        <f>SUM(C80:C84)</f>
        <v>0</v>
      </c>
      <c r="D79" s="39">
        <f>SUM(D80:D84)</f>
        <v>0</v>
      </c>
      <c r="E79" s="12" t="e">
        <f t="shared" si="5"/>
        <v>#DIV/0!</v>
      </c>
      <c r="F79" s="12">
        <f t="shared" si="4"/>
        <v>0</v>
      </c>
      <c r="G79" s="31"/>
    </row>
    <row r="80" spans="1:7" s="9" customFormat="1" ht="13.5" customHeight="1" hidden="1">
      <c r="A80" s="40" t="s">
        <v>103</v>
      </c>
      <c r="B80" s="17" t="s">
        <v>104</v>
      </c>
      <c r="C80" s="18"/>
      <c r="D80" s="18"/>
      <c r="E80" s="12" t="e">
        <f t="shared" si="5"/>
        <v>#DIV/0!</v>
      </c>
      <c r="F80" s="12">
        <f t="shared" si="4"/>
        <v>0</v>
      </c>
      <c r="G80" s="31"/>
    </row>
    <row r="81" spans="1:7" s="9" customFormat="1" ht="13.5" customHeight="1" hidden="1">
      <c r="A81" s="40" t="s">
        <v>105</v>
      </c>
      <c r="B81" s="17" t="s">
        <v>106</v>
      </c>
      <c r="C81" s="18"/>
      <c r="D81" s="18"/>
      <c r="E81" s="12" t="e">
        <f t="shared" si="5"/>
        <v>#DIV/0!</v>
      </c>
      <c r="F81" s="12">
        <f t="shared" si="4"/>
        <v>0</v>
      </c>
      <c r="G81" s="31"/>
    </row>
    <row r="82" spans="1:7" s="9" customFormat="1" ht="13.5" customHeight="1" hidden="1">
      <c r="A82" s="41" t="s">
        <v>107</v>
      </c>
      <c r="B82" s="17" t="s">
        <v>108</v>
      </c>
      <c r="C82" s="18"/>
      <c r="D82" s="18"/>
      <c r="E82" s="12" t="e">
        <f t="shared" si="5"/>
        <v>#DIV/0!</v>
      </c>
      <c r="F82" s="12">
        <f t="shared" si="4"/>
        <v>0</v>
      </c>
      <c r="G82" s="31"/>
    </row>
    <row r="83" spans="1:7" s="52" customFormat="1" ht="13.5" customHeight="1" hidden="1">
      <c r="A83" s="55" t="s">
        <v>109</v>
      </c>
      <c r="B83" s="56" t="s">
        <v>110</v>
      </c>
      <c r="C83" s="18"/>
      <c r="D83" s="18"/>
      <c r="E83" s="12" t="e">
        <f t="shared" si="5"/>
        <v>#DIV/0!</v>
      </c>
      <c r="F83" s="12">
        <f t="shared" si="4"/>
        <v>0</v>
      </c>
      <c r="G83" s="31"/>
    </row>
    <row r="84" spans="1:7" s="9" customFormat="1" ht="13.5" customHeight="1" hidden="1">
      <c r="A84" s="41" t="s">
        <v>111</v>
      </c>
      <c r="B84" s="17" t="s">
        <v>112</v>
      </c>
      <c r="C84" s="18"/>
      <c r="D84" s="18"/>
      <c r="E84" s="12" t="e">
        <f t="shared" si="5"/>
        <v>#DIV/0!</v>
      </c>
      <c r="F84" s="12">
        <f t="shared" si="4"/>
        <v>0</v>
      </c>
      <c r="G84" s="31"/>
    </row>
    <row r="85" spans="1:7" s="9" customFormat="1" ht="13.5" customHeight="1" hidden="1">
      <c r="A85" s="57">
        <v>1000</v>
      </c>
      <c r="B85" s="58" t="s">
        <v>113</v>
      </c>
      <c r="C85" s="39">
        <f>SUM(C86:C88)</f>
        <v>0</v>
      </c>
      <c r="D85" s="39">
        <f>SUM(D86:D88)</f>
        <v>0</v>
      </c>
      <c r="E85" s="11"/>
      <c r="F85" s="12">
        <f t="shared" si="4"/>
        <v>0</v>
      </c>
      <c r="G85" s="31"/>
    </row>
    <row r="86" spans="1:7" s="9" customFormat="1" ht="13.5" customHeight="1" hidden="1">
      <c r="A86" s="59">
        <v>1003</v>
      </c>
      <c r="B86" s="60" t="s">
        <v>114</v>
      </c>
      <c r="C86" s="18">
        <v>0</v>
      </c>
      <c r="D86" s="18">
        <v>0</v>
      </c>
      <c r="E86" s="12"/>
      <c r="F86" s="12">
        <f t="shared" si="4"/>
        <v>0</v>
      </c>
      <c r="G86" s="31"/>
    </row>
    <row r="87" spans="1:7" s="9" customFormat="1" ht="13.5" customHeight="1" hidden="1">
      <c r="A87" s="59">
        <v>1004</v>
      </c>
      <c r="B87" s="60" t="s">
        <v>115</v>
      </c>
      <c r="C87" s="18"/>
      <c r="D87" s="18"/>
      <c r="E87" s="12"/>
      <c r="F87" s="12">
        <f t="shared" si="4"/>
        <v>0</v>
      </c>
      <c r="G87" s="31"/>
    </row>
    <row r="88" spans="1:7" s="9" customFormat="1" ht="13.5" customHeight="1" hidden="1">
      <c r="A88" s="41" t="s">
        <v>116</v>
      </c>
      <c r="B88" s="17" t="s">
        <v>117</v>
      </c>
      <c r="C88" s="18"/>
      <c r="D88" s="18"/>
      <c r="E88" s="12"/>
      <c r="F88" s="12">
        <f t="shared" si="4"/>
        <v>0</v>
      </c>
      <c r="G88" s="31"/>
    </row>
    <row r="89" spans="1:7" s="9" customFormat="1" ht="13.5" customHeight="1">
      <c r="A89" s="61" t="s">
        <v>118</v>
      </c>
      <c r="B89" s="38" t="s">
        <v>119</v>
      </c>
      <c r="C89" s="39">
        <f>C90+C91+C92+C93+C94</f>
        <v>7.1</v>
      </c>
      <c r="D89" s="39">
        <f>D90+D91+D92+D93+D94</f>
        <v>0</v>
      </c>
      <c r="E89" s="11">
        <f>D89/C89*100</f>
        <v>0</v>
      </c>
      <c r="F89" s="12">
        <f t="shared" si="4"/>
        <v>-7.1</v>
      </c>
      <c r="G89" s="31"/>
    </row>
    <row r="90" spans="1:7" s="9" customFormat="1" ht="15.75" customHeight="1">
      <c r="A90" s="41" t="s">
        <v>120</v>
      </c>
      <c r="B90" s="62" t="s">
        <v>121</v>
      </c>
      <c r="C90" s="18">
        <v>7.1</v>
      </c>
      <c r="D90" s="18">
        <v>0</v>
      </c>
      <c r="E90" s="11">
        <f aca="true" t="shared" si="6" ref="E90:E98">D90/C90*100</f>
        <v>0</v>
      </c>
      <c r="F90" s="12">
        <f>D90-C90</f>
        <v>-7.1</v>
      </c>
      <c r="G90" s="31"/>
    </row>
    <row r="91" spans="1:7" s="9" customFormat="1" ht="15.75" customHeight="1" hidden="1">
      <c r="A91" s="41" t="s">
        <v>122</v>
      </c>
      <c r="B91" s="17" t="s">
        <v>123</v>
      </c>
      <c r="C91" s="18"/>
      <c r="D91" s="18"/>
      <c r="E91" s="12" t="e">
        <f t="shared" si="6"/>
        <v>#DIV/0!</v>
      </c>
      <c r="F91" s="12">
        <f aca="true" t="shared" si="7" ref="F91:F102">D91-C91</f>
        <v>0</v>
      </c>
      <c r="G91" s="31"/>
    </row>
    <row r="92" spans="1:7" s="9" customFormat="1" ht="15.75" customHeight="1" hidden="1">
      <c r="A92" s="41" t="s">
        <v>124</v>
      </c>
      <c r="B92" s="17" t="s">
        <v>125</v>
      </c>
      <c r="C92" s="18"/>
      <c r="D92" s="18"/>
      <c r="E92" s="12" t="e">
        <f t="shared" si="6"/>
        <v>#DIV/0!</v>
      </c>
      <c r="F92" s="12">
        <f t="shared" si="7"/>
        <v>0</v>
      </c>
      <c r="G92" s="31"/>
    </row>
    <row r="93" spans="1:7" s="9" customFormat="1" ht="31.5" customHeight="1" hidden="1">
      <c r="A93" s="41" t="s">
        <v>126</v>
      </c>
      <c r="B93" s="17" t="s">
        <v>127</v>
      </c>
      <c r="C93" s="18"/>
      <c r="D93" s="18"/>
      <c r="E93" s="12" t="e">
        <f t="shared" si="6"/>
        <v>#DIV/0!</v>
      </c>
      <c r="F93" s="12">
        <f t="shared" si="7"/>
        <v>0</v>
      </c>
      <c r="G93" s="31"/>
    </row>
    <row r="94" spans="1:7" s="9" customFormat="1" ht="15.75" customHeight="1" hidden="1">
      <c r="A94" s="41" t="s">
        <v>128</v>
      </c>
      <c r="B94" s="17" t="s">
        <v>129</v>
      </c>
      <c r="C94" s="18"/>
      <c r="D94" s="18"/>
      <c r="E94" s="12" t="e">
        <f t="shared" si="6"/>
        <v>#DIV/0!</v>
      </c>
      <c r="F94" s="12">
        <f t="shared" si="7"/>
        <v>0</v>
      </c>
      <c r="G94" s="31"/>
    </row>
    <row r="95" spans="1:7" s="9" customFormat="1" ht="15.75" customHeight="1" hidden="1">
      <c r="A95" s="37" t="s">
        <v>130</v>
      </c>
      <c r="B95" s="38" t="s">
        <v>131</v>
      </c>
      <c r="C95" s="39"/>
      <c r="D95" s="39"/>
      <c r="E95" s="11" t="e">
        <f t="shared" si="6"/>
        <v>#DIV/0!</v>
      </c>
      <c r="F95" s="12">
        <f t="shared" si="7"/>
        <v>0</v>
      </c>
      <c r="G95" s="31"/>
    </row>
    <row r="96" spans="1:7" s="9" customFormat="1" ht="15.75" customHeight="1" hidden="1">
      <c r="A96" s="40" t="s">
        <v>132</v>
      </c>
      <c r="B96" s="17" t="s">
        <v>133</v>
      </c>
      <c r="C96" s="18"/>
      <c r="D96" s="18"/>
      <c r="E96" s="12" t="e">
        <f t="shared" si="6"/>
        <v>#DIV/0!</v>
      </c>
      <c r="F96" s="12">
        <f t="shared" si="7"/>
        <v>0</v>
      </c>
      <c r="G96" s="31"/>
    </row>
    <row r="97" spans="1:7" s="9" customFormat="1" ht="31.5" customHeight="1" hidden="1">
      <c r="A97" s="37" t="s">
        <v>134</v>
      </c>
      <c r="B97" s="38" t="s">
        <v>135</v>
      </c>
      <c r="C97" s="39">
        <f>C98</f>
        <v>0</v>
      </c>
      <c r="D97" s="39">
        <f>D98</f>
        <v>0</v>
      </c>
      <c r="E97" s="11" t="e">
        <f t="shared" si="6"/>
        <v>#DIV/0!</v>
      </c>
      <c r="F97" s="12">
        <f t="shared" si="7"/>
        <v>0</v>
      </c>
      <c r="G97" s="31"/>
    </row>
    <row r="98" spans="1:7" s="9" customFormat="1" ht="31.5" customHeight="1" hidden="1">
      <c r="A98" s="40" t="s">
        <v>136</v>
      </c>
      <c r="B98" s="17" t="s">
        <v>137</v>
      </c>
      <c r="C98" s="18">
        <v>0</v>
      </c>
      <c r="D98" s="18">
        <v>0</v>
      </c>
      <c r="E98" s="12" t="e">
        <f t="shared" si="6"/>
        <v>#DIV/0!</v>
      </c>
      <c r="F98" s="12">
        <f t="shared" si="7"/>
        <v>0</v>
      </c>
      <c r="G98" s="31"/>
    </row>
    <row r="99" spans="1:6" s="9" customFormat="1" ht="15.75" customHeight="1" hidden="1">
      <c r="A99" s="63">
        <v>1400</v>
      </c>
      <c r="B99" s="58" t="s">
        <v>138</v>
      </c>
      <c r="C99" s="39">
        <f>SUM(C101:C102)</f>
        <v>0</v>
      </c>
      <c r="D99" s="39">
        <f>SUM(D101:D102)</f>
        <v>0</v>
      </c>
      <c r="E99" s="11"/>
      <c r="F99" s="12">
        <f t="shared" si="7"/>
        <v>0</v>
      </c>
    </row>
    <row r="100" spans="1:6" s="9" customFormat="1" ht="15.75" customHeight="1" hidden="1">
      <c r="A100" s="59">
        <v>1403</v>
      </c>
      <c r="B100" s="60" t="s">
        <v>296</v>
      </c>
      <c r="C100" s="39"/>
      <c r="D100" s="39"/>
      <c r="E100" s="11"/>
      <c r="F100" s="12"/>
    </row>
    <row r="101" spans="1:6" s="9" customFormat="1" ht="15.75" customHeight="1" hidden="1">
      <c r="A101" s="64"/>
      <c r="B101" s="60" t="s">
        <v>44</v>
      </c>
      <c r="C101" s="18"/>
      <c r="D101" s="18"/>
      <c r="E101" s="12" t="e">
        <f>D101/C101*100</f>
        <v>#DIV/0!</v>
      </c>
      <c r="F101" s="12">
        <f t="shared" si="7"/>
        <v>0</v>
      </c>
    </row>
    <row r="102" spans="1:6" s="9" customFormat="1" ht="15.75" customHeight="1" hidden="1">
      <c r="A102" s="64"/>
      <c r="B102" s="60" t="s">
        <v>139</v>
      </c>
      <c r="C102" s="18"/>
      <c r="D102" s="18"/>
      <c r="E102" s="12" t="e">
        <f>D102/C102*100</f>
        <v>#DIV/0!</v>
      </c>
      <c r="F102" s="12">
        <f t="shared" si="7"/>
        <v>0</v>
      </c>
    </row>
    <row r="103" spans="1:6" s="9" customFormat="1" ht="15.75" customHeight="1">
      <c r="A103" s="64"/>
      <c r="B103" s="65" t="s">
        <v>140</v>
      </c>
      <c r="C103" s="39">
        <f>C52+C56+C58+C62+C66+C77+C89</f>
        <v>3939.427</v>
      </c>
      <c r="D103" s="39">
        <f>D52+D56+D58+D62+D66+D77+D89</f>
        <v>814.08905</v>
      </c>
      <c r="E103" s="39">
        <f>E52+E56+E58+E62+E66+E77+E89</f>
        <v>167.9040976815807</v>
      </c>
      <c r="F103" s="39">
        <f>F52+F56+F58+F62+F66+F77+F89</f>
        <v>-3125.33795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141</v>
      </c>
      <c r="B105" s="66"/>
    </row>
    <row r="106" spans="1:3" s="9" customFormat="1" ht="12.75">
      <c r="A106" s="67" t="s">
        <v>142</v>
      </c>
      <c r="B106" s="67"/>
      <c r="C106" s="9" t="s">
        <v>143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9">
      <selection activeCell="D43" sqref="D43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319" t="s">
        <v>314</v>
      </c>
      <c r="B1" s="319"/>
      <c r="C1" s="319"/>
      <c r="D1" s="319"/>
      <c r="E1" s="319"/>
      <c r="F1" s="319"/>
      <c r="G1" s="1"/>
    </row>
    <row r="2" spans="1:7" ht="18" customHeight="1">
      <c r="A2" s="319"/>
      <c r="B2" s="319"/>
      <c r="C2" s="319"/>
      <c r="D2" s="319"/>
      <c r="E2" s="319"/>
      <c r="F2" s="319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308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515.8</v>
      </c>
      <c r="D5" s="11">
        <f>SUM(D6,D8,D10,D13,D15)</f>
        <v>236.72785999999996</v>
      </c>
      <c r="E5" s="12">
        <f aca="true" t="shared" si="0" ref="E5:E35">D5/C5*100</f>
        <v>45.8952811167119</v>
      </c>
      <c r="F5" s="12">
        <f aca="true" t="shared" si="1" ref="F5:F36">D5-C5</f>
        <v>-279.07214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181.2</v>
      </c>
      <c r="D6" s="11">
        <f>SUM(D7)</f>
        <v>116.19254</v>
      </c>
      <c r="E6" s="12">
        <f t="shared" si="0"/>
        <v>64.12391832229581</v>
      </c>
      <c r="F6" s="12">
        <f t="shared" si="1"/>
        <v>-65.00746</v>
      </c>
      <c r="G6" s="1"/>
    </row>
    <row r="7" spans="1:7" s="9" customFormat="1" ht="15.75">
      <c r="A7" s="13">
        <v>1010200001</v>
      </c>
      <c r="B7" s="14" t="s">
        <v>7</v>
      </c>
      <c r="C7" s="15">
        <v>181.2</v>
      </c>
      <c r="D7" s="15">
        <v>116.19254</v>
      </c>
      <c r="E7" s="12">
        <f t="shared" si="0"/>
        <v>64.12391832229581</v>
      </c>
      <c r="F7" s="12">
        <f t="shared" si="1"/>
        <v>-65.00746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19</v>
      </c>
      <c r="D8" s="11">
        <f>SUM(D9)</f>
        <v>40.55688</v>
      </c>
      <c r="E8" s="12">
        <f t="shared" si="0"/>
        <v>213.45726315789472</v>
      </c>
      <c r="F8" s="12">
        <f t="shared" si="1"/>
        <v>21.55688</v>
      </c>
      <c r="G8" s="1"/>
    </row>
    <row r="9" spans="1:7" s="9" customFormat="1" ht="15.75">
      <c r="A9" s="13">
        <v>1050300001</v>
      </c>
      <c r="B9" s="13" t="s">
        <v>9</v>
      </c>
      <c r="C9" s="12">
        <v>19</v>
      </c>
      <c r="D9" s="12">
        <v>40.55688</v>
      </c>
      <c r="E9" s="12">
        <f t="shared" si="0"/>
        <v>213.45726315789472</v>
      </c>
      <c r="F9" s="12">
        <f t="shared" si="1"/>
        <v>21.55688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306</v>
      </c>
      <c r="D10" s="11">
        <f>SUM(D11:D12)</f>
        <v>70.27843999999999</v>
      </c>
      <c r="E10" s="12">
        <f t="shared" si="0"/>
        <v>22.96681045751634</v>
      </c>
      <c r="F10" s="12">
        <f t="shared" si="1"/>
        <v>-235.72156</v>
      </c>
      <c r="G10" s="1"/>
    </row>
    <row r="11" spans="1:7" s="9" customFormat="1" ht="15.75">
      <c r="A11" s="13">
        <v>1060600000</v>
      </c>
      <c r="B11" s="13" t="s">
        <v>11</v>
      </c>
      <c r="C11" s="12">
        <v>289.5</v>
      </c>
      <c r="D11" s="12">
        <v>65.6814</v>
      </c>
      <c r="E11" s="12">
        <f t="shared" si="0"/>
        <v>22.687875647668392</v>
      </c>
      <c r="F11" s="12">
        <f t="shared" si="1"/>
        <v>-223.8186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16.5</v>
      </c>
      <c r="D12" s="18">
        <v>4.59704</v>
      </c>
      <c r="E12" s="12">
        <f t="shared" si="0"/>
        <v>27.860848484848482</v>
      </c>
      <c r="F12" s="12">
        <f t="shared" si="1"/>
        <v>-11.90296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/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/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9.6</v>
      </c>
      <c r="D15" s="11">
        <f>SUM(D16:D19)</f>
        <v>9.7</v>
      </c>
      <c r="E15" s="12">
        <f t="shared" si="0"/>
        <v>101.04166666666667</v>
      </c>
      <c r="F15" s="12">
        <f t="shared" si="1"/>
        <v>0.09999999999999964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2.25" customHeight="1">
      <c r="A17" s="13">
        <v>1080400001</v>
      </c>
      <c r="B17" s="14" t="s">
        <v>17</v>
      </c>
      <c r="C17" s="12">
        <v>9.6</v>
      </c>
      <c r="D17" s="12">
        <v>9.7</v>
      </c>
      <c r="E17" s="12">
        <f t="shared" si="0"/>
        <v>101.04166666666667</v>
      </c>
      <c r="F17" s="12">
        <f t="shared" si="1"/>
        <v>0.09999999999999964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6.5" customHeight="1" hidden="1">
      <c r="A19" s="13">
        <v>1090000000</v>
      </c>
      <c r="B19" s="14" t="s">
        <v>19</v>
      </c>
      <c r="C19" s="12"/>
      <c r="D19" s="12">
        <v>0</v>
      </c>
      <c r="E19" s="12" t="e">
        <f t="shared" si="0"/>
        <v>#DIV/0!</v>
      </c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98</v>
      </c>
      <c r="D20" s="11">
        <f>SUM(D21:D36)</f>
        <v>80.08669</v>
      </c>
      <c r="E20" s="12">
        <f t="shared" si="0"/>
        <v>81.72111224489797</v>
      </c>
      <c r="F20" s="12">
        <f t="shared" si="1"/>
        <v>-17.913309999999996</v>
      </c>
      <c r="G20" s="1"/>
    </row>
    <row r="21" spans="1:7" s="9" customFormat="1" ht="14.25" customHeight="1">
      <c r="A21" s="13">
        <v>1110501101</v>
      </c>
      <c r="B21" s="13" t="s">
        <v>21</v>
      </c>
      <c r="C21" s="12">
        <v>67</v>
      </c>
      <c r="D21" s="12">
        <v>17.73709</v>
      </c>
      <c r="E21" s="12">
        <f t="shared" si="0"/>
        <v>26.473268656716414</v>
      </c>
      <c r="F21" s="12">
        <f t="shared" si="1"/>
        <v>-49.262910000000005</v>
      </c>
      <c r="G21" s="1"/>
    </row>
    <row r="22" spans="1:7" s="9" customFormat="1" ht="15.75" customHeight="1">
      <c r="A22" s="13">
        <v>1110503505</v>
      </c>
      <c r="B22" s="13" t="s">
        <v>22</v>
      </c>
      <c r="C22" s="12">
        <v>0</v>
      </c>
      <c r="D22" s="12">
        <v>2.0691</v>
      </c>
      <c r="E22" s="12"/>
      <c r="F22" s="12">
        <f t="shared" si="1"/>
        <v>2.0691</v>
      </c>
      <c r="G22" s="1"/>
    </row>
    <row r="23" spans="1:7" s="9" customFormat="1" ht="16.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5.7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30</v>
      </c>
      <c r="D25" s="12">
        <v>60.2805</v>
      </c>
      <c r="E25" s="12">
        <f t="shared" si="0"/>
        <v>200.935</v>
      </c>
      <c r="F25" s="12">
        <f t="shared" si="1"/>
        <v>30.280500000000004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/>
      <c r="E34" s="12">
        <f t="shared" si="0"/>
        <v>0</v>
      </c>
      <c r="F34" s="12">
        <f t="shared" si="1"/>
        <v>-1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613.8</v>
      </c>
      <c r="D38" s="11">
        <f>SUM(D20,D5)</f>
        <v>316.81454999999994</v>
      </c>
      <c r="E38" s="12">
        <f aca="true" t="shared" si="2" ref="E38:E47">D38/C38*100</f>
        <v>51.615273704789836</v>
      </c>
      <c r="F38" s="12">
        <f aca="true" t="shared" si="3" ref="F38:F47">D38-C38</f>
        <v>-296.98545</v>
      </c>
      <c r="G38" s="1"/>
    </row>
    <row r="39" spans="1:7" s="9" customFormat="1" ht="15.75">
      <c r="A39" s="10"/>
      <c r="B39" s="10" t="s">
        <v>39</v>
      </c>
      <c r="C39" s="11">
        <f>SUM(C40:C44)</f>
        <v>2232.943</v>
      </c>
      <c r="D39" s="11">
        <f>SUM(D40:D44)</f>
        <v>1318.423</v>
      </c>
      <c r="E39" s="12">
        <f t="shared" si="2"/>
        <v>59.04418518520177</v>
      </c>
      <c r="F39" s="12">
        <f t="shared" si="3"/>
        <v>-914.5200000000002</v>
      </c>
      <c r="G39" s="1"/>
    </row>
    <row r="40" spans="1:8" s="9" customFormat="1" ht="16.5" customHeight="1">
      <c r="A40" s="13">
        <v>2020100000</v>
      </c>
      <c r="B40" s="13" t="s">
        <v>40</v>
      </c>
      <c r="C40" s="12">
        <v>1547.7</v>
      </c>
      <c r="D40" s="12">
        <v>737.21</v>
      </c>
      <c r="E40" s="12">
        <f t="shared" si="2"/>
        <v>47.632616140078824</v>
      </c>
      <c r="F40" s="12">
        <f t="shared" si="3"/>
        <v>-810.49</v>
      </c>
      <c r="G40" s="1"/>
      <c r="H40" s="21"/>
    </row>
    <row r="41" spans="1:7" s="9" customFormat="1" ht="15.75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573.3</v>
      </c>
      <c r="D42" s="12">
        <v>469.317</v>
      </c>
      <c r="E42" s="12">
        <f t="shared" si="2"/>
        <v>81.86237571951858</v>
      </c>
      <c r="F42" s="12">
        <f t="shared" si="3"/>
        <v>-103.98299999999995</v>
      </c>
      <c r="G42" s="1"/>
    </row>
    <row r="43" spans="1:7" s="9" customFormat="1" ht="14.25" customHeight="1">
      <c r="A43" s="13">
        <v>2020300000</v>
      </c>
      <c r="B43" s="13" t="s">
        <v>43</v>
      </c>
      <c r="C43" s="12">
        <v>111.943</v>
      </c>
      <c r="D43" s="12">
        <v>111.896</v>
      </c>
      <c r="E43" s="12">
        <f t="shared" si="2"/>
        <v>99.9580143465871</v>
      </c>
      <c r="F43" s="12">
        <f t="shared" si="3"/>
        <v>-0.046999999999997044</v>
      </c>
      <c r="G43" s="1"/>
    </row>
    <row r="44" spans="1:7" s="9" customFormat="1" ht="0.75" customHeight="1" hidden="1">
      <c r="A44" s="13">
        <v>2020400000</v>
      </c>
      <c r="B44" s="13" t="s">
        <v>44</v>
      </c>
      <c r="C44" s="12">
        <v>0</v>
      </c>
      <c r="D44" s="12">
        <v>0</v>
      </c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2846.7430000000004</v>
      </c>
      <c r="D46" s="11">
        <f>SUM(D39,D38)</f>
        <v>1635.2375499999998</v>
      </c>
      <c r="E46" s="12">
        <f t="shared" si="2"/>
        <v>57.44240172014121</v>
      </c>
      <c r="F46" s="12">
        <f t="shared" si="3"/>
        <v>-1211.5054500000006</v>
      </c>
      <c r="G46" s="1"/>
    </row>
    <row r="47" spans="1:7" s="9" customFormat="1" ht="15.75">
      <c r="A47" s="10"/>
      <c r="B47" s="22" t="s">
        <v>47</v>
      </c>
      <c r="C47" s="11">
        <f>C103-C46</f>
        <v>460.59999999999945</v>
      </c>
      <c r="D47" s="11">
        <f>D103-D46</f>
        <v>-254.56899999999996</v>
      </c>
      <c r="E47" s="12">
        <f t="shared" si="2"/>
        <v>-55.26899696048638</v>
      </c>
      <c r="F47" s="12">
        <f t="shared" si="3"/>
        <v>-715.1689999999994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308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628.88175</v>
      </c>
      <c r="D52" s="39">
        <f>SUM(D53:D55)</f>
        <v>254.95918</v>
      </c>
      <c r="E52" s="12">
        <f>D52/C52*100</f>
        <v>40.54167257994051</v>
      </c>
      <c r="F52" s="12">
        <f>D52-C52</f>
        <v>-373.92257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620.283</v>
      </c>
      <c r="D53" s="18">
        <v>254.95918</v>
      </c>
      <c r="E53" s="12">
        <f>D53/C53*100</f>
        <v>41.10368654307791</v>
      </c>
      <c r="F53" s="12">
        <f>D53-C53</f>
        <v>-365.32382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>
      <c r="A55" s="40" t="s">
        <v>55</v>
      </c>
      <c r="B55" s="17" t="s">
        <v>56</v>
      </c>
      <c r="C55" s="18">
        <v>8.59875</v>
      </c>
      <c r="D55" s="18">
        <v>0</v>
      </c>
      <c r="E55" s="12"/>
      <c r="F55" s="12"/>
      <c r="G55" s="31"/>
    </row>
    <row r="56" spans="1:7" s="9" customFormat="1" ht="15.75">
      <c r="A56" s="37" t="s">
        <v>57</v>
      </c>
      <c r="B56" s="38" t="s">
        <v>58</v>
      </c>
      <c r="C56" s="39">
        <f>C57</f>
        <v>111.86</v>
      </c>
      <c r="D56" s="39">
        <f>D57</f>
        <v>34.73768</v>
      </c>
      <c r="E56" s="12">
        <f>D56/C56*100</f>
        <v>31.054603969247268</v>
      </c>
      <c r="F56" s="12">
        <f aca="true" t="shared" si="4" ref="F56:F103">D56-C56</f>
        <v>-77.12232</v>
      </c>
      <c r="G56" s="31"/>
    </row>
    <row r="57" spans="1:6" s="9" customFormat="1" ht="15.75">
      <c r="A57" s="41" t="s">
        <v>59</v>
      </c>
      <c r="B57" s="17" t="s">
        <v>60</v>
      </c>
      <c r="C57" s="18">
        <v>111.86</v>
      </c>
      <c r="D57" s="18">
        <v>34.73768</v>
      </c>
      <c r="E57" s="12">
        <f>D57/C57*100</f>
        <v>31.054603969247268</v>
      </c>
      <c r="F57" s="12">
        <f t="shared" si="4"/>
        <v>-77.12232</v>
      </c>
    </row>
    <row r="58" spans="1:7" s="46" customFormat="1" ht="15" customHeight="1">
      <c r="A58" s="42" t="s">
        <v>61</v>
      </c>
      <c r="B58" s="43" t="s">
        <v>62</v>
      </c>
      <c r="C58" s="44">
        <f>C61</f>
        <v>23.20125</v>
      </c>
      <c r="D58" s="44">
        <f>SUM(D59:D61)</f>
        <v>0</v>
      </c>
      <c r="E58" s="12">
        <f>D58/C58*100</f>
        <v>0</v>
      </c>
      <c r="F58" s="12">
        <f t="shared" si="4"/>
        <v>-23.20125</v>
      </c>
      <c r="G58" s="45"/>
    </row>
    <row r="59" spans="1:7" s="46" customFormat="1" ht="15.75" hidden="1">
      <c r="A59" s="47" t="s">
        <v>63</v>
      </c>
      <c r="B59" s="48" t="s">
        <v>64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31.5" hidden="1">
      <c r="A60" s="47" t="s">
        <v>163</v>
      </c>
      <c r="B60" s="48" t="s">
        <v>277</v>
      </c>
      <c r="C60" s="49"/>
      <c r="D60" s="49"/>
      <c r="E60" s="12"/>
      <c r="F60" s="12"/>
      <c r="G60" s="45"/>
    </row>
    <row r="61" spans="1:7" s="46" customFormat="1" ht="17.25" customHeight="1">
      <c r="A61" s="47" t="s">
        <v>65</v>
      </c>
      <c r="B61" s="48" t="s">
        <v>66</v>
      </c>
      <c r="C61" s="49">
        <v>23.20125</v>
      </c>
      <c r="D61" s="49">
        <v>0</v>
      </c>
      <c r="E61" s="12">
        <f aca="true" t="shared" si="5" ref="E61:E66">D61/C61*100</f>
        <v>0</v>
      </c>
      <c r="F61" s="12">
        <f t="shared" si="4"/>
        <v>-23.20125</v>
      </c>
      <c r="G61" s="45"/>
    </row>
    <row r="62" spans="1:7" s="9" customFormat="1" ht="15.75" customHeight="1">
      <c r="A62" s="37" t="s">
        <v>67</v>
      </c>
      <c r="B62" s="38" t="s">
        <v>68</v>
      </c>
      <c r="C62" s="39">
        <f>C63+C64+C65</f>
        <v>160</v>
      </c>
      <c r="D62" s="39">
        <f>D63+D64+D65</f>
        <v>15</v>
      </c>
      <c r="E62" s="12">
        <f t="shared" si="5"/>
        <v>9.375</v>
      </c>
      <c r="F62" s="12">
        <f t="shared" si="4"/>
        <v>-145</v>
      </c>
      <c r="G62" s="31"/>
    </row>
    <row r="63" spans="1:7" s="9" customFormat="1" ht="0.75" customHeight="1" hidden="1">
      <c r="A63" s="40" t="s">
        <v>69</v>
      </c>
      <c r="B63" s="17" t="s">
        <v>70</v>
      </c>
      <c r="C63" s="18"/>
      <c r="D63" s="18"/>
      <c r="E63" s="12"/>
      <c r="F63" s="12">
        <f t="shared" si="4"/>
        <v>0</v>
      </c>
      <c r="G63" s="31"/>
    </row>
    <row r="64" spans="1:7" s="9" customFormat="1" ht="17.25" customHeight="1">
      <c r="A64" s="40" t="s">
        <v>71</v>
      </c>
      <c r="B64" s="50" t="s">
        <v>72</v>
      </c>
      <c r="C64" s="18">
        <v>140</v>
      </c>
      <c r="D64" s="18">
        <v>15</v>
      </c>
      <c r="E64" s="12">
        <f t="shared" si="5"/>
        <v>10.714285714285714</v>
      </c>
      <c r="F64" s="12">
        <f t="shared" si="4"/>
        <v>-125</v>
      </c>
      <c r="G64" s="31"/>
    </row>
    <row r="65" spans="1:7" s="9" customFormat="1" ht="17.25" customHeight="1">
      <c r="A65" s="47" t="s">
        <v>73</v>
      </c>
      <c r="B65" s="48" t="s">
        <v>74</v>
      </c>
      <c r="C65" s="18">
        <v>20</v>
      </c>
      <c r="D65" s="18">
        <v>0</v>
      </c>
      <c r="E65" s="12">
        <f t="shared" si="5"/>
        <v>0</v>
      </c>
      <c r="F65" s="12">
        <f t="shared" si="4"/>
        <v>-20</v>
      </c>
      <c r="G65" s="31"/>
    </row>
    <row r="66" spans="1:7" s="9" customFormat="1" ht="16.5" customHeight="1">
      <c r="A66" s="37" t="s">
        <v>75</v>
      </c>
      <c r="B66" s="38" t="s">
        <v>76</v>
      </c>
      <c r="C66" s="39">
        <f>C68+C69</f>
        <v>539.4</v>
      </c>
      <c r="D66" s="39">
        <f>D68+D69</f>
        <v>254.62124</v>
      </c>
      <c r="E66" s="12">
        <f t="shared" si="5"/>
        <v>47.20453096032629</v>
      </c>
      <c r="F66" s="12">
        <f t="shared" si="4"/>
        <v>-284.77876</v>
      </c>
      <c r="G66" s="31"/>
    </row>
    <row r="67" spans="1:7" s="9" customFormat="1" ht="0.75" customHeight="1" hidden="1">
      <c r="A67" s="40" t="s">
        <v>77</v>
      </c>
      <c r="B67" s="17" t="s">
        <v>78</v>
      </c>
      <c r="C67" s="18"/>
      <c r="D67" s="18"/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79</v>
      </c>
      <c r="B68" s="51" t="s">
        <v>80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81</v>
      </c>
      <c r="B69" s="17" t="s">
        <v>82</v>
      </c>
      <c r="C69" s="18">
        <v>539.4</v>
      </c>
      <c r="D69" s="18">
        <v>254.62124</v>
      </c>
      <c r="E69" s="12">
        <f>D69/C69*100</f>
        <v>47.20453096032629</v>
      </c>
      <c r="F69" s="12">
        <f t="shared" si="4"/>
        <v>-284.77876</v>
      </c>
      <c r="G69" s="53"/>
    </row>
    <row r="70" spans="1:7" s="52" customFormat="1" ht="17.25" customHeight="1" hidden="1">
      <c r="A70" s="37" t="s">
        <v>83</v>
      </c>
      <c r="B70" s="54" t="s">
        <v>84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85</v>
      </c>
      <c r="B71" s="50" t="s">
        <v>86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87</v>
      </c>
      <c r="B72" s="54" t="s">
        <v>88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89</v>
      </c>
      <c r="B73" s="50" t="s">
        <v>90</v>
      </c>
      <c r="C73" s="18"/>
      <c r="D73" s="18"/>
      <c r="E73" s="12" t="e">
        <f aca="true" t="shared" si="6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91</v>
      </c>
      <c r="B74" s="50" t="s">
        <v>92</v>
      </c>
      <c r="C74" s="18"/>
      <c r="D74" s="18"/>
      <c r="E74" s="12" t="e">
        <f t="shared" si="6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93</v>
      </c>
      <c r="B75" s="50" t="s">
        <v>94</v>
      </c>
      <c r="C75" s="18"/>
      <c r="D75" s="18"/>
      <c r="E75" s="12" t="e">
        <f t="shared" si="6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95</v>
      </c>
      <c r="B76" s="50" t="s">
        <v>96</v>
      </c>
      <c r="C76" s="18"/>
      <c r="D76" s="18"/>
      <c r="E76" s="12" t="e">
        <f t="shared" si="6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97</v>
      </c>
      <c r="B77" s="38" t="s">
        <v>98</v>
      </c>
      <c r="C77" s="39">
        <f>SUM(C78:C78)</f>
        <v>1296.6</v>
      </c>
      <c r="D77" s="39">
        <f>SUM(D78:D78)</f>
        <v>378.40045</v>
      </c>
      <c r="E77" s="12">
        <f t="shared" si="6"/>
        <v>29.184054450100263</v>
      </c>
      <c r="F77" s="12">
        <f t="shared" si="4"/>
        <v>-918.1995499999999</v>
      </c>
      <c r="G77" s="31"/>
    </row>
    <row r="78" spans="1:7" s="9" customFormat="1" ht="17.25" customHeight="1">
      <c r="A78" s="40" t="s">
        <v>99</v>
      </c>
      <c r="B78" s="17" t="s">
        <v>100</v>
      </c>
      <c r="C78" s="18">
        <v>1296.6</v>
      </c>
      <c r="D78" s="18">
        <v>378.40045</v>
      </c>
      <c r="E78" s="12">
        <f t="shared" si="6"/>
        <v>29.184054450100263</v>
      </c>
      <c r="F78" s="12">
        <f t="shared" si="4"/>
        <v>-918.1995499999999</v>
      </c>
      <c r="G78" s="31"/>
    </row>
    <row r="79" spans="1:7" s="9" customFormat="1" ht="17.25" customHeight="1" hidden="1">
      <c r="A79" s="37" t="s">
        <v>101</v>
      </c>
      <c r="B79" s="38" t="s">
        <v>102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103</v>
      </c>
      <c r="B80" s="17" t="s">
        <v>104</v>
      </c>
      <c r="C80" s="18"/>
      <c r="D80" s="18"/>
      <c r="E80" s="12" t="e">
        <f t="shared" si="6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105</v>
      </c>
      <c r="B81" s="17" t="s">
        <v>106</v>
      </c>
      <c r="C81" s="18"/>
      <c r="D81" s="18"/>
      <c r="E81" s="12" t="e">
        <f t="shared" si="6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107</v>
      </c>
      <c r="B82" s="17" t="s">
        <v>108</v>
      </c>
      <c r="C82" s="18"/>
      <c r="D82" s="18"/>
      <c r="E82" s="12" t="e">
        <f t="shared" si="6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109</v>
      </c>
      <c r="B83" s="56" t="s">
        <v>110</v>
      </c>
      <c r="C83" s="18"/>
      <c r="D83" s="18"/>
      <c r="E83" s="12" t="e">
        <f t="shared" si="6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111</v>
      </c>
      <c r="B84" s="17" t="s">
        <v>112</v>
      </c>
      <c r="C84" s="18"/>
      <c r="D84" s="18"/>
      <c r="E84" s="12" t="e">
        <f t="shared" si="6"/>
        <v>#DIV/0!</v>
      </c>
      <c r="F84" s="12">
        <f t="shared" si="4"/>
        <v>0</v>
      </c>
      <c r="G84" s="31"/>
    </row>
    <row r="85" spans="1:7" s="9" customFormat="1" ht="15" customHeight="1">
      <c r="A85" s="57">
        <v>1000</v>
      </c>
      <c r="B85" s="58" t="s">
        <v>113</v>
      </c>
      <c r="C85" s="39">
        <f>SUM(C86:C88)</f>
        <v>407.1</v>
      </c>
      <c r="D85" s="39">
        <f>SUM(D86:D88)</f>
        <v>407.1</v>
      </c>
      <c r="E85" s="11">
        <f t="shared" si="6"/>
        <v>100</v>
      </c>
      <c r="F85" s="12">
        <f t="shared" si="4"/>
        <v>0</v>
      </c>
      <c r="G85" s="31"/>
    </row>
    <row r="86" spans="1:7" s="9" customFormat="1" ht="14.25" customHeight="1">
      <c r="A86" s="59">
        <v>1003</v>
      </c>
      <c r="B86" s="60" t="s">
        <v>114</v>
      </c>
      <c r="C86" s="18">
        <v>407.1</v>
      </c>
      <c r="D86" s="18">
        <v>407.1</v>
      </c>
      <c r="E86" s="12">
        <f t="shared" si="6"/>
        <v>100</v>
      </c>
      <c r="F86" s="12">
        <f t="shared" si="4"/>
        <v>0</v>
      </c>
      <c r="G86" s="31"/>
    </row>
    <row r="87" spans="1:7" s="9" customFormat="1" ht="5.25" customHeight="1" hidden="1">
      <c r="A87" s="59">
        <v>1004</v>
      </c>
      <c r="B87" s="60" t="s">
        <v>115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116</v>
      </c>
      <c r="B88" s="17" t="s">
        <v>117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118</v>
      </c>
      <c r="B89" s="38" t="s">
        <v>119</v>
      </c>
      <c r="C89" s="39">
        <f>C90+C91+C92+C93+C94</f>
        <v>8.9</v>
      </c>
      <c r="D89" s="39">
        <f>D90+D91+D92+D93+D94</f>
        <v>3</v>
      </c>
      <c r="E89" s="11">
        <f>D89/C89*100</f>
        <v>33.70786516853933</v>
      </c>
      <c r="F89" s="12">
        <f t="shared" si="4"/>
        <v>-5.9</v>
      </c>
      <c r="G89" s="31"/>
    </row>
    <row r="90" spans="1:7" s="9" customFormat="1" ht="15.75" customHeight="1">
      <c r="A90" s="41" t="s">
        <v>120</v>
      </c>
      <c r="B90" s="62" t="s">
        <v>121</v>
      </c>
      <c r="C90" s="18">
        <v>8.9</v>
      </c>
      <c r="D90" s="18">
        <v>3</v>
      </c>
      <c r="E90" s="12">
        <f aca="true" t="shared" si="7" ref="E90:E100">D90/C90*100</f>
        <v>33.70786516853933</v>
      </c>
      <c r="F90" s="12">
        <f>D90-C90</f>
        <v>-5.9</v>
      </c>
      <c r="G90" s="31"/>
    </row>
    <row r="91" spans="1:7" s="9" customFormat="1" ht="15.75" customHeight="1" hidden="1">
      <c r="A91" s="41" t="s">
        <v>122</v>
      </c>
      <c r="B91" s="17" t="s">
        <v>123</v>
      </c>
      <c r="C91" s="18"/>
      <c r="D91" s="18"/>
      <c r="E91" s="12" t="e">
        <f t="shared" si="7"/>
        <v>#DIV/0!</v>
      </c>
      <c r="F91" s="12">
        <f aca="true" t="shared" si="8" ref="F91:F102">D91-C91</f>
        <v>0</v>
      </c>
      <c r="G91" s="31"/>
    </row>
    <row r="92" spans="1:7" s="9" customFormat="1" ht="15.75" customHeight="1" hidden="1">
      <c r="A92" s="41" t="s">
        <v>124</v>
      </c>
      <c r="B92" s="17" t="s">
        <v>125</v>
      </c>
      <c r="C92" s="18"/>
      <c r="D92" s="18"/>
      <c r="E92" s="12" t="e">
        <f t="shared" si="7"/>
        <v>#DIV/0!</v>
      </c>
      <c r="F92" s="12">
        <f t="shared" si="8"/>
        <v>0</v>
      </c>
      <c r="G92" s="31"/>
    </row>
    <row r="93" spans="1:7" s="9" customFormat="1" ht="31.5" customHeight="1" hidden="1">
      <c r="A93" s="41" t="s">
        <v>126</v>
      </c>
      <c r="B93" s="17" t="s">
        <v>127</v>
      </c>
      <c r="C93" s="18"/>
      <c r="D93" s="18"/>
      <c r="E93" s="12" t="e">
        <f t="shared" si="7"/>
        <v>#DIV/0!</v>
      </c>
      <c r="F93" s="12">
        <f t="shared" si="8"/>
        <v>0</v>
      </c>
      <c r="G93" s="31"/>
    </row>
    <row r="94" spans="1:7" s="9" customFormat="1" ht="15.75" customHeight="1" hidden="1">
      <c r="A94" s="41" t="s">
        <v>128</v>
      </c>
      <c r="B94" s="17" t="s">
        <v>129</v>
      </c>
      <c r="C94" s="18"/>
      <c r="D94" s="18"/>
      <c r="E94" s="12" t="e">
        <f t="shared" si="7"/>
        <v>#DIV/0!</v>
      </c>
      <c r="F94" s="12">
        <f t="shared" si="8"/>
        <v>0</v>
      </c>
      <c r="G94" s="31"/>
    </row>
    <row r="95" spans="1:7" s="9" customFormat="1" ht="15.75" customHeight="1" hidden="1">
      <c r="A95" s="37" t="s">
        <v>130</v>
      </c>
      <c r="B95" s="38" t="s">
        <v>131</v>
      </c>
      <c r="C95" s="39"/>
      <c r="D95" s="39"/>
      <c r="E95" s="12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132</v>
      </c>
      <c r="B96" s="17" t="s">
        <v>133</v>
      </c>
      <c r="C96" s="18"/>
      <c r="D96" s="18"/>
      <c r="E96" s="12" t="e">
        <f t="shared" si="7"/>
        <v>#DIV/0!</v>
      </c>
      <c r="F96" s="12">
        <f t="shared" si="8"/>
        <v>0</v>
      </c>
      <c r="G96" s="31"/>
    </row>
    <row r="97" spans="1:7" s="9" customFormat="1" ht="31.5" customHeight="1" hidden="1">
      <c r="A97" s="37" t="s">
        <v>134</v>
      </c>
      <c r="B97" s="38" t="s">
        <v>135</v>
      </c>
      <c r="C97" s="39">
        <f>C98</f>
        <v>0</v>
      </c>
      <c r="D97" s="39">
        <f>D98</f>
        <v>0</v>
      </c>
      <c r="E97" s="12" t="e">
        <f t="shared" si="7"/>
        <v>#DIV/0!</v>
      </c>
      <c r="F97" s="12">
        <f t="shared" si="8"/>
        <v>0</v>
      </c>
      <c r="G97" s="31"/>
    </row>
    <row r="98" spans="1:7" s="9" customFormat="1" ht="31.5" customHeight="1" hidden="1">
      <c r="A98" s="40" t="s">
        <v>136</v>
      </c>
      <c r="B98" s="17" t="s">
        <v>137</v>
      </c>
      <c r="C98" s="18">
        <v>0</v>
      </c>
      <c r="D98" s="18">
        <v>0</v>
      </c>
      <c r="E98" s="12" t="e">
        <f t="shared" si="7"/>
        <v>#DIV/0!</v>
      </c>
      <c r="F98" s="12">
        <f t="shared" si="8"/>
        <v>0</v>
      </c>
      <c r="G98" s="31"/>
    </row>
    <row r="99" spans="1:6" s="9" customFormat="1" ht="15.75" customHeight="1">
      <c r="A99" s="63">
        <v>1400</v>
      </c>
      <c r="B99" s="58" t="s">
        <v>138</v>
      </c>
      <c r="C99" s="39">
        <f>C100</f>
        <v>131.4</v>
      </c>
      <c r="D99" s="39">
        <f>D100</f>
        <v>32.85</v>
      </c>
      <c r="E99" s="12">
        <f t="shared" si="7"/>
        <v>25</v>
      </c>
      <c r="F99" s="12">
        <f t="shared" si="8"/>
        <v>-98.55000000000001</v>
      </c>
    </row>
    <row r="100" spans="1:6" s="9" customFormat="1" ht="15.75" customHeight="1">
      <c r="A100" s="59">
        <v>1403</v>
      </c>
      <c r="B100" s="60" t="s">
        <v>296</v>
      </c>
      <c r="C100" s="18">
        <v>131.4</v>
      </c>
      <c r="D100" s="18">
        <v>32.85</v>
      </c>
      <c r="E100" s="12">
        <f t="shared" si="7"/>
        <v>25</v>
      </c>
      <c r="F100" s="12">
        <f t="shared" si="8"/>
        <v>-98.55000000000001</v>
      </c>
    </row>
    <row r="101" spans="1:6" s="9" customFormat="1" ht="15.75" customHeight="1" hidden="1">
      <c r="A101" s="64"/>
      <c r="B101" s="60" t="s">
        <v>44</v>
      </c>
      <c r="C101" s="18"/>
      <c r="D101" s="18"/>
      <c r="E101" s="12" t="e">
        <f t="shared" si="6"/>
        <v>#DIV/0!</v>
      </c>
      <c r="F101" s="12">
        <f t="shared" si="8"/>
        <v>0</v>
      </c>
    </row>
    <row r="102" spans="1:6" s="9" customFormat="1" ht="15.75" customHeight="1" hidden="1">
      <c r="A102" s="64"/>
      <c r="B102" s="60" t="s">
        <v>139</v>
      </c>
      <c r="C102" s="18"/>
      <c r="D102" s="18"/>
      <c r="E102" s="12" t="e">
        <f t="shared" si="6"/>
        <v>#DIV/0!</v>
      </c>
      <c r="F102" s="12">
        <f t="shared" si="8"/>
        <v>0</v>
      </c>
    </row>
    <row r="103" spans="1:6" s="9" customFormat="1" ht="15.75" customHeight="1">
      <c r="A103" s="64"/>
      <c r="B103" s="65" t="s">
        <v>140</v>
      </c>
      <c r="C103" s="39">
        <f>C52+C56+C58+C62+C66+C77+C85+C89+C99</f>
        <v>3307.343</v>
      </c>
      <c r="D103" s="39">
        <f>D52+D56+D58+D62+D66+D77+D85+D89+D99</f>
        <v>1380.6685499999999</v>
      </c>
      <c r="E103" s="12">
        <f t="shared" si="6"/>
        <v>41.745550733625144</v>
      </c>
      <c r="F103" s="12">
        <f t="shared" si="4"/>
        <v>-1926.67445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141</v>
      </c>
      <c r="B105" s="66"/>
    </row>
    <row r="106" spans="1:3" s="9" customFormat="1" ht="12.75">
      <c r="A106" s="67" t="s">
        <v>142</v>
      </c>
      <c r="B106" s="67"/>
      <c r="C106" s="9" t="s">
        <v>143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9">
      <selection activeCell="D11" sqref="D11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319" t="s">
        <v>313</v>
      </c>
      <c r="B1" s="319"/>
      <c r="C1" s="319"/>
      <c r="D1" s="319"/>
      <c r="E1" s="319"/>
      <c r="F1" s="319"/>
      <c r="G1" s="1"/>
    </row>
    <row r="2" spans="1:7" ht="21.75" customHeight="1">
      <c r="A2" s="319"/>
      <c r="B2" s="319"/>
      <c r="C2" s="319"/>
      <c r="D2" s="319"/>
      <c r="E2" s="319"/>
      <c r="F2" s="319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308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250.49999999999997</v>
      </c>
      <c r="D5" s="11">
        <f>SUM(D6,D8,D10,D13,D15)</f>
        <v>78.49849999999999</v>
      </c>
      <c r="E5" s="12">
        <f aca="true" t="shared" si="0" ref="E5:E35">D5/C5*100</f>
        <v>31.336726546906192</v>
      </c>
      <c r="F5" s="12">
        <f aca="true" t="shared" si="1" ref="F5:F36">D5-C5</f>
        <v>-172.00149999999996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58.7</v>
      </c>
      <c r="D6" s="11">
        <f>SUM(D7)</f>
        <v>28.13684</v>
      </c>
      <c r="E6" s="12">
        <f t="shared" si="0"/>
        <v>47.93328790459966</v>
      </c>
      <c r="F6" s="12">
        <f t="shared" si="1"/>
        <v>-30.563160000000003</v>
      </c>
      <c r="G6" s="1"/>
    </row>
    <row r="7" spans="1:7" s="9" customFormat="1" ht="15.75">
      <c r="A7" s="13">
        <v>1010200001</v>
      </c>
      <c r="B7" s="14" t="s">
        <v>7</v>
      </c>
      <c r="C7" s="15">
        <v>58.7</v>
      </c>
      <c r="D7" s="15">
        <v>28.13684</v>
      </c>
      <c r="E7" s="12">
        <f t="shared" si="0"/>
        <v>47.93328790459966</v>
      </c>
      <c r="F7" s="12">
        <f t="shared" si="1"/>
        <v>-30.563160000000003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6</v>
      </c>
      <c r="D8" s="11">
        <f>SUM(D9)</f>
        <v>8.34251</v>
      </c>
      <c r="E8" s="12">
        <f t="shared" si="0"/>
        <v>139.04183333333336</v>
      </c>
      <c r="F8" s="12">
        <f t="shared" si="1"/>
        <v>2.3425100000000008</v>
      </c>
      <c r="G8" s="1"/>
    </row>
    <row r="9" spans="1:7" s="9" customFormat="1" ht="15.75">
      <c r="A9" s="13">
        <v>1050300001</v>
      </c>
      <c r="B9" s="13" t="s">
        <v>9</v>
      </c>
      <c r="C9" s="12">
        <v>6</v>
      </c>
      <c r="D9" s="12">
        <v>8.34251</v>
      </c>
      <c r="E9" s="12">
        <f t="shared" si="0"/>
        <v>139.04183333333336</v>
      </c>
      <c r="F9" s="12">
        <f t="shared" si="1"/>
        <v>2.3425100000000008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182.7</v>
      </c>
      <c r="D10" s="11">
        <f>SUM(D11:D12)</f>
        <v>36.71915</v>
      </c>
      <c r="E10" s="12">
        <f t="shared" si="0"/>
        <v>20.098056923918996</v>
      </c>
      <c r="F10" s="12">
        <f t="shared" si="1"/>
        <v>-145.98084999999998</v>
      </c>
      <c r="G10" s="1"/>
    </row>
    <row r="11" spans="1:7" s="9" customFormat="1" ht="15.75">
      <c r="A11" s="13">
        <v>1060600000</v>
      </c>
      <c r="B11" s="13" t="s">
        <v>11</v>
      </c>
      <c r="C11" s="12">
        <v>164</v>
      </c>
      <c r="D11" s="12">
        <v>29.61828</v>
      </c>
      <c r="E11" s="12">
        <f t="shared" si="0"/>
        <v>18.059926829268292</v>
      </c>
      <c r="F11" s="12">
        <f t="shared" si="1"/>
        <v>-134.38172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18.7</v>
      </c>
      <c r="D12" s="18">
        <v>7.10087</v>
      </c>
      <c r="E12" s="12">
        <f t="shared" si="0"/>
        <v>37.97256684491978</v>
      </c>
      <c r="F12" s="12">
        <f t="shared" si="1"/>
        <v>-11.599129999999999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3.1</v>
      </c>
      <c r="D15" s="11">
        <f>SUM(D16:D19)</f>
        <v>5.3</v>
      </c>
      <c r="E15" s="12">
        <f t="shared" si="0"/>
        <v>170.96774193548384</v>
      </c>
      <c r="F15" s="12">
        <f t="shared" si="1"/>
        <v>2.1999999999999997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>
      <c r="A17" s="13">
        <v>1080400001</v>
      </c>
      <c r="B17" s="14" t="s">
        <v>17</v>
      </c>
      <c r="C17" s="12">
        <v>3.1</v>
      </c>
      <c r="D17" s="12">
        <v>5.3</v>
      </c>
      <c r="E17" s="12">
        <f t="shared" si="0"/>
        <v>170.96774193548384</v>
      </c>
      <c r="F17" s="12">
        <f t="shared" si="1"/>
        <v>2.1999999999999997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6.5" customHeight="1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71</v>
      </c>
      <c r="D20" s="11">
        <f>SUM(D21:D36)</f>
        <v>27.95681</v>
      </c>
      <c r="E20" s="12">
        <f t="shared" si="0"/>
        <v>39.37578873239437</v>
      </c>
      <c r="F20" s="12">
        <f t="shared" si="1"/>
        <v>-43.043189999999996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17</v>
      </c>
      <c r="D21" s="12">
        <v>12.88211</v>
      </c>
      <c r="E21" s="12">
        <f t="shared" si="0"/>
        <v>75.77711764705883</v>
      </c>
      <c r="F21" s="12">
        <f t="shared" si="1"/>
        <v>-4.117889999999999</v>
      </c>
      <c r="G21" s="1"/>
    </row>
    <row r="22" spans="1:7" s="9" customFormat="1" ht="14.25" customHeight="1">
      <c r="A22" s="13">
        <v>1110503505</v>
      </c>
      <c r="B22" s="13" t="s">
        <v>22</v>
      </c>
      <c r="C22" s="12">
        <v>23</v>
      </c>
      <c r="D22" s="12">
        <v>15.0747</v>
      </c>
      <c r="E22" s="12">
        <f t="shared" si="0"/>
        <v>65.54217391304348</v>
      </c>
      <c r="F22" s="12">
        <f t="shared" si="1"/>
        <v>-7.9253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30</v>
      </c>
      <c r="D25" s="12">
        <v>0</v>
      </c>
      <c r="E25" s="12">
        <f t="shared" si="0"/>
        <v>0</v>
      </c>
      <c r="F25" s="12">
        <f t="shared" si="1"/>
        <v>-30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>
        <v>0</v>
      </c>
      <c r="E34" s="12">
        <f t="shared" si="0"/>
        <v>0</v>
      </c>
      <c r="F34" s="12">
        <f t="shared" si="1"/>
        <v>-1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321.5</v>
      </c>
      <c r="D38" s="11">
        <f>SUM(D20,D5)</f>
        <v>106.45531</v>
      </c>
      <c r="E38" s="12">
        <f aca="true" t="shared" si="2" ref="E38:E47">D38/C38*100</f>
        <v>33.11207153965785</v>
      </c>
      <c r="F38" s="12">
        <f aca="true" t="shared" si="3" ref="F38:F47">D38-C38</f>
        <v>-215.04469</v>
      </c>
      <c r="G38" s="1"/>
    </row>
    <row r="39" spans="1:7" s="9" customFormat="1" ht="15.75">
      <c r="A39" s="10"/>
      <c r="B39" s="10" t="s">
        <v>39</v>
      </c>
      <c r="C39" s="11">
        <f>SUM(C40:C44)</f>
        <v>1573.274</v>
      </c>
      <c r="D39" s="11">
        <f>SUM(D40:D44)</f>
        <v>782.964</v>
      </c>
      <c r="E39" s="12">
        <f t="shared" si="2"/>
        <v>49.76653780587489</v>
      </c>
      <c r="F39" s="12">
        <f t="shared" si="3"/>
        <v>-790.3099999999998</v>
      </c>
      <c r="G39" s="1"/>
    </row>
    <row r="40" spans="1:8" s="9" customFormat="1" ht="15.75">
      <c r="A40" s="13">
        <v>2020100000</v>
      </c>
      <c r="B40" s="13" t="s">
        <v>40</v>
      </c>
      <c r="C40" s="12">
        <v>1341.2</v>
      </c>
      <c r="D40" s="12">
        <v>640.24</v>
      </c>
      <c r="E40" s="12">
        <f t="shared" si="2"/>
        <v>47.73635550253504</v>
      </c>
      <c r="F40" s="12">
        <f t="shared" si="3"/>
        <v>-700.96</v>
      </c>
      <c r="G40" s="1"/>
      <c r="H40" s="21"/>
    </row>
    <row r="41" spans="1:7" s="9" customFormat="1" ht="15.75">
      <c r="A41" s="13">
        <v>2020107010</v>
      </c>
      <c r="B41" s="13" t="s">
        <v>41</v>
      </c>
      <c r="C41" s="12">
        <v>50</v>
      </c>
      <c r="D41" s="12">
        <v>37.5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128.1</v>
      </c>
      <c r="D42" s="12">
        <v>51.286</v>
      </c>
      <c r="E42" s="12">
        <f t="shared" si="2"/>
        <v>40.03590944574552</v>
      </c>
      <c r="F42" s="12">
        <f t="shared" si="3"/>
        <v>-76.814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53.974</v>
      </c>
      <c r="D43" s="12">
        <v>53.938</v>
      </c>
      <c r="E43" s="12">
        <f t="shared" si="2"/>
        <v>99.9333012191055</v>
      </c>
      <c r="F43" s="12">
        <f t="shared" si="3"/>
        <v>-0.03599999999999426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>
        <v>0</v>
      </c>
      <c r="E44" s="12" t="e">
        <f t="shared" si="2"/>
        <v>#DIV/0!</v>
      </c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1894.774</v>
      </c>
      <c r="D46" s="11">
        <f>SUM(D39,D38)</f>
        <v>889.41931</v>
      </c>
      <c r="E46" s="12">
        <f t="shared" si="2"/>
        <v>46.94065413606056</v>
      </c>
      <c r="F46" s="12">
        <f t="shared" si="3"/>
        <v>-1005.3546899999999</v>
      </c>
      <c r="G46" s="1"/>
    </row>
    <row r="47" spans="1:7" s="9" customFormat="1" ht="15.75">
      <c r="A47" s="10"/>
      <c r="B47" s="22" t="s">
        <v>47</v>
      </c>
      <c r="C47" s="11">
        <f>C103-C46</f>
        <v>0</v>
      </c>
      <c r="D47" s="11">
        <f>D103-D46</f>
        <v>-110.71115999999995</v>
      </c>
      <c r="E47" s="12" t="e">
        <f t="shared" si="2"/>
        <v>#DIV/0!</v>
      </c>
      <c r="F47" s="12">
        <f t="shared" si="3"/>
        <v>-110.71115999999995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308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629.36275</v>
      </c>
      <c r="D52" s="39">
        <f>SUM(D53:D55)</f>
        <v>275.55061</v>
      </c>
      <c r="E52" s="12">
        <f>D52/C52*100</f>
        <v>43.782478387861374</v>
      </c>
      <c r="F52" s="12">
        <f>D52-C52</f>
        <v>-353.81214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620.764</v>
      </c>
      <c r="D53" s="18">
        <v>275.55061</v>
      </c>
      <c r="E53" s="12">
        <f>D53/C53*100</f>
        <v>44.38894813487896</v>
      </c>
      <c r="F53" s="12">
        <f>D53-C53</f>
        <v>-345.21339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>
      <c r="A55" s="40" t="s">
        <v>162</v>
      </c>
      <c r="B55" s="17" t="s">
        <v>56</v>
      </c>
      <c r="C55" s="18">
        <v>8.59875</v>
      </c>
      <c r="D55" s="18">
        <v>0</v>
      </c>
      <c r="E55" s="12"/>
      <c r="F55" s="12"/>
      <c r="G55" s="31"/>
    </row>
    <row r="56" spans="1:7" s="9" customFormat="1" ht="15.75">
      <c r="A56" s="37" t="s">
        <v>57</v>
      </c>
      <c r="B56" s="38" t="s">
        <v>58</v>
      </c>
      <c r="C56" s="39">
        <f>C57</f>
        <v>53.91</v>
      </c>
      <c r="D56" s="39">
        <f>D57</f>
        <v>15.0175</v>
      </c>
      <c r="E56" s="12">
        <f>D56/C56*100</f>
        <v>27.85661287330737</v>
      </c>
      <c r="F56" s="12">
        <f aca="true" t="shared" si="4" ref="F56:F103">D56-C56</f>
        <v>-38.8925</v>
      </c>
      <c r="G56" s="31"/>
    </row>
    <row r="57" spans="1:6" s="9" customFormat="1" ht="15.75">
      <c r="A57" s="41" t="s">
        <v>59</v>
      </c>
      <c r="B57" s="17" t="s">
        <v>60</v>
      </c>
      <c r="C57" s="18">
        <v>53.91</v>
      </c>
      <c r="D57" s="18">
        <v>15.0175</v>
      </c>
      <c r="E57" s="12">
        <f>D57/C57*100</f>
        <v>27.85661287330737</v>
      </c>
      <c r="F57" s="12">
        <f t="shared" si="4"/>
        <v>-38.8925</v>
      </c>
    </row>
    <row r="58" spans="1:7" s="46" customFormat="1" ht="15" customHeight="1">
      <c r="A58" s="42" t="s">
        <v>61</v>
      </c>
      <c r="B58" s="43" t="s">
        <v>62</v>
      </c>
      <c r="C58" s="44">
        <f>C60+C61</f>
        <v>70.90125</v>
      </c>
      <c r="D58" s="44">
        <f>D60+D61</f>
        <v>0</v>
      </c>
      <c r="E58" s="12">
        <f>D58/C58*100</f>
        <v>0</v>
      </c>
      <c r="F58" s="12">
        <f t="shared" si="4"/>
        <v>-70.90125</v>
      </c>
      <c r="G58" s="45"/>
    </row>
    <row r="59" spans="1:7" s="46" customFormat="1" ht="15.75" hidden="1">
      <c r="A59" s="47" t="s">
        <v>63</v>
      </c>
      <c r="B59" s="48" t="s">
        <v>64</v>
      </c>
      <c r="C59" s="49">
        <v>0</v>
      </c>
      <c r="D59" s="49">
        <v>0</v>
      </c>
      <c r="E59" s="12"/>
      <c r="F59" s="12">
        <f t="shared" si="4"/>
        <v>0</v>
      </c>
      <c r="G59" s="45"/>
    </row>
    <row r="60" spans="1:7" s="46" customFormat="1" ht="15.75" customHeight="1">
      <c r="A60" s="47" t="s">
        <v>163</v>
      </c>
      <c r="B60" s="48" t="s">
        <v>277</v>
      </c>
      <c r="C60" s="49">
        <v>1.40125</v>
      </c>
      <c r="D60" s="49">
        <v>0</v>
      </c>
      <c r="E60" s="12">
        <v>0</v>
      </c>
      <c r="F60" s="12">
        <f t="shared" si="4"/>
        <v>-1.40125</v>
      </c>
      <c r="G60" s="45"/>
    </row>
    <row r="61" spans="1:7" s="46" customFormat="1" ht="17.25" customHeight="1">
      <c r="A61" s="47" t="s">
        <v>65</v>
      </c>
      <c r="B61" s="48" t="s">
        <v>66</v>
      </c>
      <c r="C61" s="49">
        <v>69.5</v>
      </c>
      <c r="D61" s="49">
        <v>0</v>
      </c>
      <c r="E61" s="12">
        <f aca="true" t="shared" si="5" ref="E61:E66">D61/C61*100</f>
        <v>0</v>
      </c>
      <c r="F61" s="12">
        <f t="shared" si="4"/>
        <v>-69.5</v>
      </c>
      <c r="G61" s="45"/>
    </row>
    <row r="62" spans="1:7" s="9" customFormat="1" ht="17.25" customHeight="1">
      <c r="A62" s="37" t="s">
        <v>67</v>
      </c>
      <c r="B62" s="38" t="s">
        <v>68</v>
      </c>
      <c r="C62" s="39">
        <f>C63+C64+C65</f>
        <v>30</v>
      </c>
      <c r="D62" s="39">
        <f>D63+D64+D65</f>
        <v>0</v>
      </c>
      <c r="E62" s="12">
        <f t="shared" si="5"/>
        <v>0</v>
      </c>
      <c r="F62" s="12">
        <f t="shared" si="4"/>
        <v>-30</v>
      </c>
      <c r="G62" s="31"/>
    </row>
    <row r="63" spans="1:7" s="9" customFormat="1" ht="17.25" customHeight="1" hidden="1">
      <c r="A63" s="40" t="s">
        <v>69</v>
      </c>
      <c r="B63" s="17" t="s">
        <v>70</v>
      </c>
      <c r="C63" s="18"/>
      <c r="D63" s="18"/>
      <c r="E63" s="12"/>
      <c r="F63" s="12">
        <f t="shared" si="4"/>
        <v>0</v>
      </c>
      <c r="G63" s="31"/>
    </row>
    <row r="64" spans="1:7" s="9" customFormat="1" ht="17.25" customHeight="1" hidden="1">
      <c r="A64" s="40" t="s">
        <v>71</v>
      </c>
      <c r="B64" s="50" t="s">
        <v>72</v>
      </c>
      <c r="C64" s="18"/>
      <c r="D64" s="18"/>
      <c r="E64" s="12"/>
      <c r="F64" s="12">
        <f t="shared" si="4"/>
        <v>0</v>
      </c>
      <c r="G64" s="31"/>
    </row>
    <row r="65" spans="1:7" s="9" customFormat="1" ht="17.25" customHeight="1">
      <c r="A65" s="47" t="s">
        <v>73</v>
      </c>
      <c r="B65" s="48" t="s">
        <v>74</v>
      </c>
      <c r="C65" s="18">
        <v>30</v>
      </c>
      <c r="D65" s="18">
        <v>0</v>
      </c>
      <c r="E65" s="12">
        <f t="shared" si="5"/>
        <v>0</v>
      </c>
      <c r="F65" s="12">
        <f t="shared" si="4"/>
        <v>-30</v>
      </c>
      <c r="G65" s="31"/>
    </row>
    <row r="66" spans="1:7" s="9" customFormat="1" ht="17.25" customHeight="1">
      <c r="A66" s="37" t="s">
        <v>75</v>
      </c>
      <c r="B66" s="38" t="s">
        <v>76</v>
      </c>
      <c r="C66" s="39">
        <f>C68+C69</f>
        <v>469.3</v>
      </c>
      <c r="D66" s="39">
        <f>D68+D69</f>
        <v>204.96205</v>
      </c>
      <c r="E66" s="12">
        <f t="shared" si="5"/>
        <v>43.673993181333906</v>
      </c>
      <c r="F66" s="12">
        <f t="shared" si="4"/>
        <v>-264.33795</v>
      </c>
      <c r="G66" s="31"/>
    </row>
    <row r="67" spans="1:7" s="9" customFormat="1" ht="17.25" customHeight="1" hidden="1">
      <c r="A67" s="40" t="s">
        <v>77</v>
      </c>
      <c r="B67" s="17" t="s">
        <v>78</v>
      </c>
      <c r="C67" s="18"/>
      <c r="D67" s="18"/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79</v>
      </c>
      <c r="B68" s="51" t="s">
        <v>80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81</v>
      </c>
      <c r="B69" s="17" t="s">
        <v>82</v>
      </c>
      <c r="C69" s="18">
        <v>469.3</v>
      </c>
      <c r="D69" s="18">
        <v>204.96205</v>
      </c>
      <c r="E69" s="12">
        <f>D69/C69*100</f>
        <v>43.673993181333906</v>
      </c>
      <c r="F69" s="12">
        <f t="shared" si="4"/>
        <v>-264.33795</v>
      </c>
      <c r="G69" s="53"/>
    </row>
    <row r="70" spans="1:7" s="52" customFormat="1" ht="17.25" customHeight="1" hidden="1">
      <c r="A70" s="37" t="s">
        <v>83</v>
      </c>
      <c r="B70" s="54" t="s">
        <v>84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85</v>
      </c>
      <c r="B71" s="50" t="s">
        <v>86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87</v>
      </c>
      <c r="B72" s="54" t="s">
        <v>88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89</v>
      </c>
      <c r="B73" s="50" t="s">
        <v>90</v>
      </c>
      <c r="C73" s="18"/>
      <c r="D73" s="18"/>
      <c r="E73" s="12" t="e">
        <f aca="true" t="shared" si="6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91</v>
      </c>
      <c r="B74" s="50" t="s">
        <v>92</v>
      </c>
      <c r="C74" s="18"/>
      <c r="D74" s="18"/>
      <c r="E74" s="12" t="e">
        <f t="shared" si="6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93</v>
      </c>
      <c r="B75" s="50" t="s">
        <v>94</v>
      </c>
      <c r="C75" s="18"/>
      <c r="D75" s="18"/>
      <c r="E75" s="12" t="e">
        <f t="shared" si="6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95</v>
      </c>
      <c r="B76" s="50" t="s">
        <v>96</v>
      </c>
      <c r="C76" s="18"/>
      <c r="D76" s="18"/>
      <c r="E76" s="12" t="e">
        <f t="shared" si="6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97</v>
      </c>
      <c r="B77" s="38" t="s">
        <v>98</v>
      </c>
      <c r="C77" s="39">
        <f>SUM(C78:C78)</f>
        <v>634.5</v>
      </c>
      <c r="D77" s="39">
        <f>SUM(D78:D78)</f>
        <v>283.17799</v>
      </c>
      <c r="E77" s="12">
        <f t="shared" si="6"/>
        <v>44.63010086682427</v>
      </c>
      <c r="F77" s="12">
        <f t="shared" si="4"/>
        <v>-351.32201</v>
      </c>
      <c r="G77" s="31"/>
    </row>
    <row r="78" spans="1:7" s="9" customFormat="1" ht="17.25" customHeight="1">
      <c r="A78" s="40" t="s">
        <v>99</v>
      </c>
      <c r="B78" s="17" t="s">
        <v>100</v>
      </c>
      <c r="C78" s="18">
        <v>634.5</v>
      </c>
      <c r="D78" s="18">
        <v>283.17799</v>
      </c>
      <c r="E78" s="12">
        <f t="shared" si="6"/>
        <v>44.63010086682427</v>
      </c>
      <c r="F78" s="12">
        <f t="shared" si="4"/>
        <v>-351.32201</v>
      </c>
      <c r="G78" s="31"/>
    </row>
    <row r="79" spans="1:7" s="9" customFormat="1" ht="17.25" customHeight="1" hidden="1">
      <c r="A79" s="37" t="s">
        <v>101</v>
      </c>
      <c r="B79" s="38" t="s">
        <v>102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103</v>
      </c>
      <c r="B80" s="17" t="s">
        <v>104</v>
      </c>
      <c r="C80" s="18"/>
      <c r="D80" s="18"/>
      <c r="E80" s="12" t="e">
        <f t="shared" si="6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105</v>
      </c>
      <c r="B81" s="17" t="s">
        <v>106</v>
      </c>
      <c r="C81" s="18"/>
      <c r="D81" s="18"/>
      <c r="E81" s="12" t="e">
        <f t="shared" si="6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107</v>
      </c>
      <c r="B82" s="17" t="s">
        <v>108</v>
      </c>
      <c r="C82" s="18"/>
      <c r="D82" s="18"/>
      <c r="E82" s="12" t="e">
        <f t="shared" si="6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109</v>
      </c>
      <c r="B83" s="56" t="s">
        <v>110</v>
      </c>
      <c r="C83" s="18"/>
      <c r="D83" s="18"/>
      <c r="E83" s="12" t="e">
        <f t="shared" si="6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111</v>
      </c>
      <c r="B84" s="17" t="s">
        <v>112</v>
      </c>
      <c r="C84" s="18"/>
      <c r="D84" s="18"/>
      <c r="E84" s="12" t="e">
        <f t="shared" si="6"/>
        <v>#DIV/0!</v>
      </c>
      <c r="F84" s="12">
        <f t="shared" si="4"/>
        <v>0</v>
      </c>
      <c r="G84" s="31"/>
    </row>
    <row r="85" spans="1:7" s="9" customFormat="1" ht="15" customHeight="1" hidden="1">
      <c r="A85" s="57">
        <v>1000</v>
      </c>
      <c r="B85" s="58" t="s">
        <v>113</v>
      </c>
      <c r="C85" s="39">
        <f>SUM(C86:C88)</f>
        <v>0</v>
      </c>
      <c r="D85" s="39">
        <f>SUM(D86:D88)</f>
        <v>0</v>
      </c>
      <c r="E85" s="11"/>
      <c r="F85" s="12">
        <f t="shared" si="4"/>
        <v>0</v>
      </c>
      <c r="G85" s="31"/>
    </row>
    <row r="86" spans="1:7" s="9" customFormat="1" ht="14.25" customHeight="1" hidden="1">
      <c r="A86" s="59">
        <v>1003</v>
      </c>
      <c r="B86" s="60" t="s">
        <v>114</v>
      </c>
      <c r="C86" s="18">
        <v>0</v>
      </c>
      <c r="D86" s="18">
        <v>0</v>
      </c>
      <c r="E86" s="12"/>
      <c r="F86" s="12">
        <f t="shared" si="4"/>
        <v>0</v>
      </c>
      <c r="G86" s="31"/>
    </row>
    <row r="87" spans="1:7" s="9" customFormat="1" ht="15" customHeight="1" hidden="1">
      <c r="A87" s="59">
        <v>1004</v>
      </c>
      <c r="B87" s="60" t="s">
        <v>115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116</v>
      </c>
      <c r="B88" s="17" t="s">
        <v>117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118</v>
      </c>
      <c r="B89" s="38" t="s">
        <v>119</v>
      </c>
      <c r="C89" s="39">
        <f>C90+C91+C92+C93+C94</f>
        <v>6.8</v>
      </c>
      <c r="D89" s="39">
        <f>D90+D91+D92+D93+D94</f>
        <v>0</v>
      </c>
      <c r="E89" s="11">
        <f>D89/C89*100</f>
        <v>0</v>
      </c>
      <c r="F89" s="12">
        <f t="shared" si="4"/>
        <v>-6.8</v>
      </c>
      <c r="G89" s="31"/>
    </row>
    <row r="90" spans="1:7" s="9" customFormat="1" ht="15.75" customHeight="1">
      <c r="A90" s="41" t="s">
        <v>120</v>
      </c>
      <c r="B90" s="62" t="s">
        <v>121</v>
      </c>
      <c r="C90" s="18">
        <v>6.8</v>
      </c>
      <c r="D90" s="18">
        <v>0</v>
      </c>
      <c r="E90" s="11">
        <f aca="true" t="shared" si="7" ref="E90:E98">D90/C90*100</f>
        <v>0</v>
      </c>
      <c r="F90" s="12">
        <f>D90-C90</f>
        <v>-6.8</v>
      </c>
      <c r="G90" s="31"/>
    </row>
    <row r="91" spans="1:7" s="9" customFormat="1" ht="15.75" customHeight="1" hidden="1">
      <c r="A91" s="41" t="s">
        <v>122</v>
      </c>
      <c r="B91" s="17" t="s">
        <v>123</v>
      </c>
      <c r="C91" s="18"/>
      <c r="D91" s="18"/>
      <c r="E91" s="12" t="e">
        <f t="shared" si="7"/>
        <v>#DIV/0!</v>
      </c>
      <c r="F91" s="12">
        <f aca="true" t="shared" si="8" ref="F91:F102">D91-C91</f>
        <v>0</v>
      </c>
      <c r="G91" s="31"/>
    </row>
    <row r="92" spans="1:7" s="9" customFormat="1" ht="15.75" customHeight="1" hidden="1">
      <c r="A92" s="41" t="s">
        <v>124</v>
      </c>
      <c r="B92" s="17" t="s">
        <v>125</v>
      </c>
      <c r="C92" s="18"/>
      <c r="D92" s="18"/>
      <c r="E92" s="12" t="e">
        <f t="shared" si="7"/>
        <v>#DIV/0!</v>
      </c>
      <c r="F92" s="12">
        <f t="shared" si="8"/>
        <v>0</v>
      </c>
      <c r="G92" s="31"/>
    </row>
    <row r="93" spans="1:7" s="9" customFormat="1" ht="15.75" customHeight="1" hidden="1">
      <c r="A93" s="41" t="s">
        <v>126</v>
      </c>
      <c r="B93" s="17" t="s">
        <v>127</v>
      </c>
      <c r="C93" s="18"/>
      <c r="D93" s="18"/>
      <c r="E93" s="12" t="e">
        <f t="shared" si="7"/>
        <v>#DIV/0!</v>
      </c>
      <c r="F93" s="12">
        <f t="shared" si="8"/>
        <v>0</v>
      </c>
      <c r="G93" s="31"/>
    </row>
    <row r="94" spans="1:7" s="9" customFormat="1" ht="15.75" customHeight="1" hidden="1">
      <c r="A94" s="41" t="s">
        <v>128</v>
      </c>
      <c r="B94" s="17" t="s">
        <v>129</v>
      </c>
      <c r="C94" s="18"/>
      <c r="D94" s="18"/>
      <c r="E94" s="12" t="e">
        <f t="shared" si="7"/>
        <v>#DIV/0!</v>
      </c>
      <c r="F94" s="12">
        <f t="shared" si="8"/>
        <v>0</v>
      </c>
      <c r="G94" s="31"/>
    </row>
    <row r="95" spans="1:7" s="9" customFormat="1" ht="15.75" customHeight="1" hidden="1">
      <c r="A95" s="37" t="s">
        <v>130</v>
      </c>
      <c r="B95" s="38" t="s">
        <v>131</v>
      </c>
      <c r="C95" s="39"/>
      <c r="D95" s="39"/>
      <c r="E95" s="11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132</v>
      </c>
      <c r="B96" s="17" t="s">
        <v>133</v>
      </c>
      <c r="C96" s="18"/>
      <c r="D96" s="18"/>
      <c r="E96" s="12" t="e">
        <f t="shared" si="7"/>
        <v>#DIV/0!</v>
      </c>
      <c r="F96" s="12">
        <f t="shared" si="8"/>
        <v>0</v>
      </c>
      <c r="G96" s="31"/>
    </row>
    <row r="97" spans="1:7" s="9" customFormat="1" ht="15.75" customHeight="1" hidden="1">
      <c r="A97" s="37" t="s">
        <v>134</v>
      </c>
      <c r="B97" s="38" t="s">
        <v>135</v>
      </c>
      <c r="C97" s="39">
        <f>C98</f>
        <v>0</v>
      </c>
      <c r="D97" s="39">
        <f>D98</f>
        <v>0</v>
      </c>
      <c r="E97" s="11" t="e">
        <f t="shared" si="7"/>
        <v>#DIV/0!</v>
      </c>
      <c r="F97" s="12">
        <f t="shared" si="8"/>
        <v>0</v>
      </c>
      <c r="G97" s="31"/>
    </row>
    <row r="98" spans="1:7" s="9" customFormat="1" ht="15.75" customHeight="1" hidden="1">
      <c r="A98" s="40" t="s">
        <v>136</v>
      </c>
      <c r="B98" s="17" t="s">
        <v>137</v>
      </c>
      <c r="C98" s="18">
        <v>0</v>
      </c>
      <c r="D98" s="18">
        <v>0</v>
      </c>
      <c r="E98" s="12" t="e">
        <f t="shared" si="7"/>
        <v>#DIV/0!</v>
      </c>
      <c r="F98" s="12">
        <f t="shared" si="8"/>
        <v>0</v>
      </c>
      <c r="G98" s="31"/>
    </row>
    <row r="99" spans="1:6" s="9" customFormat="1" ht="15.75" customHeight="1" hidden="1">
      <c r="A99" s="63">
        <v>1400</v>
      </c>
      <c r="B99" s="58" t="s">
        <v>138</v>
      </c>
      <c r="C99" s="39">
        <f>SUM(C101:C102)</f>
        <v>0</v>
      </c>
      <c r="D99" s="39">
        <f>SUM(D101:D102)</f>
        <v>0</v>
      </c>
      <c r="E99" s="11"/>
      <c r="F99" s="12">
        <f t="shared" si="8"/>
        <v>0</v>
      </c>
    </row>
    <row r="100" spans="1:6" s="9" customFormat="1" ht="15.75" customHeight="1" hidden="1">
      <c r="A100" s="59">
        <v>1403</v>
      </c>
      <c r="B100" s="60" t="s">
        <v>296</v>
      </c>
      <c r="C100" s="39"/>
      <c r="D100" s="39"/>
      <c r="E100" s="11"/>
      <c r="F100" s="12"/>
    </row>
    <row r="101" spans="1:6" s="9" customFormat="1" ht="15.75" customHeight="1" hidden="1">
      <c r="A101" s="64"/>
      <c r="B101" s="60" t="s">
        <v>44</v>
      </c>
      <c r="C101" s="18"/>
      <c r="D101" s="18"/>
      <c r="E101" s="12" t="e">
        <f t="shared" si="6"/>
        <v>#DIV/0!</v>
      </c>
      <c r="F101" s="12">
        <f t="shared" si="8"/>
        <v>0</v>
      </c>
    </row>
    <row r="102" spans="1:6" s="9" customFormat="1" ht="15.75" customHeight="1" hidden="1">
      <c r="A102" s="64"/>
      <c r="B102" s="60" t="s">
        <v>139</v>
      </c>
      <c r="C102" s="18"/>
      <c r="D102" s="18"/>
      <c r="E102" s="12" t="e">
        <f t="shared" si="6"/>
        <v>#DIV/0!</v>
      </c>
      <c r="F102" s="12">
        <f t="shared" si="8"/>
        <v>0</v>
      </c>
    </row>
    <row r="103" spans="1:6" s="9" customFormat="1" ht="15.75" customHeight="1">
      <c r="A103" s="64"/>
      <c r="B103" s="65" t="s">
        <v>140</v>
      </c>
      <c r="C103" s="39">
        <f>C52+C56+C58+C62+C66+C77+C85+C89+C97+C99</f>
        <v>1894.774</v>
      </c>
      <c r="D103" s="39">
        <f>SUM(D52,D56,D58,D62,D66,D70,D72,D77,D79,D85,D99)</f>
        <v>778.70815</v>
      </c>
      <c r="E103" s="12">
        <f t="shared" si="6"/>
        <v>41.09767972328099</v>
      </c>
      <c r="F103" s="12">
        <f t="shared" si="4"/>
        <v>-1116.06585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141</v>
      </c>
      <c r="B105" s="66"/>
    </row>
    <row r="106" spans="1:3" s="9" customFormat="1" ht="12.75">
      <c r="A106" s="67" t="s">
        <v>142</v>
      </c>
      <c r="B106" s="67"/>
      <c r="C106" s="9" t="s">
        <v>143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52">
      <selection activeCell="D69" sqref="D69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319" t="s">
        <v>312</v>
      </c>
      <c r="B1" s="319"/>
      <c r="C1" s="319"/>
      <c r="D1" s="319"/>
      <c r="E1" s="319"/>
      <c r="F1" s="319"/>
      <c r="G1" s="1"/>
    </row>
    <row r="2" spans="1:7" ht="18" customHeight="1">
      <c r="A2" s="319"/>
      <c r="B2" s="319"/>
      <c r="C2" s="319"/>
      <c r="D2" s="319"/>
      <c r="E2" s="319"/>
      <c r="F2" s="319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308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500.8</v>
      </c>
      <c r="D5" s="11">
        <f>SUM(D6,D8,D10,D13,D15)</f>
        <v>156.73398</v>
      </c>
      <c r="E5" s="12">
        <f aca="true" t="shared" si="0" ref="E5:E35">D5/C5*100</f>
        <v>31.29672124600639</v>
      </c>
      <c r="F5" s="12">
        <f aca="true" t="shared" si="1" ref="F5:F36">D5-C5</f>
        <v>-344.06602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200.1</v>
      </c>
      <c r="D6" s="11">
        <f>SUM(D7)</f>
        <v>113.44685</v>
      </c>
      <c r="E6" s="12">
        <f t="shared" si="0"/>
        <v>56.69507746126936</v>
      </c>
      <c r="F6" s="12">
        <f t="shared" si="1"/>
        <v>-86.65315</v>
      </c>
      <c r="G6" s="1"/>
    </row>
    <row r="7" spans="1:7" s="9" customFormat="1" ht="15.75">
      <c r="A7" s="13">
        <v>1010200001</v>
      </c>
      <c r="B7" s="14" t="s">
        <v>7</v>
      </c>
      <c r="C7" s="15">
        <v>200.1</v>
      </c>
      <c r="D7" s="15">
        <v>113.44685</v>
      </c>
      <c r="E7" s="12">
        <f t="shared" si="0"/>
        <v>56.69507746126936</v>
      </c>
      <c r="F7" s="12">
        <f t="shared" si="1"/>
        <v>-86.65315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</v>
      </c>
      <c r="D8" s="11">
        <f>SUM(D9)</f>
        <v>-0.02259</v>
      </c>
      <c r="E8" s="12">
        <f t="shared" si="0"/>
        <v>-2.259</v>
      </c>
      <c r="F8" s="12">
        <f t="shared" si="1"/>
        <v>-1.02259</v>
      </c>
      <c r="G8" s="1"/>
    </row>
    <row r="9" spans="1:7" s="9" customFormat="1" ht="15.75">
      <c r="A9" s="13">
        <v>1050300001</v>
      </c>
      <c r="B9" s="13" t="s">
        <v>9</v>
      </c>
      <c r="C9" s="12">
        <v>1</v>
      </c>
      <c r="D9" s="12">
        <v>-0.02259</v>
      </c>
      <c r="E9" s="12">
        <f t="shared" si="0"/>
        <v>-2.259</v>
      </c>
      <c r="F9" s="12">
        <f t="shared" si="1"/>
        <v>-1.02259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289.5</v>
      </c>
      <c r="D10" s="11">
        <f>SUM(D11:D12)</f>
        <v>37.30972</v>
      </c>
      <c r="E10" s="12">
        <f t="shared" si="0"/>
        <v>12.887640759930916</v>
      </c>
      <c r="F10" s="12">
        <f t="shared" si="1"/>
        <v>-252.19028</v>
      </c>
      <c r="G10" s="1"/>
    </row>
    <row r="11" spans="1:7" s="9" customFormat="1" ht="15.75">
      <c r="A11" s="13">
        <v>1060600000</v>
      </c>
      <c r="B11" s="13" t="s">
        <v>11</v>
      </c>
      <c r="C11" s="12">
        <v>273</v>
      </c>
      <c r="D11" s="12">
        <v>28.83521</v>
      </c>
      <c r="E11" s="12">
        <f t="shared" si="0"/>
        <v>10.562347985347985</v>
      </c>
      <c r="F11" s="12">
        <f t="shared" si="1"/>
        <v>-244.16479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16.5</v>
      </c>
      <c r="D12" s="18">
        <v>8.47451</v>
      </c>
      <c r="E12" s="12">
        <f t="shared" si="0"/>
        <v>51.36066666666667</v>
      </c>
      <c r="F12" s="12">
        <f t="shared" si="1"/>
        <v>-8.02549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10.2</v>
      </c>
      <c r="D15" s="11">
        <f>SUM(D16:D19)</f>
        <v>6</v>
      </c>
      <c r="E15" s="12">
        <f t="shared" si="0"/>
        <v>58.82352941176471</v>
      </c>
      <c r="F15" s="12">
        <f t="shared" si="1"/>
        <v>-4.199999999999999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0" customHeight="1">
      <c r="A17" s="13">
        <v>1080400001</v>
      </c>
      <c r="B17" s="14" t="s">
        <v>17</v>
      </c>
      <c r="C17" s="12">
        <v>10.2</v>
      </c>
      <c r="D17" s="12">
        <v>6</v>
      </c>
      <c r="E17" s="12">
        <f t="shared" si="0"/>
        <v>58.82352941176471</v>
      </c>
      <c r="F17" s="12">
        <f t="shared" si="1"/>
        <v>-4.199999999999999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0.75" customHeight="1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286</v>
      </c>
      <c r="D20" s="11">
        <f>SUM(D21:D36)</f>
        <v>69.81702000000001</v>
      </c>
      <c r="E20" s="12">
        <f t="shared" si="0"/>
        <v>24.411545454545458</v>
      </c>
      <c r="F20" s="12">
        <f t="shared" si="1"/>
        <v>-216.18298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180</v>
      </c>
      <c r="D21" s="12">
        <v>50.56347</v>
      </c>
      <c r="E21" s="12">
        <f t="shared" si="0"/>
        <v>28.09081666666667</v>
      </c>
      <c r="F21" s="12">
        <f t="shared" si="1"/>
        <v>-129.43653</v>
      </c>
      <c r="G21" s="1"/>
    </row>
    <row r="22" spans="1:7" s="9" customFormat="1" ht="15" customHeight="1">
      <c r="A22" s="13">
        <v>1110503505</v>
      </c>
      <c r="B22" s="13" t="s">
        <v>22</v>
      </c>
      <c r="C22" s="12">
        <v>25</v>
      </c>
      <c r="D22" s="12">
        <v>12.80376</v>
      </c>
      <c r="E22" s="12">
        <f t="shared" si="0"/>
        <v>51.21504</v>
      </c>
      <c r="F22" s="12">
        <f t="shared" si="1"/>
        <v>-12.19624</v>
      </c>
      <c r="G22" s="1"/>
    </row>
    <row r="23" spans="1:7" s="9" customFormat="1" ht="14.25" customHeight="1" hidden="1">
      <c r="A23" s="13">
        <v>1110700000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80</v>
      </c>
      <c r="D25" s="12">
        <v>15.94979</v>
      </c>
      <c r="E25" s="12">
        <f t="shared" si="0"/>
        <v>19.9372375</v>
      </c>
      <c r="F25" s="12">
        <f t="shared" si="1"/>
        <v>-64.05020999999999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/>
      <c r="E34" s="12">
        <f t="shared" si="0"/>
        <v>0</v>
      </c>
      <c r="F34" s="12">
        <f t="shared" si="1"/>
        <v>-1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>
      <c r="A36" s="13">
        <v>1170505005</v>
      </c>
      <c r="B36" s="13" t="s">
        <v>36</v>
      </c>
      <c r="C36" s="12">
        <v>0</v>
      </c>
      <c r="D36" s="12">
        <v>-9.5</v>
      </c>
      <c r="E36" s="12"/>
      <c r="F36" s="12">
        <f t="shared" si="1"/>
        <v>-9.5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786.8</v>
      </c>
      <c r="D38" s="11">
        <f>SUM(D20,D5)</f>
        <v>226.55100000000002</v>
      </c>
      <c r="E38" s="12">
        <f aca="true" t="shared" si="2" ref="E38:E46">D38/C38*100</f>
        <v>28.793975597356386</v>
      </c>
      <c r="F38" s="12">
        <f aca="true" t="shared" si="3" ref="F38:F47">D38-C38</f>
        <v>-560.2489999999999</v>
      </c>
      <c r="G38" s="1"/>
    </row>
    <row r="39" spans="1:7" s="9" customFormat="1" ht="15.75">
      <c r="A39" s="10"/>
      <c r="B39" s="10" t="s">
        <v>39</v>
      </c>
      <c r="C39" s="11">
        <f>SUM(C40:C44)</f>
        <v>2164.462</v>
      </c>
      <c r="D39" s="11">
        <f>SUM(D40:D44)</f>
        <v>1126.777</v>
      </c>
      <c r="E39" s="12">
        <f t="shared" si="2"/>
        <v>52.058063389424255</v>
      </c>
      <c r="F39" s="12">
        <f t="shared" si="3"/>
        <v>-1037.685</v>
      </c>
      <c r="G39" s="1"/>
    </row>
    <row r="40" spans="1:8" s="9" customFormat="1" ht="15.75">
      <c r="A40" s="13">
        <v>2020100000</v>
      </c>
      <c r="B40" s="13" t="s">
        <v>40</v>
      </c>
      <c r="C40" s="12">
        <v>1850.6</v>
      </c>
      <c r="D40" s="12">
        <v>881.34</v>
      </c>
      <c r="E40" s="12">
        <f t="shared" si="2"/>
        <v>47.624554198638286</v>
      </c>
      <c r="F40" s="12">
        <f t="shared" si="3"/>
        <v>-969.2599999999999</v>
      </c>
      <c r="G40" s="1"/>
      <c r="H40" s="21"/>
    </row>
    <row r="41" spans="1:7" s="9" customFormat="1" ht="15.75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201.9</v>
      </c>
      <c r="D42" s="12">
        <v>133.531</v>
      </c>
      <c r="E42" s="12">
        <f t="shared" si="2"/>
        <v>66.13719663199605</v>
      </c>
      <c r="F42" s="12">
        <f t="shared" si="3"/>
        <v>-68.369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111.962</v>
      </c>
      <c r="D43" s="12">
        <v>111.906</v>
      </c>
      <c r="E43" s="12">
        <f t="shared" si="2"/>
        <v>99.94998302995658</v>
      </c>
      <c r="F43" s="12">
        <f t="shared" si="3"/>
        <v>-0.055999999999997385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2951.2619999999997</v>
      </c>
      <c r="D46" s="11">
        <f>SUM(D39,D38)</f>
        <v>1353.328</v>
      </c>
      <c r="E46" s="12">
        <f t="shared" si="2"/>
        <v>45.855908421549834</v>
      </c>
      <c r="F46" s="12">
        <f t="shared" si="3"/>
        <v>-1597.9339999999997</v>
      </c>
      <c r="G46" s="1"/>
    </row>
    <row r="47" spans="1:7" s="9" customFormat="1" ht="15.75">
      <c r="A47" s="10"/>
      <c r="B47" s="22" t="s">
        <v>47</v>
      </c>
      <c r="C47" s="11">
        <f>C103-C46</f>
        <v>0</v>
      </c>
      <c r="D47" s="11">
        <f>D103-D46</f>
        <v>-118.09573999999998</v>
      </c>
      <c r="E47" s="12"/>
      <c r="F47" s="12">
        <f t="shared" si="3"/>
        <v>-118.09573999999998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308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694.602</v>
      </c>
      <c r="D52" s="39">
        <f>SUM(D53:D55)</f>
        <v>274.26775</v>
      </c>
      <c r="E52" s="12">
        <f>D52/C52*100</f>
        <v>39.485597507637465</v>
      </c>
      <c r="F52" s="12">
        <f>D52-C52</f>
        <v>-420.33425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674.602</v>
      </c>
      <c r="D53" s="18">
        <v>274.26775</v>
      </c>
      <c r="E53" s="12">
        <f>D53/C53*100</f>
        <v>40.65623137790875</v>
      </c>
      <c r="F53" s="12">
        <f>D53-C53</f>
        <v>-400.33425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>
      <c r="A55" s="40" t="s">
        <v>162</v>
      </c>
      <c r="B55" s="17" t="s">
        <v>56</v>
      </c>
      <c r="C55" s="18">
        <v>20</v>
      </c>
      <c r="D55" s="18">
        <v>0</v>
      </c>
      <c r="E55" s="12"/>
      <c r="F55" s="12"/>
      <c r="G55" s="31"/>
    </row>
    <row r="56" spans="1:7" s="9" customFormat="1" ht="15.75">
      <c r="A56" s="37" t="s">
        <v>57</v>
      </c>
      <c r="B56" s="38" t="s">
        <v>58</v>
      </c>
      <c r="C56" s="39">
        <f>C57</f>
        <v>111.86</v>
      </c>
      <c r="D56" s="39">
        <f>D57</f>
        <v>38.75525</v>
      </c>
      <c r="E56" s="12">
        <f>D56/C56*100</f>
        <v>34.646209547648844</v>
      </c>
      <c r="F56" s="12">
        <f aca="true" t="shared" si="4" ref="F56:F103">D56-C56</f>
        <v>-73.10475</v>
      </c>
      <c r="G56" s="31"/>
    </row>
    <row r="57" spans="1:6" s="9" customFormat="1" ht="15.75">
      <c r="A57" s="41" t="s">
        <v>59</v>
      </c>
      <c r="B57" s="17" t="s">
        <v>60</v>
      </c>
      <c r="C57" s="18">
        <v>111.86</v>
      </c>
      <c r="D57" s="18">
        <v>38.75525</v>
      </c>
      <c r="E57" s="12">
        <f>D57/C57*100</f>
        <v>34.646209547648844</v>
      </c>
      <c r="F57" s="12">
        <f t="shared" si="4"/>
        <v>-73.10475</v>
      </c>
    </row>
    <row r="58" spans="1:7" s="46" customFormat="1" ht="14.25" customHeight="1">
      <c r="A58" s="42" t="s">
        <v>61</v>
      </c>
      <c r="B58" s="43" t="s">
        <v>62</v>
      </c>
      <c r="C58" s="44">
        <f>C61</f>
        <v>17.7</v>
      </c>
      <c r="D58" s="44">
        <f>SUM(D59:D61)</f>
        <v>9.71</v>
      </c>
      <c r="E58" s="12">
        <f>D58/C58*100</f>
        <v>54.8587570621469</v>
      </c>
      <c r="F58" s="12">
        <f t="shared" si="4"/>
        <v>-7.989999999999998</v>
      </c>
      <c r="G58" s="45"/>
    </row>
    <row r="59" spans="1:7" s="46" customFormat="1" ht="15.75" hidden="1">
      <c r="A59" s="47" t="s">
        <v>63</v>
      </c>
      <c r="B59" s="48" t="s">
        <v>64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31.5" hidden="1">
      <c r="A60" s="47" t="s">
        <v>163</v>
      </c>
      <c r="B60" s="48" t="s">
        <v>277</v>
      </c>
      <c r="C60" s="49"/>
      <c r="D60" s="49"/>
      <c r="E60" s="12"/>
      <c r="F60" s="12"/>
      <c r="G60" s="45"/>
    </row>
    <row r="61" spans="1:7" s="46" customFormat="1" ht="17.25" customHeight="1">
      <c r="A61" s="47" t="s">
        <v>65</v>
      </c>
      <c r="B61" s="48" t="s">
        <v>66</v>
      </c>
      <c r="C61" s="49">
        <v>17.7</v>
      </c>
      <c r="D61" s="49">
        <v>9.71</v>
      </c>
      <c r="E61" s="12">
        <f aca="true" t="shared" si="5" ref="E61:E66">D61/C61*100</f>
        <v>54.8587570621469</v>
      </c>
      <c r="F61" s="12">
        <f t="shared" si="4"/>
        <v>-7.989999999999998</v>
      </c>
      <c r="G61" s="45"/>
    </row>
    <row r="62" spans="1:7" s="9" customFormat="1" ht="17.25" customHeight="1">
      <c r="A62" s="37" t="s">
        <v>67</v>
      </c>
      <c r="B62" s="38" t="s">
        <v>68</v>
      </c>
      <c r="C62" s="39">
        <f>C63+C64+C65</f>
        <v>200</v>
      </c>
      <c r="D62" s="39">
        <f>D63+D64+D65</f>
        <v>138.634</v>
      </c>
      <c r="E62" s="12">
        <f t="shared" si="5"/>
        <v>69.317</v>
      </c>
      <c r="F62" s="12">
        <f t="shared" si="4"/>
        <v>-61.366000000000014</v>
      </c>
      <c r="G62" s="31"/>
    </row>
    <row r="63" spans="1:7" s="9" customFormat="1" ht="17.25" customHeight="1" hidden="1">
      <c r="A63" s="40" t="s">
        <v>69</v>
      </c>
      <c r="B63" s="17" t="s">
        <v>70</v>
      </c>
      <c r="C63" s="18"/>
      <c r="D63" s="18"/>
      <c r="E63" s="12"/>
      <c r="F63" s="12">
        <f t="shared" si="4"/>
        <v>0</v>
      </c>
      <c r="G63" s="31"/>
    </row>
    <row r="64" spans="1:7" s="9" customFormat="1" ht="16.5" customHeight="1">
      <c r="A64" s="40" t="s">
        <v>71</v>
      </c>
      <c r="B64" s="50" t="s">
        <v>72</v>
      </c>
      <c r="C64" s="18">
        <v>200</v>
      </c>
      <c r="D64" s="18">
        <v>138.634</v>
      </c>
      <c r="E64" s="12">
        <f t="shared" si="5"/>
        <v>69.317</v>
      </c>
      <c r="F64" s="12">
        <f t="shared" si="4"/>
        <v>-61.366000000000014</v>
      </c>
      <c r="G64" s="31"/>
    </row>
    <row r="65" spans="1:7" s="9" customFormat="1" ht="17.25" customHeight="1" hidden="1">
      <c r="A65" s="47" t="s">
        <v>73</v>
      </c>
      <c r="B65" s="48" t="s">
        <v>74</v>
      </c>
      <c r="C65" s="18">
        <v>0</v>
      </c>
      <c r="D65" s="18">
        <v>0</v>
      </c>
      <c r="E65" s="12"/>
      <c r="F65" s="12">
        <f t="shared" si="4"/>
        <v>0</v>
      </c>
      <c r="G65" s="31"/>
    </row>
    <row r="66" spans="1:7" s="9" customFormat="1" ht="16.5" customHeight="1">
      <c r="A66" s="37" t="s">
        <v>75</v>
      </c>
      <c r="B66" s="38" t="s">
        <v>76</v>
      </c>
      <c r="C66" s="39">
        <f>C68+C69</f>
        <v>880.5</v>
      </c>
      <c r="D66" s="39">
        <f>D68+D69</f>
        <v>387.11433</v>
      </c>
      <c r="E66" s="12">
        <f t="shared" si="5"/>
        <v>43.965284497444635</v>
      </c>
      <c r="F66" s="12">
        <f t="shared" si="4"/>
        <v>-493.38567</v>
      </c>
      <c r="G66" s="31"/>
    </row>
    <row r="67" spans="1:7" s="9" customFormat="1" ht="0.75" customHeight="1" hidden="1">
      <c r="A67" s="40" t="s">
        <v>77</v>
      </c>
      <c r="B67" s="17" t="s">
        <v>78</v>
      </c>
      <c r="C67" s="18"/>
      <c r="D67" s="18"/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79</v>
      </c>
      <c r="B68" s="51" t="s">
        <v>80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81</v>
      </c>
      <c r="B69" s="17" t="s">
        <v>82</v>
      </c>
      <c r="C69" s="18">
        <v>880.5</v>
      </c>
      <c r="D69" s="18">
        <v>387.11433</v>
      </c>
      <c r="E69" s="12">
        <f>D69/C69*100</f>
        <v>43.965284497444635</v>
      </c>
      <c r="F69" s="12">
        <f t="shared" si="4"/>
        <v>-493.38567</v>
      </c>
      <c r="G69" s="53"/>
    </row>
    <row r="70" spans="1:7" s="52" customFormat="1" ht="17.25" customHeight="1" hidden="1">
      <c r="A70" s="37" t="s">
        <v>83</v>
      </c>
      <c r="B70" s="54" t="s">
        <v>84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85</v>
      </c>
      <c r="B71" s="50" t="s">
        <v>86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87</v>
      </c>
      <c r="B72" s="54" t="s">
        <v>88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89</v>
      </c>
      <c r="B73" s="50" t="s">
        <v>90</v>
      </c>
      <c r="C73" s="18"/>
      <c r="D73" s="18"/>
      <c r="E73" s="12" t="e">
        <f aca="true" t="shared" si="6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91</v>
      </c>
      <c r="B74" s="50" t="s">
        <v>92</v>
      </c>
      <c r="C74" s="18"/>
      <c r="D74" s="18"/>
      <c r="E74" s="12" t="e">
        <f t="shared" si="6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93</v>
      </c>
      <c r="B75" s="50" t="s">
        <v>94</v>
      </c>
      <c r="C75" s="18"/>
      <c r="D75" s="18"/>
      <c r="E75" s="12" t="e">
        <f t="shared" si="6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95</v>
      </c>
      <c r="B76" s="50" t="s">
        <v>96</v>
      </c>
      <c r="C76" s="18"/>
      <c r="D76" s="18"/>
      <c r="E76" s="12" t="e">
        <f t="shared" si="6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97</v>
      </c>
      <c r="B77" s="38" t="s">
        <v>98</v>
      </c>
      <c r="C77" s="39">
        <f>SUM(C78:C78)</f>
        <v>876.1</v>
      </c>
      <c r="D77" s="39">
        <f>SUM(D78:D78)</f>
        <v>346.82593</v>
      </c>
      <c r="E77" s="12">
        <f t="shared" si="6"/>
        <v>39.58748202260016</v>
      </c>
      <c r="F77" s="12">
        <f t="shared" si="4"/>
        <v>-529.2740699999999</v>
      </c>
      <c r="G77" s="31"/>
    </row>
    <row r="78" spans="1:7" s="9" customFormat="1" ht="17.25" customHeight="1">
      <c r="A78" s="40" t="s">
        <v>99</v>
      </c>
      <c r="B78" s="17" t="s">
        <v>100</v>
      </c>
      <c r="C78" s="18">
        <v>876.1</v>
      </c>
      <c r="D78" s="18">
        <v>346.82593</v>
      </c>
      <c r="E78" s="12">
        <f t="shared" si="6"/>
        <v>39.58748202260016</v>
      </c>
      <c r="F78" s="12">
        <f t="shared" si="4"/>
        <v>-529.2740699999999</v>
      </c>
      <c r="G78" s="31"/>
    </row>
    <row r="79" spans="1:7" s="9" customFormat="1" ht="17.25" customHeight="1" hidden="1">
      <c r="A79" s="37" t="s">
        <v>101</v>
      </c>
      <c r="B79" s="38" t="s">
        <v>270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103</v>
      </c>
      <c r="B80" s="17" t="s">
        <v>104</v>
      </c>
      <c r="C80" s="18"/>
      <c r="D80" s="18"/>
      <c r="E80" s="12" t="e">
        <f t="shared" si="6"/>
        <v>#DIV/0!</v>
      </c>
      <c r="F80" s="12">
        <f t="shared" si="4"/>
        <v>0</v>
      </c>
      <c r="G80" s="31"/>
    </row>
    <row r="81" spans="1:7" s="9" customFormat="1" ht="8.25" customHeight="1" hidden="1">
      <c r="A81" s="40" t="s">
        <v>105</v>
      </c>
      <c r="B81" s="17" t="s">
        <v>106</v>
      </c>
      <c r="C81" s="18"/>
      <c r="D81" s="18"/>
      <c r="E81" s="12" t="e">
        <f t="shared" si="6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107</v>
      </c>
      <c r="B82" s="17" t="s">
        <v>108</v>
      </c>
      <c r="C82" s="18"/>
      <c r="D82" s="18"/>
      <c r="E82" s="12" t="e">
        <f t="shared" si="6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109</v>
      </c>
      <c r="B83" s="56" t="s">
        <v>110</v>
      </c>
      <c r="C83" s="18"/>
      <c r="D83" s="18"/>
      <c r="E83" s="12" t="e">
        <f t="shared" si="6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111</v>
      </c>
      <c r="B84" s="17" t="s">
        <v>112</v>
      </c>
      <c r="C84" s="18"/>
      <c r="D84" s="18"/>
      <c r="E84" s="12" t="e">
        <f t="shared" si="6"/>
        <v>#DIV/0!</v>
      </c>
      <c r="F84" s="12">
        <f t="shared" si="4"/>
        <v>0</v>
      </c>
      <c r="G84" s="31"/>
    </row>
    <row r="85" spans="1:7" s="9" customFormat="1" ht="15" customHeight="1" hidden="1">
      <c r="A85" s="57">
        <v>1000</v>
      </c>
      <c r="B85" s="58" t="s">
        <v>113</v>
      </c>
      <c r="C85" s="39">
        <f>SUM(C86:C88)</f>
        <v>0</v>
      </c>
      <c r="D85" s="39">
        <f>SUM(D86:D88)</f>
        <v>0</v>
      </c>
      <c r="E85" s="11" t="e">
        <f t="shared" si="6"/>
        <v>#DIV/0!</v>
      </c>
      <c r="F85" s="12">
        <f t="shared" si="4"/>
        <v>0</v>
      </c>
      <c r="G85" s="31"/>
    </row>
    <row r="86" spans="1:7" s="9" customFormat="1" ht="14.25" customHeight="1" hidden="1">
      <c r="A86" s="59">
        <v>1003</v>
      </c>
      <c r="B86" s="60" t="s">
        <v>114</v>
      </c>
      <c r="C86" s="18">
        <v>0</v>
      </c>
      <c r="D86" s="18">
        <v>0</v>
      </c>
      <c r="E86" s="12" t="e">
        <f t="shared" si="6"/>
        <v>#DIV/0!</v>
      </c>
      <c r="F86" s="12">
        <f t="shared" si="4"/>
        <v>0</v>
      </c>
      <c r="G86" s="31"/>
    </row>
    <row r="87" spans="1:7" s="9" customFormat="1" ht="15" customHeight="1" hidden="1">
      <c r="A87" s="59">
        <v>1004</v>
      </c>
      <c r="B87" s="60" t="s">
        <v>115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116</v>
      </c>
      <c r="B88" s="17" t="s">
        <v>117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118</v>
      </c>
      <c r="B89" s="38" t="s">
        <v>119</v>
      </c>
      <c r="C89" s="39">
        <f>C90+C91+C92+C93+C94</f>
        <v>10.8</v>
      </c>
      <c r="D89" s="39">
        <f>D90+D91+D92+D93+D94</f>
        <v>0</v>
      </c>
      <c r="E89" s="11">
        <f>D89/C89*100</f>
        <v>0</v>
      </c>
      <c r="F89" s="12">
        <f t="shared" si="4"/>
        <v>-10.8</v>
      </c>
      <c r="G89" s="31"/>
    </row>
    <row r="90" spans="1:7" s="9" customFormat="1" ht="15" customHeight="1">
      <c r="A90" s="41" t="s">
        <v>120</v>
      </c>
      <c r="B90" s="62" t="s">
        <v>121</v>
      </c>
      <c r="C90" s="18">
        <v>10.8</v>
      </c>
      <c r="D90" s="18">
        <v>0</v>
      </c>
      <c r="E90" s="11">
        <f aca="true" t="shared" si="7" ref="E90:E98">D90/C90*100</f>
        <v>0</v>
      </c>
      <c r="F90" s="12">
        <f>D90-C90</f>
        <v>-10.8</v>
      </c>
      <c r="G90" s="31"/>
    </row>
    <row r="91" spans="1:7" s="9" customFormat="1" ht="15.75" customHeight="1" hidden="1">
      <c r="A91" s="41" t="s">
        <v>122</v>
      </c>
      <c r="B91" s="17" t="s">
        <v>123</v>
      </c>
      <c r="C91" s="18"/>
      <c r="D91" s="18"/>
      <c r="E91" s="12" t="e">
        <f t="shared" si="7"/>
        <v>#DIV/0!</v>
      </c>
      <c r="F91" s="12">
        <f aca="true" t="shared" si="8" ref="F91:F102">D91-C91</f>
        <v>0</v>
      </c>
      <c r="G91" s="31"/>
    </row>
    <row r="92" spans="1:7" s="9" customFormat="1" ht="15.75" customHeight="1" hidden="1">
      <c r="A92" s="41" t="s">
        <v>124</v>
      </c>
      <c r="B92" s="17" t="s">
        <v>125</v>
      </c>
      <c r="C92" s="18"/>
      <c r="D92" s="18"/>
      <c r="E92" s="12" t="e">
        <f t="shared" si="7"/>
        <v>#DIV/0!</v>
      </c>
      <c r="F92" s="12">
        <f t="shared" si="8"/>
        <v>0</v>
      </c>
      <c r="G92" s="31"/>
    </row>
    <row r="93" spans="1:7" s="9" customFormat="1" ht="31.5" customHeight="1" hidden="1">
      <c r="A93" s="41" t="s">
        <v>126</v>
      </c>
      <c r="B93" s="17" t="s">
        <v>127</v>
      </c>
      <c r="C93" s="18"/>
      <c r="D93" s="18"/>
      <c r="E93" s="12" t="e">
        <f t="shared" si="7"/>
        <v>#DIV/0!</v>
      </c>
      <c r="F93" s="12">
        <f t="shared" si="8"/>
        <v>0</v>
      </c>
      <c r="G93" s="31"/>
    </row>
    <row r="94" spans="1:7" s="9" customFormat="1" ht="15.75" customHeight="1" hidden="1">
      <c r="A94" s="41" t="s">
        <v>128</v>
      </c>
      <c r="B94" s="17" t="s">
        <v>129</v>
      </c>
      <c r="C94" s="18"/>
      <c r="D94" s="18"/>
      <c r="E94" s="12" t="e">
        <f t="shared" si="7"/>
        <v>#DIV/0!</v>
      </c>
      <c r="F94" s="12">
        <f t="shared" si="8"/>
        <v>0</v>
      </c>
      <c r="G94" s="31"/>
    </row>
    <row r="95" spans="1:7" s="9" customFormat="1" ht="15.75" customHeight="1" hidden="1">
      <c r="A95" s="37" t="s">
        <v>130</v>
      </c>
      <c r="B95" s="38" t="s">
        <v>131</v>
      </c>
      <c r="C95" s="39"/>
      <c r="D95" s="39"/>
      <c r="E95" s="11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132</v>
      </c>
      <c r="B96" s="17" t="s">
        <v>133</v>
      </c>
      <c r="C96" s="18"/>
      <c r="D96" s="18"/>
      <c r="E96" s="12" t="e">
        <f t="shared" si="7"/>
        <v>#DIV/0!</v>
      </c>
      <c r="F96" s="12">
        <f t="shared" si="8"/>
        <v>0</v>
      </c>
      <c r="G96" s="31"/>
    </row>
    <row r="97" spans="1:7" s="9" customFormat="1" ht="31.5" customHeight="1" hidden="1">
      <c r="A97" s="37" t="s">
        <v>134</v>
      </c>
      <c r="B97" s="38" t="s">
        <v>135</v>
      </c>
      <c r="C97" s="39">
        <f>C98</f>
        <v>0</v>
      </c>
      <c r="D97" s="39">
        <f>D98</f>
        <v>0</v>
      </c>
      <c r="E97" s="11" t="e">
        <f t="shared" si="7"/>
        <v>#DIV/0!</v>
      </c>
      <c r="F97" s="12">
        <f t="shared" si="8"/>
        <v>0</v>
      </c>
      <c r="G97" s="31"/>
    </row>
    <row r="98" spans="1:7" s="9" customFormat="1" ht="31.5" customHeight="1" hidden="1">
      <c r="A98" s="40" t="s">
        <v>136</v>
      </c>
      <c r="B98" s="17" t="s">
        <v>137</v>
      </c>
      <c r="C98" s="18">
        <v>0</v>
      </c>
      <c r="D98" s="18">
        <v>0</v>
      </c>
      <c r="E98" s="12" t="e">
        <f t="shared" si="7"/>
        <v>#DIV/0!</v>
      </c>
      <c r="F98" s="12">
        <f t="shared" si="8"/>
        <v>0</v>
      </c>
      <c r="G98" s="31"/>
    </row>
    <row r="99" spans="1:6" s="9" customFormat="1" ht="15.75" customHeight="1">
      <c r="A99" s="63">
        <v>1400</v>
      </c>
      <c r="B99" s="58" t="s">
        <v>138</v>
      </c>
      <c r="C99" s="39">
        <f>C100</f>
        <v>159.7</v>
      </c>
      <c r="D99" s="39">
        <f>D100</f>
        <v>39.925</v>
      </c>
      <c r="E99" s="11"/>
      <c r="F99" s="12">
        <f t="shared" si="8"/>
        <v>-119.77499999999999</v>
      </c>
    </row>
    <row r="100" spans="1:6" s="9" customFormat="1" ht="15.75" customHeight="1">
      <c r="A100" s="59">
        <v>1403</v>
      </c>
      <c r="B100" s="60" t="s">
        <v>296</v>
      </c>
      <c r="C100" s="18">
        <v>159.7</v>
      </c>
      <c r="D100" s="18">
        <v>39.925</v>
      </c>
      <c r="E100" s="12"/>
      <c r="F100" s="12"/>
    </row>
    <row r="101" spans="1:6" s="9" customFormat="1" ht="15.75" customHeight="1" hidden="1">
      <c r="A101" s="64"/>
      <c r="B101" s="60" t="s">
        <v>44</v>
      </c>
      <c r="C101" s="18"/>
      <c r="D101" s="18"/>
      <c r="E101" s="12" t="e">
        <f t="shared" si="6"/>
        <v>#DIV/0!</v>
      </c>
      <c r="F101" s="12">
        <f t="shared" si="8"/>
        <v>0</v>
      </c>
    </row>
    <row r="102" spans="1:6" s="9" customFormat="1" ht="15.75" customHeight="1" hidden="1">
      <c r="A102" s="64"/>
      <c r="B102" s="60" t="s">
        <v>139</v>
      </c>
      <c r="C102" s="18"/>
      <c r="D102" s="18"/>
      <c r="E102" s="12" t="e">
        <f t="shared" si="6"/>
        <v>#DIV/0!</v>
      </c>
      <c r="F102" s="12">
        <f t="shared" si="8"/>
        <v>0</v>
      </c>
    </row>
    <row r="103" spans="1:6" s="9" customFormat="1" ht="15.75" customHeight="1">
      <c r="A103" s="64"/>
      <c r="B103" s="65" t="s">
        <v>140</v>
      </c>
      <c r="C103" s="39">
        <f>C52+C56+C58+C62+C66+C77+C85+C89+C99</f>
        <v>2951.262</v>
      </c>
      <c r="D103" s="39">
        <f>SUM(D52,D56,D58,D62,D66,D70,D72,D77,D79,D85,D99)</f>
        <v>1235.23226</v>
      </c>
      <c r="E103" s="12">
        <f t="shared" si="6"/>
        <v>41.85437484032254</v>
      </c>
      <c r="F103" s="12">
        <f t="shared" si="4"/>
        <v>-1716.0297400000002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141</v>
      </c>
      <c r="B105" s="66"/>
    </row>
    <row r="106" spans="1:3" s="9" customFormat="1" ht="12.75">
      <c r="A106" s="67" t="s">
        <v>142</v>
      </c>
      <c r="B106" s="67"/>
      <c r="C106" s="9" t="s">
        <v>143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12">
      <selection activeCell="F60" sqref="F60"/>
    </sheetView>
  </sheetViews>
  <sheetFormatPr defaultColWidth="9.140625" defaultRowHeight="12.75"/>
  <cols>
    <col min="1" max="1" width="17.281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319" t="s">
        <v>311</v>
      </c>
      <c r="B1" s="319"/>
      <c r="C1" s="319"/>
      <c r="D1" s="319"/>
      <c r="E1" s="319"/>
      <c r="F1" s="319"/>
      <c r="G1" s="1"/>
    </row>
    <row r="2" spans="1:7" ht="20.25" customHeight="1">
      <c r="A2" s="319"/>
      <c r="B2" s="319"/>
      <c r="C2" s="319"/>
      <c r="D2" s="319"/>
      <c r="E2" s="319"/>
      <c r="F2" s="319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308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800.5</v>
      </c>
      <c r="D5" s="11">
        <f>SUM(D6,D8,D10,D13,D15)</f>
        <v>252.2618</v>
      </c>
      <c r="E5" s="12">
        <f aca="true" t="shared" si="0" ref="E5:E35">D5/C5*100</f>
        <v>31.51302935665209</v>
      </c>
      <c r="F5" s="12">
        <f aca="true" t="shared" si="1" ref="F5:F36">D5-C5</f>
        <v>-548.2382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392.8</v>
      </c>
      <c r="D6" s="11">
        <f>SUM(D7)</f>
        <v>148.67021</v>
      </c>
      <c r="E6" s="12">
        <f t="shared" si="0"/>
        <v>37.84883146639511</v>
      </c>
      <c r="F6" s="12">
        <f t="shared" si="1"/>
        <v>-244.12979</v>
      </c>
      <c r="G6" s="1"/>
    </row>
    <row r="7" spans="1:7" s="9" customFormat="1" ht="15.75">
      <c r="A7" s="13">
        <v>1010200001</v>
      </c>
      <c r="B7" s="14" t="s">
        <v>7</v>
      </c>
      <c r="C7" s="15">
        <v>392.8</v>
      </c>
      <c r="D7" s="15">
        <v>148.67021</v>
      </c>
      <c r="E7" s="12">
        <f t="shared" si="0"/>
        <v>37.84883146639511</v>
      </c>
      <c r="F7" s="12">
        <f t="shared" si="1"/>
        <v>-244.12979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20</v>
      </c>
      <c r="D8" s="11">
        <f>SUM(D9)</f>
        <v>0.6215</v>
      </c>
      <c r="E8" s="12">
        <f t="shared" si="0"/>
        <v>3.1075000000000004</v>
      </c>
      <c r="F8" s="12">
        <f t="shared" si="1"/>
        <v>-19.3785</v>
      </c>
      <c r="G8" s="1"/>
    </row>
    <row r="9" spans="1:7" s="9" customFormat="1" ht="15.75">
      <c r="A9" s="13">
        <v>1050300001</v>
      </c>
      <c r="B9" s="13" t="s">
        <v>9</v>
      </c>
      <c r="C9" s="12">
        <v>20</v>
      </c>
      <c r="D9" s="12">
        <v>0.6215</v>
      </c>
      <c r="E9" s="12">
        <f t="shared" si="0"/>
        <v>3.1075000000000004</v>
      </c>
      <c r="F9" s="12">
        <f t="shared" si="1"/>
        <v>-19.3785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372.2</v>
      </c>
      <c r="D10" s="11">
        <f>SUM(D11:D12)</f>
        <v>95.21009000000001</v>
      </c>
      <c r="E10" s="12">
        <f t="shared" si="0"/>
        <v>25.58035733476626</v>
      </c>
      <c r="F10" s="12">
        <f t="shared" si="1"/>
        <v>-276.98991</v>
      </c>
      <c r="G10" s="1"/>
    </row>
    <row r="11" spans="1:7" s="9" customFormat="1" ht="15.75">
      <c r="A11" s="13">
        <v>1060600000</v>
      </c>
      <c r="B11" s="13" t="s">
        <v>11</v>
      </c>
      <c r="C11" s="12">
        <v>338.4</v>
      </c>
      <c r="D11" s="12">
        <v>84.44355</v>
      </c>
      <c r="E11" s="12">
        <f t="shared" si="0"/>
        <v>24.953767730496455</v>
      </c>
      <c r="F11" s="12">
        <f t="shared" si="1"/>
        <v>-253.95644999999996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33.8</v>
      </c>
      <c r="D12" s="18">
        <v>10.76654</v>
      </c>
      <c r="E12" s="12">
        <f t="shared" si="0"/>
        <v>31.85366863905326</v>
      </c>
      <c r="F12" s="12">
        <f t="shared" si="1"/>
        <v>-23.033459999999998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15.5</v>
      </c>
      <c r="D15" s="11">
        <f>SUM(D16:D19)</f>
        <v>7.76</v>
      </c>
      <c r="E15" s="12">
        <f t="shared" si="0"/>
        <v>50.064516129032256</v>
      </c>
      <c r="F15" s="12">
        <f t="shared" si="1"/>
        <v>-7.74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>
      <c r="A17" s="13">
        <v>1080400001</v>
      </c>
      <c r="B17" s="14" t="s">
        <v>17</v>
      </c>
      <c r="C17" s="12">
        <v>15.5</v>
      </c>
      <c r="D17" s="12">
        <v>7.76</v>
      </c>
      <c r="E17" s="12">
        <f t="shared" si="0"/>
        <v>50.064516129032256</v>
      </c>
      <c r="F17" s="12">
        <f t="shared" si="1"/>
        <v>-7.74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80</v>
      </c>
      <c r="D20" s="11">
        <f>SUM(D21:D36)</f>
        <v>61.823299999999996</v>
      </c>
      <c r="E20" s="12">
        <f t="shared" si="0"/>
        <v>77.279125</v>
      </c>
      <c r="F20" s="12">
        <f t="shared" si="1"/>
        <v>-18.176700000000004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34</v>
      </c>
      <c r="D21" s="12">
        <v>19.96568</v>
      </c>
      <c r="E21" s="12">
        <f t="shared" si="0"/>
        <v>58.72258823529412</v>
      </c>
      <c r="F21" s="12">
        <f t="shared" si="1"/>
        <v>-14.034320000000001</v>
      </c>
      <c r="G21" s="1"/>
    </row>
    <row r="22" spans="1:7" s="9" customFormat="1" ht="15" customHeight="1">
      <c r="A22" s="13">
        <v>1110503505</v>
      </c>
      <c r="B22" s="13" t="s">
        <v>22</v>
      </c>
      <c r="C22" s="12">
        <v>15</v>
      </c>
      <c r="D22" s="12">
        <v>26.65362</v>
      </c>
      <c r="E22" s="12">
        <f t="shared" si="0"/>
        <v>177.6908</v>
      </c>
      <c r="F22" s="12">
        <f t="shared" si="1"/>
        <v>11.65362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30</v>
      </c>
      <c r="D25" s="12">
        <v>0</v>
      </c>
      <c r="E25" s="12">
        <f t="shared" si="0"/>
        <v>0</v>
      </c>
      <c r="F25" s="12">
        <f t="shared" si="1"/>
        <v>-30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>
        <v>0</v>
      </c>
      <c r="E34" s="12">
        <f t="shared" si="0"/>
        <v>0</v>
      </c>
      <c r="F34" s="12">
        <f t="shared" si="1"/>
        <v>-1</v>
      </c>
      <c r="G34" s="1"/>
    </row>
    <row r="35" spans="1:7" s="9" customFormat="1" ht="31.5" customHeight="1">
      <c r="A35" s="13">
        <v>1169000000</v>
      </c>
      <c r="B35" s="14" t="s">
        <v>35</v>
      </c>
      <c r="C35" s="12">
        <v>0</v>
      </c>
      <c r="D35" s="12">
        <v>15.204</v>
      </c>
      <c r="E35" s="12" t="e">
        <f t="shared" si="0"/>
        <v>#DIV/0!</v>
      </c>
      <c r="F35" s="12">
        <f t="shared" si="1"/>
        <v>15.204</v>
      </c>
      <c r="G35" s="1"/>
    </row>
    <row r="36" spans="1:7" s="9" customFormat="1" ht="12.75" customHeight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2.75" customHeight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880.5</v>
      </c>
      <c r="D38" s="11">
        <f>SUM(D20,D5)</f>
        <v>314.0851</v>
      </c>
      <c r="E38" s="12">
        <f aca="true" t="shared" si="2" ref="E38:E47">D38/C38*100</f>
        <v>35.671220897217495</v>
      </c>
      <c r="F38" s="12">
        <f aca="true" t="shared" si="3" ref="F38:F47">D38-C38</f>
        <v>-566.4149</v>
      </c>
      <c r="G38" s="1"/>
    </row>
    <row r="39" spans="1:7" s="9" customFormat="1" ht="15.75">
      <c r="A39" s="10"/>
      <c r="B39" s="10" t="s">
        <v>39</v>
      </c>
      <c r="C39" s="11">
        <f>SUM(C40:C44)</f>
        <v>2911.775</v>
      </c>
      <c r="D39" s="11">
        <f>SUM(D40:D44)</f>
        <v>1551.727</v>
      </c>
      <c r="E39" s="12">
        <f t="shared" si="2"/>
        <v>53.29144593933254</v>
      </c>
      <c r="F39" s="12">
        <f t="shared" si="3"/>
        <v>-1360.048</v>
      </c>
      <c r="G39" s="1"/>
    </row>
    <row r="40" spans="1:8" s="9" customFormat="1" ht="15.75">
      <c r="A40" s="13">
        <v>2020100000</v>
      </c>
      <c r="B40" s="13" t="s">
        <v>40</v>
      </c>
      <c r="C40" s="12">
        <v>2119.3</v>
      </c>
      <c r="D40" s="12">
        <v>1009.09</v>
      </c>
      <c r="E40" s="12">
        <f t="shared" si="2"/>
        <v>47.61430661067333</v>
      </c>
      <c r="F40" s="12">
        <f t="shared" si="3"/>
        <v>-1110.21</v>
      </c>
      <c r="G40" s="1"/>
      <c r="H40" s="21"/>
    </row>
    <row r="41" spans="1:7" s="9" customFormat="1" ht="15.75">
      <c r="A41" s="13">
        <v>2020107010</v>
      </c>
      <c r="B41" s="13" t="s">
        <v>41</v>
      </c>
      <c r="C41" s="12">
        <v>449.4</v>
      </c>
      <c r="D41" s="12">
        <v>337.2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231.1</v>
      </c>
      <c r="D42" s="12">
        <v>93.525</v>
      </c>
      <c r="E42" s="12">
        <f t="shared" si="2"/>
        <v>40.46949372565989</v>
      </c>
      <c r="F42" s="12">
        <f t="shared" si="3"/>
        <v>-137.575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111.975</v>
      </c>
      <c r="D43" s="12">
        <v>111.912</v>
      </c>
      <c r="E43" s="12">
        <f t="shared" si="2"/>
        <v>99.94373744139318</v>
      </c>
      <c r="F43" s="12">
        <f t="shared" si="3"/>
        <v>-0.06299999999998818</v>
      </c>
      <c r="G43" s="1"/>
    </row>
    <row r="44" spans="1:7" s="9" customFormat="1" ht="14.2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.75" customHeight="1" hidden="1">
      <c r="A45" s="10">
        <v>3000000000</v>
      </c>
      <c r="B45" s="19" t="s">
        <v>45</v>
      </c>
      <c r="C45" s="11">
        <v>0</v>
      </c>
      <c r="D45" s="11">
        <v>0</v>
      </c>
      <c r="E45" s="12"/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3792.275</v>
      </c>
      <c r="D46" s="11">
        <f>SUM(D39,D38)</f>
        <v>1865.8121</v>
      </c>
      <c r="E46" s="12">
        <f t="shared" si="2"/>
        <v>49.2003375282647</v>
      </c>
      <c r="F46" s="12">
        <f t="shared" si="3"/>
        <v>-1926.4629</v>
      </c>
      <c r="G46" s="1"/>
    </row>
    <row r="47" spans="1:7" s="9" customFormat="1" ht="15.75">
      <c r="A47" s="10"/>
      <c r="B47" s="22" t="s">
        <v>47</v>
      </c>
      <c r="C47" s="11">
        <f>C103-C46</f>
        <v>0</v>
      </c>
      <c r="D47" s="11">
        <f>D103-D46</f>
        <v>-262.2705500000002</v>
      </c>
      <c r="E47" s="12" t="e">
        <f t="shared" si="2"/>
        <v>#DIV/0!</v>
      </c>
      <c r="F47" s="12">
        <f t="shared" si="3"/>
        <v>-262.2705500000002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308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665.41375</v>
      </c>
      <c r="D52" s="39">
        <f>SUM(D53:D55)</f>
        <v>297.42789</v>
      </c>
      <c r="E52" s="12">
        <f aca="true" t="shared" si="4" ref="E52:E58">D52/C52*100</f>
        <v>44.69818815736825</v>
      </c>
      <c r="F52" s="12">
        <f>D52-C52</f>
        <v>-367.98586000000006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656.815</v>
      </c>
      <c r="D53" s="18">
        <v>297.42789</v>
      </c>
      <c r="E53" s="12">
        <f t="shared" si="4"/>
        <v>45.283358327687395</v>
      </c>
      <c r="F53" s="12">
        <f>D53-C53</f>
        <v>-359.38711000000006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 t="e">
        <f t="shared" si="4"/>
        <v>#DIV/0!</v>
      </c>
      <c r="F54" s="12">
        <f>D54-C54</f>
        <v>0</v>
      </c>
      <c r="G54" s="31"/>
    </row>
    <row r="55" spans="1:7" s="9" customFormat="1" ht="15.75">
      <c r="A55" s="40" t="s">
        <v>162</v>
      </c>
      <c r="B55" s="17" t="s">
        <v>56</v>
      </c>
      <c r="C55" s="18">
        <v>8.59875</v>
      </c>
      <c r="D55" s="18">
        <v>0</v>
      </c>
      <c r="E55" s="12">
        <f t="shared" si="4"/>
        <v>0</v>
      </c>
      <c r="F55" s="12">
        <f>D55-C55</f>
        <v>-8.59875</v>
      </c>
      <c r="G55" s="31"/>
    </row>
    <row r="56" spans="1:7" s="9" customFormat="1" ht="15.75">
      <c r="A56" s="37" t="s">
        <v>57</v>
      </c>
      <c r="B56" s="38" t="s">
        <v>58</v>
      </c>
      <c r="C56" s="39">
        <f>C57</f>
        <v>111.86</v>
      </c>
      <c r="D56" s="39">
        <f>D57</f>
        <v>37.41875</v>
      </c>
      <c r="E56" s="12">
        <f t="shared" si="4"/>
        <v>33.451412479885576</v>
      </c>
      <c r="F56" s="12">
        <f aca="true" t="shared" si="5" ref="F56:F103">D56-C56</f>
        <v>-74.44125</v>
      </c>
      <c r="G56" s="31"/>
    </row>
    <row r="57" spans="1:6" s="9" customFormat="1" ht="15.75">
      <c r="A57" s="41" t="s">
        <v>59</v>
      </c>
      <c r="B57" s="17" t="s">
        <v>60</v>
      </c>
      <c r="C57" s="18">
        <v>111.86</v>
      </c>
      <c r="D57" s="18">
        <v>37.41875</v>
      </c>
      <c r="E57" s="12">
        <f t="shared" si="4"/>
        <v>33.451412479885576</v>
      </c>
      <c r="F57" s="12">
        <f t="shared" si="5"/>
        <v>-74.44125</v>
      </c>
    </row>
    <row r="58" spans="1:7" s="46" customFormat="1" ht="15" customHeight="1">
      <c r="A58" s="42" t="s">
        <v>61</v>
      </c>
      <c r="B58" s="43" t="s">
        <v>62</v>
      </c>
      <c r="C58" s="44">
        <f>C61+C60</f>
        <v>71.40125</v>
      </c>
      <c r="D58" s="44">
        <f>D61+D60</f>
        <v>8.2</v>
      </c>
      <c r="E58" s="12">
        <f t="shared" si="4"/>
        <v>11.484392780238439</v>
      </c>
      <c r="F58" s="12">
        <f t="shared" si="5"/>
        <v>-63.20125</v>
      </c>
      <c r="G58" s="45"/>
    </row>
    <row r="59" spans="1:7" s="46" customFormat="1" ht="18" customHeight="1" hidden="1">
      <c r="A59" s="47" t="s">
        <v>63</v>
      </c>
      <c r="B59" s="48" t="s">
        <v>64</v>
      </c>
      <c r="C59" s="49">
        <v>0</v>
      </c>
      <c r="D59" s="49"/>
      <c r="E59" s="12"/>
      <c r="F59" s="12">
        <f t="shared" si="5"/>
        <v>0</v>
      </c>
      <c r="G59" s="45"/>
    </row>
    <row r="60" spans="1:7" s="46" customFormat="1" ht="30.75" customHeight="1">
      <c r="A60" s="47" t="s">
        <v>163</v>
      </c>
      <c r="B60" s="48" t="s">
        <v>277</v>
      </c>
      <c r="C60" s="49">
        <v>71.40125</v>
      </c>
      <c r="D60" s="49">
        <v>8.2</v>
      </c>
      <c r="E60" s="12"/>
      <c r="F60" s="12"/>
      <c r="G60" s="45"/>
    </row>
    <row r="61" spans="1:7" s="46" customFormat="1" ht="17.25" customHeight="1" hidden="1">
      <c r="A61" s="47" t="s">
        <v>65</v>
      </c>
      <c r="B61" s="48" t="s">
        <v>66</v>
      </c>
      <c r="C61" s="49"/>
      <c r="D61" s="49">
        <v>0</v>
      </c>
      <c r="E61" s="12" t="e">
        <f>D61/C61*100</f>
        <v>#DIV/0!</v>
      </c>
      <c r="F61" s="12">
        <f>D61-C61</f>
        <v>0</v>
      </c>
      <c r="G61" s="45"/>
    </row>
    <row r="62" spans="1:7" s="9" customFormat="1" ht="16.5" customHeight="1">
      <c r="A62" s="37" t="s">
        <v>67</v>
      </c>
      <c r="B62" s="38" t="s">
        <v>68</v>
      </c>
      <c r="C62" s="39">
        <f>C63+C64+C65</f>
        <v>50</v>
      </c>
      <c r="D62" s="39">
        <f>D63+D64+D65</f>
        <v>0</v>
      </c>
      <c r="E62" s="12">
        <f>D62/C62*100</f>
        <v>0</v>
      </c>
      <c r="F62" s="12">
        <f t="shared" si="5"/>
        <v>-50</v>
      </c>
      <c r="G62" s="31"/>
    </row>
    <row r="63" spans="1:7" s="9" customFormat="1" ht="17.25" customHeight="1" hidden="1">
      <c r="A63" s="40" t="s">
        <v>69</v>
      </c>
      <c r="B63" s="17" t="s">
        <v>70</v>
      </c>
      <c r="C63" s="18"/>
      <c r="D63" s="18"/>
      <c r="E63" s="12"/>
      <c r="F63" s="12">
        <f t="shared" si="5"/>
        <v>0</v>
      </c>
      <c r="G63" s="31"/>
    </row>
    <row r="64" spans="1:7" s="9" customFormat="1" ht="17.25" customHeight="1" hidden="1">
      <c r="A64" s="40" t="s">
        <v>71</v>
      </c>
      <c r="B64" s="50" t="s">
        <v>72</v>
      </c>
      <c r="C64" s="18"/>
      <c r="D64" s="18"/>
      <c r="E64" s="12"/>
      <c r="F64" s="12">
        <f t="shared" si="5"/>
        <v>0</v>
      </c>
      <c r="G64" s="31"/>
    </row>
    <row r="65" spans="1:7" s="9" customFormat="1" ht="17.25" customHeight="1">
      <c r="A65" s="47" t="s">
        <v>73</v>
      </c>
      <c r="B65" s="48" t="s">
        <v>74</v>
      </c>
      <c r="C65" s="18">
        <v>50</v>
      </c>
      <c r="D65" s="18">
        <v>0</v>
      </c>
      <c r="E65" s="12">
        <f>D65/C65*100</f>
        <v>0</v>
      </c>
      <c r="F65" s="12">
        <f t="shared" si="5"/>
        <v>-50</v>
      </c>
      <c r="G65" s="31"/>
    </row>
    <row r="66" spans="1:7" s="9" customFormat="1" ht="16.5" customHeight="1">
      <c r="A66" s="37" t="s">
        <v>75</v>
      </c>
      <c r="B66" s="38" t="s">
        <v>76</v>
      </c>
      <c r="C66" s="39">
        <f>C68+C69</f>
        <v>711.1</v>
      </c>
      <c r="D66" s="39">
        <f>D68+D69</f>
        <v>317.79712</v>
      </c>
      <c r="E66" s="12">
        <f>D66/C66*100</f>
        <v>44.69091829559837</v>
      </c>
      <c r="F66" s="12">
        <f t="shared" si="5"/>
        <v>-393.30288</v>
      </c>
      <c r="G66" s="31"/>
    </row>
    <row r="67" spans="1:7" s="9" customFormat="1" ht="17.25" customHeight="1" hidden="1">
      <c r="A67" s="40" t="s">
        <v>77</v>
      </c>
      <c r="B67" s="17" t="s">
        <v>78</v>
      </c>
      <c r="C67" s="18"/>
      <c r="D67" s="18"/>
      <c r="E67" s="12"/>
      <c r="F67" s="12">
        <f t="shared" si="5"/>
        <v>0</v>
      </c>
      <c r="G67" s="31"/>
    </row>
    <row r="68" spans="1:7" s="52" customFormat="1" ht="17.25" customHeight="1" hidden="1">
      <c r="A68" s="40" t="s">
        <v>79</v>
      </c>
      <c r="B68" s="51" t="s">
        <v>80</v>
      </c>
      <c r="C68" s="18">
        <v>0</v>
      </c>
      <c r="D68" s="18">
        <v>0</v>
      </c>
      <c r="E68" s="12"/>
      <c r="F68" s="12">
        <f t="shared" si="5"/>
        <v>0</v>
      </c>
      <c r="G68" s="31"/>
    </row>
    <row r="69" spans="1:7" s="9" customFormat="1" ht="17.25" customHeight="1">
      <c r="A69" s="41" t="s">
        <v>81</v>
      </c>
      <c r="B69" s="17" t="s">
        <v>82</v>
      </c>
      <c r="C69" s="18">
        <v>711.1</v>
      </c>
      <c r="D69" s="18">
        <v>317.79712</v>
      </c>
      <c r="E69" s="12">
        <f>D69/C69*100</f>
        <v>44.69091829559837</v>
      </c>
      <c r="F69" s="12">
        <f t="shared" si="5"/>
        <v>-393.30288</v>
      </c>
      <c r="G69" s="53"/>
    </row>
    <row r="70" spans="1:7" s="52" customFormat="1" ht="17.25" customHeight="1" hidden="1">
      <c r="A70" s="37" t="s">
        <v>83</v>
      </c>
      <c r="B70" s="54" t="s">
        <v>84</v>
      </c>
      <c r="C70" s="39">
        <f>SUM(C71)</f>
        <v>0</v>
      </c>
      <c r="D70" s="39">
        <f>SUM(D71)</f>
        <v>0</v>
      </c>
      <c r="E70" s="12"/>
      <c r="F70" s="12">
        <f t="shared" si="5"/>
        <v>0</v>
      </c>
      <c r="G70" s="31"/>
    </row>
    <row r="71" spans="1:7" s="9" customFormat="1" ht="17.25" customHeight="1" hidden="1">
      <c r="A71" s="40" t="s">
        <v>85</v>
      </c>
      <c r="B71" s="50" t="s">
        <v>86</v>
      </c>
      <c r="C71" s="18"/>
      <c r="D71" s="18"/>
      <c r="E71" s="12"/>
      <c r="F71" s="12">
        <f t="shared" si="5"/>
        <v>0</v>
      </c>
      <c r="G71" s="53"/>
    </row>
    <row r="72" spans="1:7" s="9" customFormat="1" ht="17.25" customHeight="1" hidden="1">
      <c r="A72" s="37" t="s">
        <v>87</v>
      </c>
      <c r="B72" s="54" t="s">
        <v>88</v>
      </c>
      <c r="C72" s="39">
        <f>SUM(C73:C76)</f>
        <v>0</v>
      </c>
      <c r="D72" s="39">
        <f>SUM(D73:D76)</f>
        <v>0</v>
      </c>
      <c r="E72" s="12"/>
      <c r="F72" s="12">
        <f t="shared" si="5"/>
        <v>0</v>
      </c>
      <c r="G72" s="31"/>
    </row>
    <row r="73" spans="1:7" s="9" customFormat="1" ht="17.25" customHeight="1" hidden="1">
      <c r="A73" s="40" t="s">
        <v>89</v>
      </c>
      <c r="B73" s="50" t="s">
        <v>90</v>
      </c>
      <c r="C73" s="18"/>
      <c r="D73" s="18"/>
      <c r="E73" s="12" t="e">
        <f aca="true" t="shared" si="6" ref="E73:E103">D73/C73*100</f>
        <v>#DIV/0!</v>
      </c>
      <c r="F73" s="12">
        <f t="shared" si="5"/>
        <v>0</v>
      </c>
      <c r="G73" s="31"/>
    </row>
    <row r="74" spans="1:7" s="9" customFormat="1" ht="17.25" customHeight="1" hidden="1">
      <c r="A74" s="40" t="s">
        <v>91</v>
      </c>
      <c r="B74" s="50" t="s">
        <v>92</v>
      </c>
      <c r="C74" s="18"/>
      <c r="D74" s="18"/>
      <c r="E74" s="12" t="e">
        <f t="shared" si="6"/>
        <v>#DIV/0!</v>
      </c>
      <c r="F74" s="12">
        <f t="shared" si="5"/>
        <v>0</v>
      </c>
      <c r="G74" s="31"/>
    </row>
    <row r="75" spans="1:7" s="9" customFormat="1" ht="17.25" customHeight="1" hidden="1">
      <c r="A75" s="40" t="s">
        <v>93</v>
      </c>
      <c r="B75" s="50" t="s">
        <v>94</v>
      </c>
      <c r="C75" s="18"/>
      <c r="D75" s="18"/>
      <c r="E75" s="12" t="e">
        <f t="shared" si="6"/>
        <v>#DIV/0!</v>
      </c>
      <c r="F75" s="12">
        <f t="shared" si="5"/>
        <v>0</v>
      </c>
      <c r="G75" s="31"/>
    </row>
    <row r="76" spans="1:7" s="9" customFormat="1" ht="17.25" customHeight="1" hidden="1">
      <c r="A76" s="40" t="s">
        <v>95</v>
      </c>
      <c r="B76" s="50" t="s">
        <v>96</v>
      </c>
      <c r="C76" s="18"/>
      <c r="D76" s="18"/>
      <c r="E76" s="12" t="e">
        <f t="shared" si="6"/>
        <v>#DIV/0!</v>
      </c>
      <c r="F76" s="12">
        <f t="shared" si="5"/>
        <v>0</v>
      </c>
      <c r="G76" s="31"/>
    </row>
    <row r="77" spans="1:7" s="9" customFormat="1" ht="20.25" customHeight="1">
      <c r="A77" s="37" t="s">
        <v>97</v>
      </c>
      <c r="B77" s="38" t="s">
        <v>98</v>
      </c>
      <c r="C77" s="39">
        <f>SUM(C78:C78)</f>
        <v>1987.4</v>
      </c>
      <c r="D77" s="39">
        <f>SUM(D78:D78)</f>
        <v>895.44479</v>
      </c>
      <c r="E77" s="12">
        <f t="shared" si="6"/>
        <v>45.05609288517661</v>
      </c>
      <c r="F77" s="12">
        <f t="shared" si="5"/>
        <v>-1091.95521</v>
      </c>
      <c r="G77" s="31"/>
    </row>
    <row r="78" spans="1:7" s="9" customFormat="1" ht="17.25" customHeight="1">
      <c r="A78" s="40" t="s">
        <v>99</v>
      </c>
      <c r="B78" s="17" t="s">
        <v>100</v>
      </c>
      <c r="C78" s="18">
        <v>1987.4</v>
      </c>
      <c r="D78" s="18">
        <v>895.44479</v>
      </c>
      <c r="E78" s="12">
        <f t="shared" si="6"/>
        <v>45.05609288517661</v>
      </c>
      <c r="F78" s="12">
        <f t="shared" si="5"/>
        <v>-1091.95521</v>
      </c>
      <c r="G78" s="31"/>
    </row>
    <row r="79" spans="1:7" s="9" customFormat="1" ht="17.25" customHeight="1" hidden="1">
      <c r="A79" s="37" t="s">
        <v>101</v>
      </c>
      <c r="B79" s="38" t="s">
        <v>102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5"/>
        <v>0</v>
      </c>
      <c r="G79" s="31"/>
    </row>
    <row r="80" spans="1:7" s="9" customFormat="1" ht="17.25" customHeight="1" hidden="1">
      <c r="A80" s="40" t="s">
        <v>103</v>
      </c>
      <c r="B80" s="17" t="s">
        <v>104</v>
      </c>
      <c r="C80" s="18"/>
      <c r="D80" s="18"/>
      <c r="E80" s="12" t="e">
        <f t="shared" si="6"/>
        <v>#DIV/0!</v>
      </c>
      <c r="F80" s="12">
        <f t="shared" si="5"/>
        <v>0</v>
      </c>
      <c r="G80" s="31"/>
    </row>
    <row r="81" spans="1:7" s="9" customFormat="1" ht="17.25" customHeight="1" hidden="1">
      <c r="A81" s="40" t="s">
        <v>105</v>
      </c>
      <c r="B81" s="17" t="s">
        <v>106</v>
      </c>
      <c r="C81" s="18"/>
      <c r="D81" s="18"/>
      <c r="E81" s="12" t="e">
        <f t="shared" si="6"/>
        <v>#DIV/0!</v>
      </c>
      <c r="F81" s="12">
        <f t="shared" si="5"/>
        <v>0</v>
      </c>
      <c r="G81" s="31"/>
    </row>
    <row r="82" spans="1:7" s="9" customFormat="1" ht="17.25" customHeight="1" hidden="1">
      <c r="A82" s="41" t="s">
        <v>107</v>
      </c>
      <c r="B82" s="17" t="s">
        <v>108</v>
      </c>
      <c r="C82" s="18"/>
      <c r="D82" s="18"/>
      <c r="E82" s="12" t="e">
        <f t="shared" si="6"/>
        <v>#DIV/0!</v>
      </c>
      <c r="F82" s="12">
        <f t="shared" si="5"/>
        <v>0</v>
      </c>
      <c r="G82" s="31"/>
    </row>
    <row r="83" spans="1:7" s="52" customFormat="1" ht="17.25" customHeight="1" hidden="1">
      <c r="A83" s="55" t="s">
        <v>109</v>
      </c>
      <c r="B83" s="56" t="s">
        <v>110</v>
      </c>
      <c r="C83" s="18"/>
      <c r="D83" s="18"/>
      <c r="E83" s="12" t="e">
        <f t="shared" si="6"/>
        <v>#DIV/0!</v>
      </c>
      <c r="F83" s="12">
        <f t="shared" si="5"/>
        <v>0</v>
      </c>
      <c r="G83" s="31"/>
    </row>
    <row r="84" spans="1:7" s="9" customFormat="1" ht="15" customHeight="1" hidden="1">
      <c r="A84" s="41" t="s">
        <v>111</v>
      </c>
      <c r="B84" s="17" t="s">
        <v>112</v>
      </c>
      <c r="C84" s="18"/>
      <c r="D84" s="18"/>
      <c r="E84" s="12" t="e">
        <f t="shared" si="6"/>
        <v>#DIV/0!</v>
      </c>
      <c r="F84" s="12">
        <f t="shared" si="5"/>
        <v>0</v>
      </c>
      <c r="G84" s="31"/>
    </row>
    <row r="85" spans="1:7" s="9" customFormat="1" ht="5.25" customHeight="1" hidden="1">
      <c r="A85" s="57">
        <v>1000</v>
      </c>
      <c r="B85" s="58" t="s">
        <v>113</v>
      </c>
      <c r="C85" s="39">
        <f>SUM(C86:C88)</f>
        <v>0</v>
      </c>
      <c r="D85" s="39">
        <f>SUM(D86:D88)</f>
        <v>0</v>
      </c>
      <c r="E85" s="11" t="e">
        <f t="shared" si="6"/>
        <v>#DIV/0!</v>
      </c>
      <c r="F85" s="12">
        <f t="shared" si="5"/>
        <v>0</v>
      </c>
      <c r="G85" s="31"/>
    </row>
    <row r="86" spans="1:7" s="9" customFormat="1" ht="14.25" customHeight="1" hidden="1">
      <c r="A86" s="59">
        <v>1003</v>
      </c>
      <c r="B86" s="60" t="s">
        <v>114</v>
      </c>
      <c r="C86" s="18">
        <v>0</v>
      </c>
      <c r="D86" s="18">
        <v>0</v>
      </c>
      <c r="E86" s="12" t="e">
        <f t="shared" si="6"/>
        <v>#DIV/0!</v>
      </c>
      <c r="F86" s="12">
        <f t="shared" si="5"/>
        <v>0</v>
      </c>
      <c r="G86" s="31"/>
    </row>
    <row r="87" spans="1:7" s="9" customFormat="1" ht="15" customHeight="1" hidden="1">
      <c r="A87" s="59">
        <v>1004</v>
      </c>
      <c r="B87" s="60" t="s">
        <v>115</v>
      </c>
      <c r="C87" s="18"/>
      <c r="D87" s="18"/>
      <c r="E87" s="12"/>
      <c r="F87" s="12">
        <f t="shared" si="5"/>
        <v>0</v>
      </c>
      <c r="G87" s="31"/>
    </row>
    <row r="88" spans="1:7" s="9" customFormat="1" ht="15.75" customHeight="1" hidden="1">
      <c r="A88" s="41" t="s">
        <v>116</v>
      </c>
      <c r="B88" s="17" t="s">
        <v>117</v>
      </c>
      <c r="C88" s="18"/>
      <c r="D88" s="18"/>
      <c r="E88" s="12"/>
      <c r="F88" s="12">
        <f t="shared" si="5"/>
        <v>0</v>
      </c>
      <c r="G88" s="31"/>
    </row>
    <row r="89" spans="1:7" s="9" customFormat="1" ht="15.75" customHeight="1">
      <c r="A89" s="61" t="s">
        <v>118</v>
      </c>
      <c r="B89" s="38" t="s">
        <v>119</v>
      </c>
      <c r="C89" s="39">
        <f>C90+C91+C92+C93+C94</f>
        <v>12.4</v>
      </c>
      <c r="D89" s="39">
        <f>D90+D91+D92+D93+D94</f>
        <v>1.578</v>
      </c>
      <c r="E89" s="11">
        <f>D89/C89*100</f>
        <v>12.725806451612904</v>
      </c>
      <c r="F89" s="12">
        <f t="shared" si="5"/>
        <v>-10.822000000000001</v>
      </c>
      <c r="G89" s="31"/>
    </row>
    <row r="90" spans="1:7" s="9" customFormat="1" ht="15.75" customHeight="1">
      <c r="A90" s="41" t="s">
        <v>120</v>
      </c>
      <c r="B90" s="62" t="s">
        <v>121</v>
      </c>
      <c r="C90" s="18">
        <v>12.4</v>
      </c>
      <c r="D90" s="18">
        <v>1.578</v>
      </c>
      <c r="E90" s="11">
        <f aca="true" t="shared" si="7" ref="E90:E102">D90/C90*100</f>
        <v>12.725806451612904</v>
      </c>
      <c r="F90" s="12">
        <f>D90-C90</f>
        <v>-10.822000000000001</v>
      </c>
      <c r="G90" s="31"/>
    </row>
    <row r="91" spans="1:7" s="9" customFormat="1" ht="15.75" customHeight="1" hidden="1">
      <c r="A91" s="41" t="s">
        <v>122</v>
      </c>
      <c r="B91" s="17" t="s">
        <v>123</v>
      </c>
      <c r="C91" s="18"/>
      <c r="D91" s="18"/>
      <c r="E91" s="11" t="e">
        <f t="shared" si="7"/>
        <v>#DIV/0!</v>
      </c>
      <c r="F91" s="12">
        <f aca="true" t="shared" si="8" ref="F91:F100">D91-C91</f>
        <v>0</v>
      </c>
      <c r="G91" s="31"/>
    </row>
    <row r="92" spans="1:7" s="9" customFormat="1" ht="15.75" customHeight="1" hidden="1">
      <c r="A92" s="41" t="s">
        <v>124</v>
      </c>
      <c r="B92" s="17" t="s">
        <v>125</v>
      </c>
      <c r="C92" s="18"/>
      <c r="D92" s="18"/>
      <c r="E92" s="11" t="e">
        <f t="shared" si="7"/>
        <v>#DIV/0!</v>
      </c>
      <c r="F92" s="12">
        <f t="shared" si="8"/>
        <v>0</v>
      </c>
      <c r="G92" s="31"/>
    </row>
    <row r="93" spans="1:7" s="9" customFormat="1" ht="31.5" customHeight="1" hidden="1">
      <c r="A93" s="41" t="s">
        <v>126</v>
      </c>
      <c r="B93" s="17" t="s">
        <v>127</v>
      </c>
      <c r="C93" s="18"/>
      <c r="D93" s="18"/>
      <c r="E93" s="11" t="e">
        <f t="shared" si="7"/>
        <v>#DIV/0!</v>
      </c>
      <c r="F93" s="12">
        <f t="shared" si="8"/>
        <v>0</v>
      </c>
      <c r="G93" s="31"/>
    </row>
    <row r="94" spans="1:7" s="9" customFormat="1" ht="15.75" customHeight="1" hidden="1">
      <c r="A94" s="41" t="s">
        <v>128</v>
      </c>
      <c r="B94" s="17" t="s">
        <v>129</v>
      </c>
      <c r="C94" s="18"/>
      <c r="D94" s="18"/>
      <c r="E94" s="11" t="e">
        <f t="shared" si="7"/>
        <v>#DIV/0!</v>
      </c>
      <c r="F94" s="12">
        <f t="shared" si="8"/>
        <v>0</v>
      </c>
      <c r="G94" s="31"/>
    </row>
    <row r="95" spans="1:7" s="9" customFormat="1" ht="15.75" customHeight="1" hidden="1">
      <c r="A95" s="37" t="s">
        <v>130</v>
      </c>
      <c r="B95" s="38" t="s">
        <v>131</v>
      </c>
      <c r="C95" s="39"/>
      <c r="D95" s="39"/>
      <c r="E95" s="11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132</v>
      </c>
      <c r="B96" s="17" t="s">
        <v>133</v>
      </c>
      <c r="C96" s="18"/>
      <c r="D96" s="18"/>
      <c r="E96" s="11" t="e">
        <f t="shared" si="7"/>
        <v>#DIV/0!</v>
      </c>
      <c r="F96" s="12">
        <f t="shared" si="8"/>
        <v>0</v>
      </c>
      <c r="G96" s="31"/>
    </row>
    <row r="97" spans="1:7" s="9" customFormat="1" ht="31.5" customHeight="1" hidden="1">
      <c r="A97" s="37" t="s">
        <v>134</v>
      </c>
      <c r="B97" s="38" t="s">
        <v>135</v>
      </c>
      <c r="C97" s="39">
        <f>C98</f>
        <v>0</v>
      </c>
      <c r="D97" s="39">
        <f>D98</f>
        <v>0</v>
      </c>
      <c r="E97" s="11" t="e">
        <f t="shared" si="7"/>
        <v>#DIV/0!</v>
      </c>
      <c r="F97" s="12">
        <f t="shared" si="8"/>
        <v>0</v>
      </c>
      <c r="G97" s="31"/>
    </row>
    <row r="98" spans="1:7" s="9" customFormat="1" ht="31.5" customHeight="1" hidden="1">
      <c r="A98" s="40" t="s">
        <v>136</v>
      </c>
      <c r="B98" s="17" t="s">
        <v>137</v>
      </c>
      <c r="C98" s="18"/>
      <c r="D98" s="18">
        <v>0</v>
      </c>
      <c r="E98" s="11" t="e">
        <f t="shared" si="7"/>
        <v>#DIV/0!</v>
      </c>
      <c r="F98" s="12">
        <f t="shared" si="8"/>
        <v>0</v>
      </c>
      <c r="G98" s="31"/>
    </row>
    <row r="99" spans="1:6" s="9" customFormat="1" ht="15.75" customHeight="1">
      <c r="A99" s="63">
        <v>1400</v>
      </c>
      <c r="B99" s="58" t="s">
        <v>138</v>
      </c>
      <c r="C99" s="39">
        <f>C100</f>
        <v>182.7</v>
      </c>
      <c r="D99" s="39">
        <f>D100</f>
        <v>45.675</v>
      </c>
      <c r="E99" s="11">
        <f t="shared" si="7"/>
        <v>25</v>
      </c>
      <c r="F99" s="11">
        <f t="shared" si="8"/>
        <v>-137.02499999999998</v>
      </c>
    </row>
    <row r="100" spans="1:6" s="9" customFormat="1" ht="15.75" customHeight="1">
      <c r="A100" s="59">
        <v>1403</v>
      </c>
      <c r="B100" s="60" t="s">
        <v>296</v>
      </c>
      <c r="C100" s="18">
        <v>182.7</v>
      </c>
      <c r="D100" s="18">
        <v>45.675</v>
      </c>
      <c r="E100" s="12">
        <f t="shared" si="7"/>
        <v>25</v>
      </c>
      <c r="F100" s="12">
        <f t="shared" si="8"/>
        <v>-137.02499999999998</v>
      </c>
    </row>
    <row r="101" spans="1:6" s="9" customFormat="1" ht="15.75" customHeight="1" hidden="1">
      <c r="A101" s="64"/>
      <c r="B101" s="60" t="s">
        <v>44</v>
      </c>
      <c r="C101" s="18"/>
      <c r="D101" s="18"/>
      <c r="E101" s="11" t="e">
        <f t="shared" si="7"/>
        <v>#DIV/0!</v>
      </c>
      <c r="F101" s="12">
        <f>D101-C101</f>
        <v>0</v>
      </c>
    </row>
    <row r="102" spans="1:6" s="9" customFormat="1" ht="15.75" customHeight="1" hidden="1">
      <c r="A102" s="64"/>
      <c r="B102" s="60" t="s">
        <v>139</v>
      </c>
      <c r="C102" s="18"/>
      <c r="D102" s="18"/>
      <c r="E102" s="11" t="e">
        <f t="shared" si="7"/>
        <v>#DIV/0!</v>
      </c>
      <c r="F102" s="12">
        <f>D102-C102</f>
        <v>0</v>
      </c>
    </row>
    <row r="103" spans="1:6" s="9" customFormat="1" ht="15.75" customHeight="1">
      <c r="A103" s="64"/>
      <c r="B103" s="65" t="s">
        <v>140</v>
      </c>
      <c r="C103" s="39">
        <f>SUM(C52,C56,C58,C62,C66,C70,C72,C77,C79,C85,C89,C99)</f>
        <v>3792.275</v>
      </c>
      <c r="D103" s="39">
        <f>SUM(D52,D56,D58,D62,D66,D70,D72,D77,D79,D85,D89,D99)</f>
        <v>1603.54155</v>
      </c>
      <c r="E103" s="12">
        <f t="shared" si="6"/>
        <v>42.284421620267516</v>
      </c>
      <c r="F103" s="12">
        <f t="shared" si="5"/>
        <v>-2188.73345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141</v>
      </c>
      <c r="B105" s="66"/>
    </row>
    <row r="106" spans="1:3" s="9" customFormat="1" ht="12.75">
      <c r="A106" s="67" t="s">
        <v>142</v>
      </c>
      <c r="B106" s="67"/>
      <c r="C106" s="9" t="s">
        <v>143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8">
      <selection activeCell="D46" sqref="D46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319" t="s">
        <v>310</v>
      </c>
      <c r="B1" s="319"/>
      <c r="C1" s="319"/>
      <c r="D1" s="319"/>
      <c r="E1" s="319"/>
      <c r="F1" s="319"/>
      <c r="G1" s="1"/>
    </row>
    <row r="2" spans="1:7" ht="18" customHeight="1">
      <c r="A2" s="319"/>
      <c r="B2" s="319"/>
      <c r="C2" s="319"/>
      <c r="D2" s="319"/>
      <c r="E2" s="319"/>
      <c r="F2" s="319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308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584.6</v>
      </c>
      <c r="D5" s="11">
        <f>SUM(D6,D8,D10,D13,D15)</f>
        <v>151.00158</v>
      </c>
      <c r="E5" s="12">
        <f aca="true" t="shared" si="0" ref="E5:E35">D5/C5*100</f>
        <v>25.82989736572015</v>
      </c>
      <c r="F5" s="12">
        <f aca="true" t="shared" si="1" ref="F5:F36">D5-C5</f>
        <v>-433.59842000000003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291.8</v>
      </c>
      <c r="D6" s="11">
        <f>SUM(D7)</f>
        <v>85.02302</v>
      </c>
      <c r="E6" s="12">
        <f t="shared" si="0"/>
        <v>29.137429746401644</v>
      </c>
      <c r="F6" s="12">
        <f t="shared" si="1"/>
        <v>-206.77698</v>
      </c>
      <c r="G6" s="1"/>
    </row>
    <row r="7" spans="1:7" s="9" customFormat="1" ht="15.75">
      <c r="A7" s="13">
        <v>1010200001</v>
      </c>
      <c r="B7" s="14" t="s">
        <v>7</v>
      </c>
      <c r="C7" s="15">
        <v>291.8</v>
      </c>
      <c r="D7" s="15">
        <v>85.02302</v>
      </c>
      <c r="E7" s="12">
        <f t="shared" si="0"/>
        <v>29.137429746401644</v>
      </c>
      <c r="F7" s="12">
        <f t="shared" si="1"/>
        <v>-206.77698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10.6</v>
      </c>
      <c r="D8" s="11">
        <f>SUM(D9)</f>
        <v>9.9516</v>
      </c>
      <c r="E8" s="12">
        <f t="shared" si="0"/>
        <v>93.88301886792453</v>
      </c>
      <c r="F8" s="12">
        <f t="shared" si="1"/>
        <v>-0.6484000000000005</v>
      </c>
      <c r="G8" s="1"/>
    </row>
    <row r="9" spans="1:7" s="9" customFormat="1" ht="15.75">
      <c r="A9" s="13">
        <v>1050300001</v>
      </c>
      <c r="B9" s="13" t="s">
        <v>9</v>
      </c>
      <c r="C9" s="12">
        <v>10.6</v>
      </c>
      <c r="D9" s="12">
        <v>9.9516</v>
      </c>
      <c r="E9" s="12">
        <f t="shared" si="0"/>
        <v>93.88301886792453</v>
      </c>
      <c r="F9" s="12">
        <f t="shared" si="1"/>
        <v>-0.6484000000000005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261.2</v>
      </c>
      <c r="D10" s="11">
        <f>SUM(D11:D12)</f>
        <v>44.34468</v>
      </c>
      <c r="E10" s="12">
        <f t="shared" si="0"/>
        <v>16.977289433384378</v>
      </c>
      <c r="F10" s="12">
        <f t="shared" si="1"/>
        <v>-216.85532</v>
      </c>
      <c r="G10" s="1"/>
    </row>
    <row r="11" spans="1:7" s="9" customFormat="1" ht="15.75">
      <c r="A11" s="13">
        <v>1060600000</v>
      </c>
      <c r="B11" s="13" t="s">
        <v>11</v>
      </c>
      <c r="C11" s="12">
        <v>229.6</v>
      </c>
      <c r="D11" s="12">
        <v>36.21534</v>
      </c>
      <c r="E11" s="12">
        <f t="shared" si="0"/>
        <v>15.773231707317073</v>
      </c>
      <c r="F11" s="12">
        <f t="shared" si="1"/>
        <v>-193.38466</v>
      </c>
      <c r="G11" s="1"/>
    </row>
    <row r="12" spans="1:7" s="9" customFormat="1" ht="14.25" customHeight="1">
      <c r="A12" s="16">
        <v>1060103010</v>
      </c>
      <c r="B12" s="17" t="s">
        <v>12</v>
      </c>
      <c r="C12" s="18">
        <v>31.6</v>
      </c>
      <c r="D12" s="18">
        <v>8.12934</v>
      </c>
      <c r="E12" s="12">
        <f t="shared" si="0"/>
        <v>25.72575949367088</v>
      </c>
      <c r="F12" s="12">
        <f t="shared" si="1"/>
        <v>-23.470660000000002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/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21</v>
      </c>
      <c r="D15" s="11">
        <f>SUM(D16:D19)</f>
        <v>11.68228</v>
      </c>
      <c r="E15" s="12">
        <f t="shared" si="0"/>
        <v>55.62990476190477</v>
      </c>
      <c r="F15" s="12">
        <f t="shared" si="1"/>
        <v>-9.31772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>
      <c r="A17" s="13">
        <v>1080400001</v>
      </c>
      <c r="B17" s="14" t="s">
        <v>17</v>
      </c>
      <c r="C17" s="12">
        <v>21</v>
      </c>
      <c r="D17" s="12">
        <v>11.68228</v>
      </c>
      <c r="E17" s="12">
        <f t="shared" si="0"/>
        <v>55.62990476190477</v>
      </c>
      <c r="F17" s="12">
        <f t="shared" si="1"/>
        <v>-9.31772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86</v>
      </c>
      <c r="D20" s="11">
        <f>SUM(D21:D36)</f>
        <v>22.26424</v>
      </c>
      <c r="E20" s="12">
        <f t="shared" si="0"/>
        <v>25.888651162790698</v>
      </c>
      <c r="F20" s="12">
        <f t="shared" si="1"/>
        <v>-63.73576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25</v>
      </c>
      <c r="D21" s="12">
        <v>18.76639</v>
      </c>
      <c r="E21" s="12">
        <f t="shared" si="0"/>
        <v>75.06556</v>
      </c>
      <c r="F21" s="12">
        <f t="shared" si="1"/>
        <v>-6.233609999999999</v>
      </c>
      <c r="G21" s="1"/>
    </row>
    <row r="22" spans="1:7" s="9" customFormat="1" ht="13.5" customHeight="1">
      <c r="A22" s="13">
        <v>1110503505</v>
      </c>
      <c r="B22" s="13" t="s">
        <v>22</v>
      </c>
      <c r="C22" s="12">
        <v>20</v>
      </c>
      <c r="D22" s="12">
        <v>2.0691</v>
      </c>
      <c r="E22" s="12">
        <f t="shared" si="0"/>
        <v>10.345500000000001</v>
      </c>
      <c r="F22" s="12">
        <f t="shared" si="1"/>
        <v>-17.9309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40</v>
      </c>
      <c r="D25" s="12">
        <v>1.42875</v>
      </c>
      <c r="E25" s="12">
        <f t="shared" si="0"/>
        <v>3.571875</v>
      </c>
      <c r="F25" s="12">
        <f t="shared" si="1"/>
        <v>-38.57125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>
        <v>0</v>
      </c>
      <c r="E34" s="12">
        <f t="shared" si="0"/>
        <v>0</v>
      </c>
      <c r="F34" s="12">
        <f t="shared" si="1"/>
        <v>-1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670.6</v>
      </c>
      <c r="D38" s="11">
        <f>SUM(D20,D5)</f>
        <v>173.26582</v>
      </c>
      <c r="E38" s="12">
        <f aca="true" t="shared" si="2" ref="E38:E47">D38/C38*100</f>
        <v>25.83743215031315</v>
      </c>
      <c r="F38" s="12">
        <f aca="true" t="shared" si="3" ref="F38:F47">D38-C38</f>
        <v>-497.33418000000006</v>
      </c>
      <c r="G38" s="1"/>
    </row>
    <row r="39" spans="1:7" s="9" customFormat="1" ht="15.75">
      <c r="A39" s="10"/>
      <c r="B39" s="10" t="s">
        <v>39</v>
      </c>
      <c r="C39" s="11">
        <f>SUM(C40:C44)</f>
        <v>5162.878</v>
      </c>
      <c r="D39" s="11">
        <f>SUM(D40:D44)</f>
        <v>3427.518</v>
      </c>
      <c r="E39" s="12">
        <f t="shared" si="2"/>
        <v>66.38773955146723</v>
      </c>
      <c r="F39" s="12">
        <f t="shared" si="3"/>
        <v>-1735.3599999999997</v>
      </c>
      <c r="G39" s="1"/>
    </row>
    <row r="40" spans="1:8" s="9" customFormat="1" ht="15.75">
      <c r="A40" s="13">
        <v>2020100000</v>
      </c>
      <c r="B40" s="13" t="s">
        <v>40</v>
      </c>
      <c r="C40" s="12">
        <v>2383.2</v>
      </c>
      <c r="D40" s="12">
        <v>1136.96</v>
      </c>
      <c r="E40" s="12">
        <f t="shared" si="2"/>
        <v>47.70728432359853</v>
      </c>
      <c r="F40" s="12">
        <f t="shared" si="3"/>
        <v>-1246.2399999999998</v>
      </c>
      <c r="G40" s="1"/>
      <c r="H40" s="21"/>
    </row>
    <row r="41" spans="1:7" s="9" customFormat="1" ht="15.75">
      <c r="A41" s="13">
        <v>2020107010</v>
      </c>
      <c r="B41" s="13" t="s">
        <v>41</v>
      </c>
      <c r="C41" s="12">
        <v>117.7</v>
      </c>
      <c r="D41" s="12">
        <v>88.2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1132.6</v>
      </c>
      <c r="D42" s="12">
        <v>673.046</v>
      </c>
      <c r="E42" s="12">
        <f t="shared" si="2"/>
        <v>59.42486314674203</v>
      </c>
      <c r="F42" s="12">
        <f t="shared" si="3"/>
        <v>-459.55399999999986</v>
      </c>
      <c r="G42" s="1"/>
    </row>
    <row r="43" spans="1:7" s="9" customFormat="1" ht="13.5" customHeight="1">
      <c r="A43" s="13">
        <v>2020300000</v>
      </c>
      <c r="B43" s="13" t="s">
        <v>43</v>
      </c>
      <c r="C43" s="12">
        <v>1529.378</v>
      </c>
      <c r="D43" s="12">
        <v>1529.312</v>
      </c>
      <c r="E43" s="12">
        <f t="shared" si="2"/>
        <v>99.99568452011209</v>
      </c>
      <c r="F43" s="12">
        <f t="shared" si="3"/>
        <v>-0.06600000000003092</v>
      </c>
      <c r="G43" s="1"/>
    </row>
    <row r="44" spans="1:7" s="9" customFormat="1" ht="0.75" customHeight="1" hidden="1">
      <c r="A44" s="13">
        <v>2020400000</v>
      </c>
      <c r="B44" s="13" t="s">
        <v>44</v>
      </c>
      <c r="C44" s="12">
        <v>0</v>
      </c>
      <c r="D44" s="12">
        <v>0</v>
      </c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/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5833.478</v>
      </c>
      <c r="D46" s="11">
        <f>SUM(D39,D38)</f>
        <v>3600.78382</v>
      </c>
      <c r="E46" s="12">
        <f t="shared" si="2"/>
        <v>61.72619181901432</v>
      </c>
      <c r="F46" s="12">
        <f t="shared" si="3"/>
        <v>-2232.69418</v>
      </c>
      <c r="G46" s="1"/>
    </row>
    <row r="47" spans="1:7" s="9" customFormat="1" ht="15.75">
      <c r="A47" s="10"/>
      <c r="B47" s="22" t="s">
        <v>47</v>
      </c>
      <c r="C47" s="11">
        <f>C103-C46</f>
        <v>92.30000000000018</v>
      </c>
      <c r="D47" s="11">
        <f>D103-D46</f>
        <v>-1459.5771999999997</v>
      </c>
      <c r="E47" s="12">
        <f t="shared" si="2"/>
        <v>-1581.3404117009716</v>
      </c>
      <c r="F47" s="12">
        <f t="shared" si="3"/>
        <v>-1551.8772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308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726.918</v>
      </c>
      <c r="D52" s="39">
        <f>SUM(D53:D55)</f>
        <v>274.1707</v>
      </c>
      <c r="E52" s="11">
        <f>D52/C52*100</f>
        <v>37.71686765219736</v>
      </c>
      <c r="F52" s="11">
        <f>D52-C52</f>
        <v>-452.7473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720.618</v>
      </c>
      <c r="D53" s="18">
        <v>274.1707</v>
      </c>
      <c r="E53" s="12">
        <f>D53/C53*100</f>
        <v>38.0466072176937</v>
      </c>
      <c r="F53" s="12">
        <f>D53-C53</f>
        <v>-446.44730000000004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>
      <c r="A55" s="40" t="s">
        <v>162</v>
      </c>
      <c r="B55" s="17" t="s">
        <v>56</v>
      </c>
      <c r="C55" s="18">
        <v>6.3</v>
      </c>
      <c r="D55" s="18">
        <v>0</v>
      </c>
      <c r="E55" s="12"/>
      <c r="F55" s="12"/>
      <c r="G55" s="31"/>
    </row>
    <row r="56" spans="1:7" s="9" customFormat="1" ht="15.75">
      <c r="A56" s="37" t="s">
        <v>57</v>
      </c>
      <c r="B56" s="38" t="s">
        <v>58</v>
      </c>
      <c r="C56" s="39">
        <f>C57</f>
        <v>111.86</v>
      </c>
      <c r="D56" s="39">
        <f>D57</f>
        <v>35.82205</v>
      </c>
      <c r="E56" s="11">
        <f>D56/C56*100</f>
        <v>32.0240032183086</v>
      </c>
      <c r="F56" s="11">
        <f aca="true" t="shared" si="4" ref="F56:F103">D56-C56</f>
        <v>-76.03795</v>
      </c>
      <c r="G56" s="31"/>
    </row>
    <row r="57" spans="1:6" s="9" customFormat="1" ht="15.75">
      <c r="A57" s="41" t="s">
        <v>59</v>
      </c>
      <c r="B57" s="17" t="s">
        <v>60</v>
      </c>
      <c r="C57" s="18">
        <v>111.86</v>
      </c>
      <c r="D57" s="18">
        <v>35.82205</v>
      </c>
      <c r="E57" s="12">
        <f>D57/C57*100</f>
        <v>32.0240032183086</v>
      </c>
      <c r="F57" s="12">
        <f t="shared" si="4"/>
        <v>-76.03795</v>
      </c>
    </row>
    <row r="58" spans="1:7" s="46" customFormat="1" ht="15" customHeight="1">
      <c r="A58" s="42" t="s">
        <v>61</v>
      </c>
      <c r="B58" s="43" t="s">
        <v>62</v>
      </c>
      <c r="C58" s="44">
        <f>C59+C60+C61</f>
        <v>10.7</v>
      </c>
      <c r="D58" s="44">
        <f>D59+D60+D61</f>
        <v>0</v>
      </c>
      <c r="E58" s="11">
        <f>D58/C58*100</f>
        <v>0</v>
      </c>
      <c r="F58" s="11">
        <f t="shared" si="4"/>
        <v>-10.7</v>
      </c>
      <c r="G58" s="45"/>
    </row>
    <row r="59" spans="1:7" s="46" customFormat="1" ht="15.75" hidden="1">
      <c r="A59" s="47" t="s">
        <v>63</v>
      </c>
      <c r="B59" s="48" t="s">
        <v>64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30.75" customHeight="1">
      <c r="A60" s="47" t="s">
        <v>163</v>
      </c>
      <c r="B60" s="48" t="s">
        <v>277</v>
      </c>
      <c r="C60" s="49">
        <v>10.7</v>
      </c>
      <c r="D60" s="49">
        <v>0</v>
      </c>
      <c r="E60" s="12"/>
      <c r="F60" s="12">
        <f t="shared" si="4"/>
        <v>-10.7</v>
      </c>
      <c r="G60" s="45"/>
    </row>
    <row r="61" spans="1:7" s="46" customFormat="1" ht="17.25" customHeight="1" hidden="1">
      <c r="A61" s="47" t="s">
        <v>65</v>
      </c>
      <c r="B61" s="48" t="s">
        <v>66</v>
      </c>
      <c r="C61" s="49">
        <v>0</v>
      </c>
      <c r="D61" s="49">
        <v>0</v>
      </c>
      <c r="E61" s="12"/>
      <c r="F61" s="12">
        <f t="shared" si="4"/>
        <v>0</v>
      </c>
      <c r="G61" s="45"/>
    </row>
    <row r="62" spans="1:7" s="9" customFormat="1" ht="16.5" customHeight="1">
      <c r="A62" s="37" t="s">
        <v>67</v>
      </c>
      <c r="B62" s="38" t="s">
        <v>68</v>
      </c>
      <c r="C62" s="39">
        <f>C63+C65+C64</f>
        <v>35</v>
      </c>
      <c r="D62" s="39">
        <f>D63+D65+D64</f>
        <v>0</v>
      </c>
      <c r="E62" s="11">
        <f>D62/C62*100</f>
        <v>0</v>
      </c>
      <c r="F62" s="11">
        <f t="shared" si="4"/>
        <v>-35</v>
      </c>
      <c r="G62" s="31"/>
    </row>
    <row r="63" spans="1:7" s="9" customFormat="1" ht="17.25" customHeight="1" hidden="1">
      <c r="A63" s="40" t="s">
        <v>69</v>
      </c>
      <c r="B63" s="17" t="s">
        <v>70</v>
      </c>
      <c r="C63" s="18"/>
      <c r="D63" s="18"/>
      <c r="E63" s="12"/>
      <c r="F63" s="12">
        <f t="shared" si="4"/>
        <v>0</v>
      </c>
      <c r="G63" s="31"/>
    </row>
    <row r="64" spans="1:7" s="9" customFormat="1" ht="17.25" customHeight="1" hidden="1">
      <c r="A64" s="40" t="s">
        <v>71</v>
      </c>
      <c r="B64" s="50" t="s">
        <v>72</v>
      </c>
      <c r="C64" s="18"/>
      <c r="D64" s="18"/>
      <c r="E64" s="12"/>
      <c r="F64" s="12">
        <f t="shared" si="4"/>
        <v>0</v>
      </c>
      <c r="G64" s="31"/>
    </row>
    <row r="65" spans="1:7" s="9" customFormat="1" ht="17.25" customHeight="1">
      <c r="A65" s="47" t="s">
        <v>73</v>
      </c>
      <c r="B65" s="48" t="s">
        <v>74</v>
      </c>
      <c r="C65" s="18">
        <v>35</v>
      </c>
      <c r="D65" s="18"/>
      <c r="E65" s="12">
        <f>D65/C65*100</f>
        <v>0</v>
      </c>
      <c r="F65" s="12">
        <f t="shared" si="4"/>
        <v>-35</v>
      </c>
      <c r="G65" s="31"/>
    </row>
    <row r="66" spans="1:7" s="9" customFormat="1" ht="17.25" customHeight="1">
      <c r="A66" s="37" t="s">
        <v>75</v>
      </c>
      <c r="B66" s="38" t="s">
        <v>76</v>
      </c>
      <c r="C66" s="39">
        <f>C67+C68+C69</f>
        <v>2129</v>
      </c>
      <c r="D66" s="39">
        <f>D67+D68+D69</f>
        <v>377.71535</v>
      </c>
      <c r="E66" s="11">
        <f>D66/C66*100</f>
        <v>17.741444340065758</v>
      </c>
      <c r="F66" s="11">
        <f t="shared" si="4"/>
        <v>-1751.28465</v>
      </c>
      <c r="G66" s="31"/>
    </row>
    <row r="67" spans="1:7" s="9" customFormat="1" ht="17.25" customHeight="1">
      <c r="A67" s="40" t="s">
        <v>77</v>
      </c>
      <c r="B67" s="17" t="s">
        <v>78</v>
      </c>
      <c r="C67" s="18">
        <v>1417.4</v>
      </c>
      <c r="D67" s="18">
        <v>0</v>
      </c>
      <c r="E67" s="12"/>
      <c r="F67" s="12">
        <f t="shared" si="4"/>
        <v>-1417.4</v>
      </c>
      <c r="G67" s="31"/>
    </row>
    <row r="68" spans="1:7" s="52" customFormat="1" ht="17.25" customHeight="1">
      <c r="A68" s="40" t="s">
        <v>79</v>
      </c>
      <c r="B68" s="51" t="s">
        <v>80</v>
      </c>
      <c r="C68" s="18">
        <v>18</v>
      </c>
      <c r="D68" s="18">
        <v>17.387</v>
      </c>
      <c r="E68" s="12"/>
      <c r="F68" s="12">
        <f t="shared" si="4"/>
        <v>-0.6129999999999995</v>
      </c>
      <c r="G68" s="31"/>
    </row>
    <row r="69" spans="1:7" s="9" customFormat="1" ht="17.25" customHeight="1">
      <c r="A69" s="41" t="s">
        <v>81</v>
      </c>
      <c r="B69" s="17" t="s">
        <v>82</v>
      </c>
      <c r="C69" s="18">
        <v>693.6</v>
      </c>
      <c r="D69" s="18">
        <v>360.32835</v>
      </c>
      <c r="E69" s="12">
        <f>D69/C69*100</f>
        <v>51.95045415224914</v>
      </c>
      <c r="F69" s="12">
        <f t="shared" si="4"/>
        <v>-333.27165</v>
      </c>
      <c r="G69" s="53"/>
    </row>
    <row r="70" spans="1:7" s="52" customFormat="1" ht="17.25" customHeight="1" hidden="1">
      <c r="A70" s="37" t="s">
        <v>83</v>
      </c>
      <c r="B70" s="54" t="s">
        <v>84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85</v>
      </c>
      <c r="B71" s="50" t="s">
        <v>86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87</v>
      </c>
      <c r="B72" s="54" t="s">
        <v>88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89</v>
      </c>
      <c r="B73" s="50" t="s">
        <v>90</v>
      </c>
      <c r="C73" s="18"/>
      <c r="D73" s="18"/>
      <c r="E73" s="12" t="e">
        <f aca="true" t="shared" si="5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91</v>
      </c>
      <c r="B74" s="50" t="s">
        <v>92</v>
      </c>
      <c r="C74" s="18"/>
      <c r="D74" s="18"/>
      <c r="E74" s="12" t="e">
        <f t="shared" si="5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93</v>
      </c>
      <c r="B75" s="50" t="s">
        <v>94</v>
      </c>
      <c r="C75" s="18"/>
      <c r="D75" s="18"/>
      <c r="E75" s="12" t="e">
        <f t="shared" si="5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95</v>
      </c>
      <c r="B76" s="50" t="s">
        <v>96</v>
      </c>
      <c r="C76" s="18"/>
      <c r="D76" s="18"/>
      <c r="E76" s="12" t="e">
        <f t="shared" si="5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97</v>
      </c>
      <c r="B77" s="38" t="s">
        <v>98</v>
      </c>
      <c r="C77" s="39">
        <f>SUM(C78:C78)</f>
        <v>1815.8</v>
      </c>
      <c r="D77" s="39">
        <f>SUM(D78:D78)</f>
        <v>861.84852</v>
      </c>
      <c r="E77" s="11">
        <f t="shared" si="5"/>
        <v>47.46384623857253</v>
      </c>
      <c r="F77" s="11">
        <f t="shared" si="4"/>
        <v>-953.95148</v>
      </c>
      <c r="G77" s="31"/>
    </row>
    <row r="78" spans="1:7" s="9" customFormat="1" ht="16.5" customHeight="1">
      <c r="A78" s="40" t="s">
        <v>99</v>
      </c>
      <c r="B78" s="17" t="s">
        <v>100</v>
      </c>
      <c r="C78" s="18">
        <v>1815.8</v>
      </c>
      <c r="D78" s="18">
        <v>861.84852</v>
      </c>
      <c r="E78" s="12">
        <f t="shared" si="5"/>
        <v>47.46384623857253</v>
      </c>
      <c r="F78" s="12">
        <f t="shared" si="4"/>
        <v>-953.95148</v>
      </c>
      <c r="G78" s="31"/>
    </row>
    <row r="79" spans="1:7" s="9" customFormat="1" ht="17.25" customHeight="1" hidden="1">
      <c r="A79" s="37" t="s">
        <v>101</v>
      </c>
      <c r="B79" s="38" t="s">
        <v>102</v>
      </c>
      <c r="C79" s="39">
        <f>SUM(C80:C84)</f>
        <v>0</v>
      </c>
      <c r="D79" s="39">
        <f>SUM(D80:D84)</f>
        <v>0</v>
      </c>
      <c r="E79" s="12" t="e">
        <f t="shared" si="5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103</v>
      </c>
      <c r="B80" s="17" t="s">
        <v>104</v>
      </c>
      <c r="C80" s="18"/>
      <c r="D80" s="18"/>
      <c r="E80" s="12" t="e">
        <f t="shared" si="5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105</v>
      </c>
      <c r="B81" s="17" t="s">
        <v>106</v>
      </c>
      <c r="C81" s="18"/>
      <c r="D81" s="18"/>
      <c r="E81" s="12" t="e">
        <f t="shared" si="5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107</v>
      </c>
      <c r="B82" s="17" t="s">
        <v>108</v>
      </c>
      <c r="C82" s="18"/>
      <c r="D82" s="18"/>
      <c r="E82" s="12" t="e">
        <f t="shared" si="5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109</v>
      </c>
      <c r="B83" s="56" t="s">
        <v>110</v>
      </c>
      <c r="C83" s="18"/>
      <c r="D83" s="18"/>
      <c r="E83" s="12" t="e">
        <f t="shared" si="5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111</v>
      </c>
      <c r="B84" s="17" t="s">
        <v>112</v>
      </c>
      <c r="C84" s="18"/>
      <c r="D84" s="18"/>
      <c r="E84" s="12" t="e">
        <f t="shared" si="5"/>
        <v>#DIV/0!</v>
      </c>
      <c r="F84" s="12">
        <f t="shared" si="4"/>
        <v>0</v>
      </c>
      <c r="G84" s="31"/>
    </row>
    <row r="85" spans="1:7" s="9" customFormat="1" ht="15" customHeight="1">
      <c r="A85" s="57">
        <v>1000</v>
      </c>
      <c r="B85" s="58" t="s">
        <v>113</v>
      </c>
      <c r="C85" s="39">
        <f>SUM(C86:C88)</f>
        <v>897.3</v>
      </c>
      <c r="D85" s="39">
        <f>SUM(D86:D88)</f>
        <v>537.1</v>
      </c>
      <c r="E85" s="11">
        <f t="shared" si="5"/>
        <v>59.85734982725957</v>
      </c>
      <c r="F85" s="12">
        <f t="shared" si="4"/>
        <v>-360.19999999999993</v>
      </c>
      <c r="G85" s="31"/>
    </row>
    <row r="86" spans="1:7" s="9" customFormat="1" ht="14.25" customHeight="1">
      <c r="A86" s="59">
        <v>1003</v>
      </c>
      <c r="B86" s="60" t="s">
        <v>114</v>
      </c>
      <c r="C86" s="18">
        <v>897.3</v>
      </c>
      <c r="D86" s="18">
        <v>537.1</v>
      </c>
      <c r="E86" s="12">
        <f t="shared" si="5"/>
        <v>59.85734982725957</v>
      </c>
      <c r="F86" s="12">
        <f t="shared" si="4"/>
        <v>-360.19999999999993</v>
      </c>
      <c r="G86" s="31"/>
    </row>
    <row r="87" spans="1:7" s="9" customFormat="1" ht="15" customHeight="1" hidden="1">
      <c r="A87" s="59">
        <v>1004</v>
      </c>
      <c r="B87" s="60" t="s">
        <v>115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116</v>
      </c>
      <c r="B88" s="17" t="s">
        <v>117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118</v>
      </c>
      <c r="B89" s="38" t="s">
        <v>119</v>
      </c>
      <c r="C89" s="39">
        <f>C90+C91+C92+C93+C94</f>
        <v>13</v>
      </c>
      <c r="D89" s="39">
        <f>D90+D91+D92+D93+D94</f>
        <v>8</v>
      </c>
      <c r="E89" s="11">
        <f>D89/C89*100</f>
        <v>61.53846153846154</v>
      </c>
      <c r="F89" s="11">
        <f t="shared" si="4"/>
        <v>-5</v>
      </c>
      <c r="G89" s="31"/>
    </row>
    <row r="90" spans="1:7" s="9" customFormat="1" ht="15.75" customHeight="1">
      <c r="A90" s="41" t="s">
        <v>120</v>
      </c>
      <c r="B90" s="62" t="s">
        <v>121</v>
      </c>
      <c r="C90" s="18">
        <v>13</v>
      </c>
      <c r="D90" s="18">
        <v>8</v>
      </c>
      <c r="E90" s="12">
        <f aca="true" t="shared" si="6" ref="E90:E100">D90/C90*100</f>
        <v>61.53846153846154</v>
      </c>
      <c r="F90" s="12">
        <f>D90-C90</f>
        <v>-5</v>
      </c>
      <c r="G90" s="31"/>
    </row>
    <row r="91" spans="1:7" s="9" customFormat="1" ht="15.75" customHeight="1" hidden="1">
      <c r="A91" s="41" t="s">
        <v>122</v>
      </c>
      <c r="B91" s="17" t="s">
        <v>123</v>
      </c>
      <c r="C91" s="18"/>
      <c r="D91" s="18"/>
      <c r="E91" s="11" t="e">
        <f t="shared" si="6"/>
        <v>#DIV/0!</v>
      </c>
      <c r="F91" s="12">
        <f aca="true" t="shared" si="7" ref="F91:F102">D91-C91</f>
        <v>0</v>
      </c>
      <c r="G91" s="31"/>
    </row>
    <row r="92" spans="1:7" s="9" customFormat="1" ht="15.75" customHeight="1" hidden="1">
      <c r="A92" s="41" t="s">
        <v>124</v>
      </c>
      <c r="B92" s="17" t="s">
        <v>125</v>
      </c>
      <c r="C92" s="18"/>
      <c r="D92" s="18"/>
      <c r="E92" s="11" t="e">
        <f t="shared" si="6"/>
        <v>#DIV/0!</v>
      </c>
      <c r="F92" s="12">
        <f t="shared" si="7"/>
        <v>0</v>
      </c>
      <c r="G92" s="31"/>
    </row>
    <row r="93" spans="1:7" s="9" customFormat="1" ht="31.5" customHeight="1" hidden="1">
      <c r="A93" s="41" t="s">
        <v>126</v>
      </c>
      <c r="B93" s="17" t="s">
        <v>127</v>
      </c>
      <c r="C93" s="18"/>
      <c r="D93" s="18"/>
      <c r="E93" s="11" t="e">
        <f t="shared" si="6"/>
        <v>#DIV/0!</v>
      </c>
      <c r="F93" s="12">
        <f t="shared" si="7"/>
        <v>0</v>
      </c>
      <c r="G93" s="31"/>
    </row>
    <row r="94" spans="1:7" s="9" customFormat="1" ht="15.75" customHeight="1" hidden="1">
      <c r="A94" s="41" t="s">
        <v>128</v>
      </c>
      <c r="B94" s="17" t="s">
        <v>129</v>
      </c>
      <c r="C94" s="18"/>
      <c r="D94" s="18"/>
      <c r="E94" s="11" t="e">
        <f t="shared" si="6"/>
        <v>#DIV/0!</v>
      </c>
      <c r="F94" s="12">
        <f t="shared" si="7"/>
        <v>0</v>
      </c>
      <c r="G94" s="31"/>
    </row>
    <row r="95" spans="1:7" s="9" customFormat="1" ht="15.75" customHeight="1" hidden="1">
      <c r="A95" s="37" t="s">
        <v>130</v>
      </c>
      <c r="B95" s="38" t="s">
        <v>131</v>
      </c>
      <c r="C95" s="39"/>
      <c r="D95" s="39"/>
      <c r="E95" s="11" t="e">
        <f t="shared" si="6"/>
        <v>#DIV/0!</v>
      </c>
      <c r="F95" s="12">
        <f t="shared" si="7"/>
        <v>0</v>
      </c>
      <c r="G95" s="31"/>
    </row>
    <row r="96" spans="1:7" s="9" customFormat="1" ht="15.75" customHeight="1" hidden="1">
      <c r="A96" s="40" t="s">
        <v>132</v>
      </c>
      <c r="B96" s="17" t="s">
        <v>133</v>
      </c>
      <c r="C96" s="18"/>
      <c r="D96" s="18"/>
      <c r="E96" s="11" t="e">
        <f t="shared" si="6"/>
        <v>#DIV/0!</v>
      </c>
      <c r="F96" s="12">
        <f t="shared" si="7"/>
        <v>0</v>
      </c>
      <c r="G96" s="31"/>
    </row>
    <row r="97" spans="1:7" s="9" customFormat="1" ht="31.5" customHeight="1" hidden="1">
      <c r="A97" s="37" t="s">
        <v>134</v>
      </c>
      <c r="B97" s="38" t="s">
        <v>135</v>
      </c>
      <c r="C97" s="39">
        <f>C98</f>
        <v>0</v>
      </c>
      <c r="D97" s="39">
        <f>D98</f>
        <v>0</v>
      </c>
      <c r="E97" s="11" t="e">
        <f t="shared" si="6"/>
        <v>#DIV/0!</v>
      </c>
      <c r="F97" s="12">
        <f t="shared" si="7"/>
        <v>0</v>
      </c>
      <c r="G97" s="31"/>
    </row>
    <row r="98" spans="1:7" s="9" customFormat="1" ht="31.5" customHeight="1" hidden="1">
      <c r="A98" s="40" t="s">
        <v>136</v>
      </c>
      <c r="B98" s="17" t="s">
        <v>137</v>
      </c>
      <c r="C98" s="18">
        <v>0</v>
      </c>
      <c r="D98" s="18">
        <v>0</v>
      </c>
      <c r="E98" s="11" t="e">
        <f t="shared" si="6"/>
        <v>#DIV/0!</v>
      </c>
      <c r="F98" s="12">
        <f t="shared" si="7"/>
        <v>0</v>
      </c>
      <c r="G98" s="31"/>
    </row>
    <row r="99" spans="1:6" s="9" customFormat="1" ht="15.75" customHeight="1">
      <c r="A99" s="63">
        <v>1400</v>
      </c>
      <c r="B99" s="58" t="s">
        <v>138</v>
      </c>
      <c r="C99" s="39">
        <f>C100</f>
        <v>186.2</v>
      </c>
      <c r="D99" s="39">
        <f>D100</f>
        <v>46.55</v>
      </c>
      <c r="E99" s="11">
        <f t="shared" si="6"/>
        <v>25</v>
      </c>
      <c r="F99" s="12">
        <f t="shared" si="7"/>
        <v>-139.64999999999998</v>
      </c>
    </row>
    <row r="100" spans="1:6" s="9" customFormat="1" ht="15" customHeight="1">
      <c r="A100" s="59">
        <v>1403</v>
      </c>
      <c r="B100" s="60" t="s">
        <v>296</v>
      </c>
      <c r="C100" s="18">
        <v>186.2</v>
      </c>
      <c r="D100" s="18">
        <v>46.55</v>
      </c>
      <c r="E100" s="12">
        <f t="shared" si="6"/>
        <v>25</v>
      </c>
      <c r="F100" s="12">
        <f t="shared" si="7"/>
        <v>-139.64999999999998</v>
      </c>
    </row>
    <row r="101" spans="1:6" s="9" customFormat="1" ht="0.75" customHeight="1" hidden="1">
      <c r="A101" s="64">
        <v>1104</v>
      </c>
      <c r="B101" s="60" t="s">
        <v>44</v>
      </c>
      <c r="C101" s="18"/>
      <c r="D101" s="18"/>
      <c r="E101" s="12" t="e">
        <f t="shared" si="5"/>
        <v>#DIV/0!</v>
      </c>
      <c r="F101" s="12">
        <f t="shared" si="7"/>
        <v>0</v>
      </c>
    </row>
    <row r="102" spans="1:6" s="9" customFormat="1" ht="15.75" customHeight="1" hidden="1">
      <c r="A102" s="64">
        <v>1102</v>
      </c>
      <c r="B102" s="60" t="s">
        <v>139</v>
      </c>
      <c r="C102" s="18"/>
      <c r="D102" s="18"/>
      <c r="E102" s="12" t="e">
        <f t="shared" si="5"/>
        <v>#DIV/0!</v>
      </c>
      <c r="F102" s="12">
        <f t="shared" si="7"/>
        <v>0</v>
      </c>
    </row>
    <row r="103" spans="1:6" s="9" customFormat="1" ht="15.75" customHeight="1">
      <c r="A103" s="64"/>
      <c r="B103" s="65" t="s">
        <v>140</v>
      </c>
      <c r="C103" s="39">
        <f>C52+C56+C58+C62+C66+C77+C85+C89+C97+C99</f>
        <v>5925.778</v>
      </c>
      <c r="D103" s="39">
        <f>SUM(D52,D56,D58,D62,D66,D70,D72,D77,D79,D85,D89,D99)</f>
        <v>2141.2066200000004</v>
      </c>
      <c r="E103" s="11">
        <f t="shared" si="5"/>
        <v>36.133763701576406</v>
      </c>
      <c r="F103" s="11">
        <f t="shared" si="4"/>
        <v>-3784.57138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141</v>
      </c>
      <c r="B105" s="66"/>
    </row>
    <row r="106" spans="1:3" s="9" customFormat="1" ht="12.75">
      <c r="A106" s="67" t="s">
        <v>142</v>
      </c>
      <c r="B106" s="67"/>
      <c r="C106" s="9" t="s">
        <v>143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6">
      <selection activeCell="D12" sqref="D12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319" t="s">
        <v>309</v>
      </c>
      <c r="B1" s="319"/>
      <c r="C1" s="319"/>
      <c r="D1" s="319"/>
      <c r="E1" s="319"/>
      <c r="F1" s="319"/>
      <c r="G1" s="1"/>
    </row>
    <row r="2" spans="1:7" ht="18" customHeight="1">
      <c r="A2" s="319"/>
      <c r="B2" s="319"/>
      <c r="C2" s="319"/>
      <c r="D2" s="319"/>
      <c r="E2" s="319"/>
      <c r="F2" s="319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308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339.4</v>
      </c>
      <c r="D5" s="11">
        <f>SUM(D6,D8,D10,D13,D15)</f>
        <v>85.85759</v>
      </c>
      <c r="E5" s="12">
        <f aca="true" t="shared" si="0" ref="E5:E35">D5/C5*100</f>
        <v>25.296873895109016</v>
      </c>
      <c r="F5" s="12">
        <f aca="true" t="shared" si="1" ref="F5:F36">D5-C5</f>
        <v>-253.54240999999996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108.6</v>
      </c>
      <c r="D6" s="11">
        <f>SUM(D7)</f>
        <v>47.70268</v>
      </c>
      <c r="E6" s="12">
        <f t="shared" si="0"/>
        <v>43.925119705340705</v>
      </c>
      <c r="F6" s="12">
        <f t="shared" si="1"/>
        <v>-60.89731999999999</v>
      </c>
      <c r="G6" s="1"/>
    </row>
    <row r="7" spans="1:7" s="9" customFormat="1" ht="15.75" customHeight="1">
      <c r="A7" s="13">
        <v>1010200001</v>
      </c>
      <c r="B7" s="14" t="s">
        <v>7</v>
      </c>
      <c r="C7" s="15">
        <v>108.6</v>
      </c>
      <c r="D7" s="15">
        <v>47.70268</v>
      </c>
      <c r="E7" s="12">
        <f t="shared" si="0"/>
        <v>43.925119705340705</v>
      </c>
      <c r="F7" s="12">
        <f t="shared" si="1"/>
        <v>-60.89731999999999</v>
      </c>
      <c r="G7" s="1"/>
    </row>
    <row r="8" spans="1:7" s="9" customFormat="1" ht="14.25" customHeight="1">
      <c r="A8" s="10">
        <v>1050000000</v>
      </c>
      <c r="B8" s="10" t="s">
        <v>8</v>
      </c>
      <c r="C8" s="11">
        <f>SUM(C9)</f>
        <v>0</v>
      </c>
      <c r="D8" s="11">
        <f>SUM(D9)</f>
        <v>0.70415</v>
      </c>
      <c r="E8" s="12"/>
      <c r="F8" s="12">
        <f t="shared" si="1"/>
        <v>0.70415</v>
      </c>
      <c r="G8" s="1"/>
    </row>
    <row r="9" spans="1:7" s="9" customFormat="1" ht="15.75" customHeight="1">
      <c r="A9" s="13">
        <v>1050300001</v>
      </c>
      <c r="B9" s="13" t="s">
        <v>9</v>
      </c>
      <c r="C9" s="12">
        <v>0</v>
      </c>
      <c r="D9" s="12">
        <v>0.70415</v>
      </c>
      <c r="E9" s="12"/>
      <c r="F9" s="12">
        <f t="shared" si="1"/>
        <v>0.70415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219.1</v>
      </c>
      <c r="D10" s="11">
        <f>SUM(D11:D12)</f>
        <v>21.150760000000002</v>
      </c>
      <c r="E10" s="12">
        <f t="shared" si="0"/>
        <v>9.653473299863077</v>
      </c>
      <c r="F10" s="12">
        <f t="shared" si="1"/>
        <v>-197.94924</v>
      </c>
      <c r="G10" s="1"/>
    </row>
    <row r="11" spans="1:7" s="9" customFormat="1" ht="16.5" customHeight="1">
      <c r="A11" s="13">
        <v>1060600000</v>
      </c>
      <c r="B11" s="13" t="s">
        <v>11</v>
      </c>
      <c r="C11" s="12">
        <v>189</v>
      </c>
      <c r="D11" s="12">
        <v>18.12124</v>
      </c>
      <c r="E11" s="12">
        <f t="shared" si="0"/>
        <v>9.587957671957673</v>
      </c>
      <c r="F11" s="12">
        <f t="shared" si="1"/>
        <v>-170.87876</v>
      </c>
      <c r="G11" s="1"/>
    </row>
    <row r="12" spans="1:7" s="9" customFormat="1" ht="16.5" customHeight="1">
      <c r="A12" s="16">
        <v>1060103010</v>
      </c>
      <c r="B12" s="17" t="s">
        <v>12</v>
      </c>
      <c r="C12" s="18">
        <v>30.1</v>
      </c>
      <c r="D12" s="18">
        <v>3.02952</v>
      </c>
      <c r="E12" s="12">
        <f t="shared" si="0"/>
        <v>10.06485049833887</v>
      </c>
      <c r="F12" s="12">
        <f t="shared" si="1"/>
        <v>-27.07048</v>
      </c>
      <c r="G12" s="1"/>
    </row>
    <row r="13" spans="1:7" s="9" customFormat="1" ht="15" customHeight="1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7.25" customHeight="1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11.7</v>
      </c>
      <c r="D15" s="11">
        <f>SUM(D16:D19)</f>
        <v>16.3</v>
      </c>
      <c r="E15" s="12">
        <f t="shared" si="0"/>
        <v>139.31623931623932</v>
      </c>
      <c r="F15" s="12">
        <f t="shared" si="1"/>
        <v>4.600000000000001</v>
      </c>
      <c r="G15" s="1"/>
    </row>
    <row r="16" spans="1:7" s="9" customFormat="1" ht="16.5" customHeight="1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0" customHeight="1">
      <c r="A17" s="13">
        <v>1080400001</v>
      </c>
      <c r="B17" s="14" t="s">
        <v>17</v>
      </c>
      <c r="C17" s="12">
        <v>11.7</v>
      </c>
      <c r="D17" s="12">
        <v>16.3</v>
      </c>
      <c r="E17" s="12">
        <f t="shared" si="0"/>
        <v>139.31623931623932</v>
      </c>
      <c r="F17" s="12">
        <f t="shared" si="1"/>
        <v>4.600000000000001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6.5" customHeight="1" hidden="1">
      <c r="A19" s="13">
        <v>1090000000</v>
      </c>
      <c r="B19" s="14" t="s">
        <v>19</v>
      </c>
      <c r="C19" s="12"/>
      <c r="D19" s="12">
        <v>0</v>
      </c>
      <c r="E19" s="12" t="e">
        <f t="shared" si="0"/>
        <v>#DIV/0!</v>
      </c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76</v>
      </c>
      <c r="D20" s="11">
        <f>SUM(D21:D36)</f>
        <v>21.158299999999997</v>
      </c>
      <c r="E20" s="12">
        <f t="shared" si="0"/>
        <v>27.83986842105263</v>
      </c>
      <c r="F20" s="12">
        <f t="shared" si="1"/>
        <v>-54.8417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45</v>
      </c>
      <c r="D21" s="12">
        <v>11.31139</v>
      </c>
      <c r="E21" s="12">
        <f t="shared" si="0"/>
        <v>25.136422222222222</v>
      </c>
      <c r="F21" s="12">
        <f t="shared" si="1"/>
        <v>-33.68861</v>
      </c>
      <c r="G21" s="1"/>
    </row>
    <row r="22" spans="1:7" s="9" customFormat="1" ht="15.75" customHeight="1">
      <c r="A22" s="13">
        <v>1110503505</v>
      </c>
      <c r="B22" s="13" t="s">
        <v>22</v>
      </c>
      <c r="C22" s="12">
        <v>0</v>
      </c>
      <c r="D22" s="12">
        <v>3.8875</v>
      </c>
      <c r="E22" s="12"/>
      <c r="F22" s="12">
        <f t="shared" si="1"/>
        <v>3.8875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5" customHeight="1">
      <c r="A25" s="13">
        <v>1140601410</v>
      </c>
      <c r="B25" s="14" t="s">
        <v>25</v>
      </c>
      <c r="C25" s="12">
        <v>30</v>
      </c>
      <c r="D25" s="12">
        <v>0</v>
      </c>
      <c r="E25" s="12">
        <f t="shared" si="0"/>
        <v>0</v>
      </c>
      <c r="F25" s="12">
        <f t="shared" si="1"/>
        <v>-30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>
        <v>5.95941</v>
      </c>
      <c r="E34" s="12">
        <f t="shared" si="0"/>
        <v>595.941</v>
      </c>
      <c r="F34" s="12">
        <f t="shared" si="1"/>
        <v>4.95941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415.4</v>
      </c>
      <c r="D38" s="11">
        <f>SUM(D20,D5)</f>
        <v>107.01589</v>
      </c>
      <c r="E38" s="12">
        <f aca="true" t="shared" si="2" ref="E38:E47">D38/C38*100</f>
        <v>25.762130476649013</v>
      </c>
      <c r="F38" s="12">
        <f aca="true" t="shared" si="3" ref="F38:F47">D38-C38</f>
        <v>-308.38410999999996</v>
      </c>
      <c r="G38" s="1"/>
    </row>
    <row r="39" spans="1:7" s="9" customFormat="1" ht="15.75">
      <c r="A39" s="10"/>
      <c r="B39" s="10" t="s">
        <v>39</v>
      </c>
      <c r="C39" s="11">
        <f>SUM(C40:C44)</f>
        <v>1965.5939999999998</v>
      </c>
      <c r="D39" s="11">
        <f>SUM(D40:D44)</f>
        <v>976.978</v>
      </c>
      <c r="E39" s="12">
        <f t="shared" si="2"/>
        <v>49.703957175286455</v>
      </c>
      <c r="F39" s="12">
        <f t="shared" si="3"/>
        <v>-988.6159999999999</v>
      </c>
      <c r="G39" s="1"/>
    </row>
    <row r="40" spans="1:8" s="9" customFormat="1" ht="14.25" customHeight="1">
      <c r="A40" s="13">
        <v>2020100000</v>
      </c>
      <c r="B40" s="13" t="s">
        <v>40</v>
      </c>
      <c r="C40" s="12">
        <v>1745.3</v>
      </c>
      <c r="D40" s="12">
        <v>833.23</v>
      </c>
      <c r="E40" s="12">
        <f t="shared" si="2"/>
        <v>47.74136251647281</v>
      </c>
      <c r="F40" s="12">
        <f t="shared" si="3"/>
        <v>-912.0699999999999</v>
      </c>
      <c r="G40" s="1"/>
      <c r="H40" s="21"/>
    </row>
    <row r="41" spans="1:7" s="9" customFormat="1" ht="15.75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166.3</v>
      </c>
      <c r="D42" s="12">
        <v>89.8</v>
      </c>
      <c r="E42" s="12">
        <f t="shared" si="2"/>
        <v>53.99879735417918</v>
      </c>
      <c r="F42" s="12">
        <f t="shared" si="3"/>
        <v>-76.50000000000001</v>
      </c>
      <c r="G42" s="1"/>
    </row>
    <row r="43" spans="1:7" s="9" customFormat="1" ht="14.25" customHeight="1">
      <c r="A43" s="13">
        <v>2020300000</v>
      </c>
      <c r="B43" s="13" t="s">
        <v>43</v>
      </c>
      <c r="C43" s="12">
        <v>53.994</v>
      </c>
      <c r="D43" s="12">
        <v>53.948</v>
      </c>
      <c r="E43" s="12">
        <f t="shared" si="2"/>
        <v>99.91480534874245</v>
      </c>
      <c r="F43" s="12">
        <f t="shared" si="3"/>
        <v>-0.045999999999999375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/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2380.9939999999997</v>
      </c>
      <c r="D46" s="11">
        <f>SUM(D39,D38)</f>
        <v>1083.99389</v>
      </c>
      <c r="E46" s="12">
        <f t="shared" si="2"/>
        <v>45.5269475689565</v>
      </c>
      <c r="F46" s="12">
        <f t="shared" si="3"/>
        <v>-1297.0001099999997</v>
      </c>
      <c r="G46" s="1"/>
    </row>
    <row r="47" spans="1:7" s="9" customFormat="1" ht="15.75">
      <c r="A47" s="10"/>
      <c r="B47" s="22" t="s">
        <v>47</v>
      </c>
      <c r="C47" s="11">
        <f>C103-C46</f>
        <v>415.6600000000003</v>
      </c>
      <c r="D47" s="11">
        <f>D103-D46</f>
        <v>-61.08704999999998</v>
      </c>
      <c r="E47" s="12">
        <f t="shared" si="2"/>
        <v>-14.69639849877302</v>
      </c>
      <c r="F47" s="12">
        <f t="shared" si="3"/>
        <v>-476.7470500000003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308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720.08275</v>
      </c>
      <c r="D52" s="39">
        <f>SUM(D53:D55)</f>
        <v>315.64324</v>
      </c>
      <c r="E52" s="11">
        <f>D52/C52*100</f>
        <v>43.83430098832391</v>
      </c>
      <c r="F52" s="11">
        <f>D52-C52</f>
        <v>-404.43951000000004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711.484</v>
      </c>
      <c r="D53" s="18">
        <v>315.64324</v>
      </c>
      <c r="E53" s="12">
        <f>D53/C53*100</f>
        <v>44.36406721725295</v>
      </c>
      <c r="F53" s="12">
        <f>D53-C53</f>
        <v>-395.84076000000005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>
      <c r="A55" s="40" t="s">
        <v>162</v>
      </c>
      <c r="B55" s="17" t="s">
        <v>56</v>
      </c>
      <c r="C55" s="18">
        <v>8.59875</v>
      </c>
      <c r="D55" s="18">
        <v>0</v>
      </c>
      <c r="E55" s="12"/>
      <c r="F55" s="12"/>
      <c r="G55" s="31"/>
    </row>
    <row r="56" spans="1:7" s="9" customFormat="1" ht="15.75">
      <c r="A56" s="37" t="s">
        <v>57</v>
      </c>
      <c r="B56" s="38" t="s">
        <v>58</v>
      </c>
      <c r="C56" s="39">
        <f>C57</f>
        <v>53.91</v>
      </c>
      <c r="D56" s="39">
        <f>D57</f>
        <v>19.6945</v>
      </c>
      <c r="E56" s="11">
        <f>D56/C56*100</f>
        <v>36.532183268410314</v>
      </c>
      <c r="F56" s="11">
        <f aca="true" t="shared" si="4" ref="F56:F103">D56-C56</f>
        <v>-34.21549999999999</v>
      </c>
      <c r="G56" s="31"/>
    </row>
    <row r="57" spans="1:6" s="9" customFormat="1" ht="15.75">
      <c r="A57" s="41" t="s">
        <v>59</v>
      </c>
      <c r="B57" s="17" t="s">
        <v>60</v>
      </c>
      <c r="C57" s="18">
        <v>53.91</v>
      </c>
      <c r="D57" s="18">
        <v>19.6945</v>
      </c>
      <c r="E57" s="12">
        <f>D57/C57*100</f>
        <v>36.532183268410314</v>
      </c>
      <c r="F57" s="12">
        <f t="shared" si="4"/>
        <v>-34.21549999999999</v>
      </c>
    </row>
    <row r="58" spans="1:7" s="46" customFormat="1" ht="15" customHeight="1">
      <c r="A58" s="42" t="s">
        <v>61</v>
      </c>
      <c r="B58" s="43" t="s">
        <v>62</v>
      </c>
      <c r="C58" s="44">
        <f>C60+C61</f>
        <v>11.401250000000001</v>
      </c>
      <c r="D58" s="44">
        <f>SUM(D59:D61)</f>
        <v>1.40125</v>
      </c>
      <c r="E58" s="11">
        <f>D58/C58*100</f>
        <v>12.290319043964477</v>
      </c>
      <c r="F58" s="11">
        <f t="shared" si="4"/>
        <v>-10</v>
      </c>
      <c r="G58" s="45"/>
    </row>
    <row r="59" spans="1:7" s="46" customFormat="1" ht="15.75" hidden="1">
      <c r="A59" s="47" t="s">
        <v>63</v>
      </c>
      <c r="B59" s="48" t="s">
        <v>64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15" customHeight="1">
      <c r="A60" s="47" t="s">
        <v>163</v>
      </c>
      <c r="B60" s="48" t="s">
        <v>277</v>
      </c>
      <c r="C60" s="49">
        <v>1.40125</v>
      </c>
      <c r="D60" s="49">
        <v>1.40125</v>
      </c>
      <c r="E60" s="12"/>
      <c r="F60" s="12">
        <f t="shared" si="4"/>
        <v>0</v>
      </c>
      <c r="G60" s="45"/>
    </row>
    <row r="61" spans="1:7" s="46" customFormat="1" ht="17.25" customHeight="1">
      <c r="A61" s="47" t="s">
        <v>65</v>
      </c>
      <c r="B61" s="48" t="s">
        <v>66</v>
      </c>
      <c r="C61" s="49">
        <v>10</v>
      </c>
      <c r="D61" s="49">
        <v>0</v>
      </c>
      <c r="E61" s="12">
        <f aca="true" t="shared" si="5" ref="E61:E66">D61/C61*100</f>
        <v>0</v>
      </c>
      <c r="F61" s="12">
        <f t="shared" si="4"/>
        <v>-10</v>
      </c>
      <c r="G61" s="45"/>
    </row>
    <row r="62" spans="1:7" s="9" customFormat="1" ht="16.5" customHeight="1">
      <c r="A62" s="37" t="s">
        <v>67</v>
      </c>
      <c r="B62" s="38" t="s">
        <v>68</v>
      </c>
      <c r="C62" s="39">
        <f>C63+C64+C65</f>
        <v>100</v>
      </c>
      <c r="D62" s="39">
        <f>D63+D64+D65</f>
        <v>0</v>
      </c>
      <c r="E62" s="12">
        <f t="shared" si="5"/>
        <v>0</v>
      </c>
      <c r="F62" s="12">
        <f t="shared" si="4"/>
        <v>-100</v>
      </c>
      <c r="G62" s="31"/>
    </row>
    <row r="63" spans="1:7" s="9" customFormat="1" ht="17.25" customHeight="1" hidden="1">
      <c r="A63" s="40" t="s">
        <v>69</v>
      </c>
      <c r="B63" s="17" t="s">
        <v>70</v>
      </c>
      <c r="C63" s="18"/>
      <c r="D63" s="18"/>
      <c r="E63" s="12"/>
      <c r="F63" s="12">
        <f t="shared" si="4"/>
        <v>0</v>
      </c>
      <c r="G63" s="31"/>
    </row>
    <row r="64" spans="1:7" s="9" customFormat="1" ht="17.25" customHeight="1" hidden="1">
      <c r="A64" s="40" t="s">
        <v>71</v>
      </c>
      <c r="B64" s="50" t="s">
        <v>72</v>
      </c>
      <c r="C64" s="18"/>
      <c r="D64" s="18"/>
      <c r="E64" s="12"/>
      <c r="F64" s="12">
        <f t="shared" si="4"/>
        <v>0</v>
      </c>
      <c r="G64" s="31"/>
    </row>
    <row r="65" spans="1:7" s="9" customFormat="1" ht="17.25" customHeight="1">
      <c r="A65" s="47" t="s">
        <v>73</v>
      </c>
      <c r="B65" s="48" t="s">
        <v>74</v>
      </c>
      <c r="C65" s="18">
        <v>100</v>
      </c>
      <c r="D65" s="18">
        <v>0</v>
      </c>
      <c r="E65" s="12">
        <f t="shared" si="5"/>
        <v>0</v>
      </c>
      <c r="F65" s="12">
        <f t="shared" si="4"/>
        <v>-100</v>
      </c>
      <c r="G65" s="31"/>
    </row>
    <row r="66" spans="1:7" s="9" customFormat="1" ht="16.5" customHeight="1">
      <c r="A66" s="37" t="s">
        <v>75</v>
      </c>
      <c r="B66" s="38" t="s">
        <v>76</v>
      </c>
      <c r="C66" s="39">
        <f>C68+C69</f>
        <v>691.86</v>
      </c>
      <c r="D66" s="39">
        <f>D68+D69</f>
        <v>324.54649</v>
      </c>
      <c r="E66" s="11">
        <f t="shared" si="5"/>
        <v>46.90927210707368</v>
      </c>
      <c r="F66" s="11">
        <f t="shared" si="4"/>
        <v>-367.31351</v>
      </c>
      <c r="G66" s="31"/>
    </row>
    <row r="67" spans="1:7" s="9" customFormat="1" ht="17.25" customHeight="1" hidden="1">
      <c r="A67" s="40" t="s">
        <v>77</v>
      </c>
      <c r="B67" s="17" t="s">
        <v>78</v>
      </c>
      <c r="C67" s="18"/>
      <c r="D67" s="18"/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79</v>
      </c>
      <c r="B68" s="51" t="s">
        <v>80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81</v>
      </c>
      <c r="B69" s="17" t="s">
        <v>82</v>
      </c>
      <c r="C69" s="18">
        <v>691.86</v>
      </c>
      <c r="D69" s="18">
        <v>324.54649</v>
      </c>
      <c r="E69" s="12">
        <f>D69/C69*100</f>
        <v>46.90927210707368</v>
      </c>
      <c r="F69" s="12">
        <f t="shared" si="4"/>
        <v>-367.31351</v>
      </c>
      <c r="G69" s="53"/>
    </row>
    <row r="70" spans="1:7" s="52" customFormat="1" ht="17.25" customHeight="1" hidden="1">
      <c r="A70" s="37" t="s">
        <v>83</v>
      </c>
      <c r="B70" s="54" t="s">
        <v>84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85</v>
      </c>
      <c r="B71" s="50" t="s">
        <v>86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87</v>
      </c>
      <c r="B72" s="54" t="s">
        <v>88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89</v>
      </c>
      <c r="B73" s="50" t="s">
        <v>90</v>
      </c>
      <c r="C73" s="18"/>
      <c r="D73" s="18"/>
      <c r="E73" s="12" t="e">
        <f aca="true" t="shared" si="6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91</v>
      </c>
      <c r="B74" s="50" t="s">
        <v>92</v>
      </c>
      <c r="C74" s="18"/>
      <c r="D74" s="18"/>
      <c r="E74" s="12" t="e">
        <f t="shared" si="6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93</v>
      </c>
      <c r="B75" s="50" t="s">
        <v>94</v>
      </c>
      <c r="C75" s="18"/>
      <c r="D75" s="18"/>
      <c r="E75" s="12" t="e">
        <f t="shared" si="6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95</v>
      </c>
      <c r="B76" s="50" t="s">
        <v>96</v>
      </c>
      <c r="C76" s="18"/>
      <c r="D76" s="18"/>
      <c r="E76" s="12" t="e">
        <f t="shared" si="6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97</v>
      </c>
      <c r="B77" s="38" t="s">
        <v>98</v>
      </c>
      <c r="C77" s="39">
        <f>SUM(C78:C78)</f>
        <v>1078.9</v>
      </c>
      <c r="D77" s="39">
        <f>SUM(D78:D78)</f>
        <v>325.79936</v>
      </c>
      <c r="E77" s="11">
        <f t="shared" si="6"/>
        <v>30.19736398183334</v>
      </c>
      <c r="F77" s="11">
        <f t="shared" si="4"/>
        <v>-753.1006400000001</v>
      </c>
      <c r="G77" s="31"/>
    </row>
    <row r="78" spans="1:7" s="9" customFormat="1" ht="17.25" customHeight="1">
      <c r="A78" s="40" t="s">
        <v>99</v>
      </c>
      <c r="B78" s="17" t="s">
        <v>100</v>
      </c>
      <c r="C78" s="18">
        <v>1078.9</v>
      </c>
      <c r="D78" s="18">
        <v>325.79936</v>
      </c>
      <c r="E78" s="12">
        <f t="shared" si="6"/>
        <v>30.19736398183334</v>
      </c>
      <c r="F78" s="12">
        <f t="shared" si="4"/>
        <v>-753.1006400000001</v>
      </c>
      <c r="G78" s="31"/>
    </row>
    <row r="79" spans="1:7" s="9" customFormat="1" ht="17.25" customHeight="1" hidden="1">
      <c r="A79" s="37" t="s">
        <v>101</v>
      </c>
      <c r="B79" s="38" t="s">
        <v>272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103</v>
      </c>
      <c r="B80" s="17" t="s">
        <v>104</v>
      </c>
      <c r="C80" s="18"/>
      <c r="D80" s="18"/>
      <c r="E80" s="12" t="e">
        <f t="shared" si="6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105</v>
      </c>
      <c r="B81" s="17" t="s">
        <v>106</v>
      </c>
      <c r="C81" s="18"/>
      <c r="D81" s="18"/>
      <c r="E81" s="12" t="e">
        <f t="shared" si="6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107</v>
      </c>
      <c r="B82" s="17" t="s">
        <v>108</v>
      </c>
      <c r="C82" s="18"/>
      <c r="D82" s="18"/>
      <c r="E82" s="12" t="e">
        <f t="shared" si="6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109</v>
      </c>
      <c r="B83" s="56" t="s">
        <v>110</v>
      </c>
      <c r="C83" s="18"/>
      <c r="D83" s="18"/>
      <c r="E83" s="12" t="e">
        <f t="shared" si="6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111</v>
      </c>
      <c r="B84" s="17" t="s">
        <v>112</v>
      </c>
      <c r="C84" s="18"/>
      <c r="D84" s="18"/>
      <c r="E84" s="12" t="e">
        <f t="shared" si="6"/>
        <v>#DIV/0!</v>
      </c>
      <c r="F84" s="12">
        <f t="shared" si="4"/>
        <v>0</v>
      </c>
      <c r="G84" s="31"/>
    </row>
    <row r="85" spans="1:7" s="9" customFormat="1" ht="15" customHeight="1" hidden="1">
      <c r="A85" s="57">
        <v>1000</v>
      </c>
      <c r="B85" s="58" t="s">
        <v>113</v>
      </c>
      <c r="C85" s="39">
        <f>SUM(C86:C88)</f>
        <v>0</v>
      </c>
      <c r="D85" s="39">
        <f>SUM(D86:D88)</f>
        <v>0</v>
      </c>
      <c r="E85" s="11" t="e">
        <f t="shared" si="6"/>
        <v>#DIV/0!</v>
      </c>
      <c r="F85" s="12">
        <f t="shared" si="4"/>
        <v>0</v>
      </c>
      <c r="G85" s="31"/>
    </row>
    <row r="86" spans="1:7" s="9" customFormat="1" ht="14.25" customHeight="1" hidden="1">
      <c r="A86" s="59">
        <v>1003</v>
      </c>
      <c r="B86" s="60" t="s">
        <v>114</v>
      </c>
      <c r="C86" s="18">
        <v>0</v>
      </c>
      <c r="D86" s="18">
        <v>0</v>
      </c>
      <c r="E86" s="12" t="e">
        <f t="shared" si="6"/>
        <v>#DIV/0!</v>
      </c>
      <c r="F86" s="12">
        <f t="shared" si="4"/>
        <v>0</v>
      </c>
      <c r="G86" s="31"/>
    </row>
    <row r="87" spans="1:7" s="9" customFormat="1" ht="15" customHeight="1" hidden="1">
      <c r="A87" s="59">
        <v>1004</v>
      </c>
      <c r="B87" s="60" t="s">
        <v>115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116</v>
      </c>
      <c r="B88" s="17" t="s">
        <v>117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118</v>
      </c>
      <c r="B89" s="38" t="s">
        <v>119</v>
      </c>
      <c r="C89" s="39">
        <f>C90+C91+C92+C93+C94</f>
        <v>9</v>
      </c>
      <c r="D89" s="39">
        <f>D90+D91+D92+D93+D94</f>
        <v>2.947</v>
      </c>
      <c r="E89" s="11">
        <f>D89/C89*100</f>
        <v>32.74444444444444</v>
      </c>
      <c r="F89" s="12">
        <f t="shared" si="4"/>
        <v>-6.053</v>
      </c>
      <c r="G89" s="31"/>
    </row>
    <row r="90" spans="1:7" s="9" customFormat="1" ht="15.75" customHeight="1">
      <c r="A90" s="41" t="s">
        <v>120</v>
      </c>
      <c r="B90" s="62" t="s">
        <v>121</v>
      </c>
      <c r="C90" s="18">
        <v>9</v>
      </c>
      <c r="D90" s="18">
        <v>2.947</v>
      </c>
      <c r="E90" s="11">
        <f aca="true" t="shared" si="7" ref="E90:E102">D90/C90*100</f>
        <v>32.74444444444444</v>
      </c>
      <c r="F90" s="12">
        <f>D90-C90</f>
        <v>-6.053</v>
      </c>
      <c r="G90" s="31"/>
    </row>
    <row r="91" spans="1:7" s="9" customFormat="1" ht="15.75" customHeight="1" hidden="1">
      <c r="A91" s="41" t="s">
        <v>122</v>
      </c>
      <c r="B91" s="17" t="s">
        <v>123</v>
      </c>
      <c r="C91" s="18"/>
      <c r="D91" s="18"/>
      <c r="E91" s="11" t="e">
        <f t="shared" si="7"/>
        <v>#DIV/0!</v>
      </c>
      <c r="F91" s="12">
        <f aca="true" t="shared" si="8" ref="F91:F102">D91-C91</f>
        <v>0</v>
      </c>
      <c r="G91" s="31"/>
    </row>
    <row r="92" spans="1:7" s="9" customFormat="1" ht="15.75" customHeight="1" hidden="1">
      <c r="A92" s="41" t="s">
        <v>124</v>
      </c>
      <c r="B92" s="17" t="s">
        <v>125</v>
      </c>
      <c r="C92" s="18"/>
      <c r="D92" s="18"/>
      <c r="E92" s="11" t="e">
        <f t="shared" si="7"/>
        <v>#DIV/0!</v>
      </c>
      <c r="F92" s="12">
        <f t="shared" si="8"/>
        <v>0</v>
      </c>
      <c r="G92" s="31"/>
    </row>
    <row r="93" spans="1:7" s="9" customFormat="1" ht="31.5" customHeight="1" hidden="1">
      <c r="A93" s="41" t="s">
        <v>126</v>
      </c>
      <c r="B93" s="17" t="s">
        <v>127</v>
      </c>
      <c r="C93" s="18"/>
      <c r="D93" s="18"/>
      <c r="E93" s="11" t="e">
        <f t="shared" si="7"/>
        <v>#DIV/0!</v>
      </c>
      <c r="F93" s="12">
        <f t="shared" si="8"/>
        <v>0</v>
      </c>
      <c r="G93" s="31"/>
    </row>
    <row r="94" spans="1:7" s="9" customFormat="1" ht="15.75" customHeight="1" hidden="1">
      <c r="A94" s="41" t="s">
        <v>128</v>
      </c>
      <c r="B94" s="17" t="s">
        <v>129</v>
      </c>
      <c r="C94" s="18"/>
      <c r="D94" s="18"/>
      <c r="E94" s="11" t="e">
        <f t="shared" si="7"/>
        <v>#DIV/0!</v>
      </c>
      <c r="F94" s="12">
        <f t="shared" si="8"/>
        <v>0</v>
      </c>
      <c r="G94" s="31"/>
    </row>
    <row r="95" spans="1:7" s="9" customFormat="1" ht="15.75" customHeight="1" hidden="1">
      <c r="A95" s="37" t="s">
        <v>130</v>
      </c>
      <c r="B95" s="38" t="s">
        <v>131</v>
      </c>
      <c r="C95" s="39"/>
      <c r="D95" s="39"/>
      <c r="E95" s="11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132</v>
      </c>
      <c r="B96" s="17" t="s">
        <v>133</v>
      </c>
      <c r="C96" s="18"/>
      <c r="D96" s="18"/>
      <c r="E96" s="11" t="e">
        <f t="shared" si="7"/>
        <v>#DIV/0!</v>
      </c>
      <c r="F96" s="12">
        <f t="shared" si="8"/>
        <v>0</v>
      </c>
      <c r="G96" s="31"/>
    </row>
    <row r="97" spans="1:7" s="9" customFormat="1" ht="31.5" customHeight="1" hidden="1">
      <c r="A97" s="37" t="s">
        <v>134</v>
      </c>
      <c r="B97" s="38" t="s">
        <v>135</v>
      </c>
      <c r="C97" s="39">
        <f>C98</f>
        <v>0</v>
      </c>
      <c r="D97" s="39">
        <f>D98</f>
        <v>0</v>
      </c>
      <c r="E97" s="11" t="e">
        <f t="shared" si="7"/>
        <v>#DIV/0!</v>
      </c>
      <c r="F97" s="12">
        <f t="shared" si="8"/>
        <v>0</v>
      </c>
      <c r="G97" s="31"/>
    </row>
    <row r="98" spans="1:7" s="9" customFormat="1" ht="31.5" customHeight="1" hidden="1">
      <c r="A98" s="40" t="s">
        <v>136</v>
      </c>
      <c r="B98" s="17" t="s">
        <v>137</v>
      </c>
      <c r="C98" s="18">
        <v>0</v>
      </c>
      <c r="D98" s="18">
        <v>0</v>
      </c>
      <c r="E98" s="11" t="e">
        <f t="shared" si="7"/>
        <v>#DIV/0!</v>
      </c>
      <c r="F98" s="12">
        <f t="shared" si="8"/>
        <v>0</v>
      </c>
      <c r="G98" s="31"/>
    </row>
    <row r="99" spans="1:6" s="9" customFormat="1" ht="15.75" customHeight="1">
      <c r="A99" s="63">
        <v>1400</v>
      </c>
      <c r="B99" s="58" t="s">
        <v>138</v>
      </c>
      <c r="C99" s="39">
        <f>C100</f>
        <v>131.5</v>
      </c>
      <c r="D99" s="39">
        <f>D100</f>
        <v>32.875</v>
      </c>
      <c r="E99" s="11">
        <f t="shared" si="7"/>
        <v>25</v>
      </c>
      <c r="F99" s="11">
        <f t="shared" si="8"/>
        <v>-98.625</v>
      </c>
    </row>
    <row r="100" spans="1:6" s="9" customFormat="1" ht="15.75" customHeight="1">
      <c r="A100" s="59">
        <v>1403</v>
      </c>
      <c r="B100" s="60" t="s">
        <v>296</v>
      </c>
      <c r="C100" s="18">
        <v>131.5</v>
      </c>
      <c r="D100" s="18">
        <v>32.875</v>
      </c>
      <c r="E100" s="12">
        <f t="shared" si="7"/>
        <v>25</v>
      </c>
      <c r="F100" s="12">
        <f t="shared" si="8"/>
        <v>-98.625</v>
      </c>
    </row>
    <row r="101" spans="1:6" s="9" customFormat="1" ht="15.75" customHeight="1" hidden="1">
      <c r="A101" s="64"/>
      <c r="B101" s="60" t="s">
        <v>44</v>
      </c>
      <c r="C101" s="18"/>
      <c r="D101" s="18"/>
      <c r="E101" s="11" t="e">
        <f t="shared" si="7"/>
        <v>#DIV/0!</v>
      </c>
      <c r="F101" s="12">
        <f t="shared" si="8"/>
        <v>0</v>
      </c>
    </row>
    <row r="102" spans="1:6" s="9" customFormat="1" ht="15.75" customHeight="1" hidden="1">
      <c r="A102" s="64"/>
      <c r="B102" s="60" t="s">
        <v>139</v>
      </c>
      <c r="C102" s="18"/>
      <c r="D102" s="18"/>
      <c r="E102" s="11" t="e">
        <f t="shared" si="7"/>
        <v>#DIV/0!</v>
      </c>
      <c r="F102" s="12">
        <f t="shared" si="8"/>
        <v>0</v>
      </c>
    </row>
    <row r="103" spans="1:6" s="9" customFormat="1" ht="15.75" customHeight="1">
      <c r="A103" s="64"/>
      <c r="B103" s="65" t="s">
        <v>140</v>
      </c>
      <c r="C103" s="39">
        <f>C52+C56+C58+C62+C66+C77+C85+C89+C97+C99</f>
        <v>2796.654</v>
      </c>
      <c r="D103" s="39">
        <f>D52+D56+D58+D66+D77+D85+D89+D99</f>
        <v>1022.90684</v>
      </c>
      <c r="E103" s="12">
        <f t="shared" si="6"/>
        <v>36.57609557707174</v>
      </c>
      <c r="F103" s="12">
        <f t="shared" si="4"/>
        <v>-1773.74716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141</v>
      </c>
      <c r="B105" s="66"/>
    </row>
    <row r="106" spans="1:3" s="9" customFormat="1" ht="12.75">
      <c r="A106" s="67" t="s">
        <v>142</v>
      </c>
      <c r="B106" s="67"/>
      <c r="C106" s="9" t="s">
        <v>143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E35"/>
  <sheetViews>
    <sheetView view="pageBreakPreview" zoomScaleNormal="110" zoomScaleSheetLayoutView="100" zoomScalePageLayoutView="0" workbookViewId="0" topLeftCell="A1">
      <pane xSplit="1" topLeftCell="CL1" activePane="topRight" state="frozen"/>
      <selection pane="topLeft" activeCell="A15" sqref="A15"/>
      <selection pane="topRight" activeCell="DA13" sqref="DA13:DB28"/>
    </sheetView>
  </sheetViews>
  <sheetFormatPr defaultColWidth="9.140625" defaultRowHeight="12.75"/>
  <cols>
    <col min="1" max="1" width="3.421875" style="111" customWidth="1"/>
    <col min="2" max="2" width="33.7109375" style="111" customWidth="1"/>
    <col min="3" max="3" width="12.7109375" style="111" customWidth="1"/>
    <col min="4" max="4" width="12.7109375" style="112" customWidth="1"/>
    <col min="5" max="5" width="7.421875" style="111" customWidth="1"/>
    <col min="6" max="6" width="10.421875" style="111" customWidth="1"/>
    <col min="7" max="7" width="10.140625" style="111" customWidth="1"/>
    <col min="8" max="8" width="7.421875" style="111" customWidth="1"/>
    <col min="9" max="9" width="9.00390625" style="111" customWidth="1"/>
    <col min="10" max="10" width="10.8515625" style="111" customWidth="1"/>
    <col min="11" max="11" width="7.421875" style="111" customWidth="1"/>
    <col min="12" max="12" width="9.00390625" style="111" customWidth="1"/>
    <col min="13" max="13" width="9.7109375" style="111" customWidth="1"/>
    <col min="14" max="14" width="7.421875" style="111" customWidth="1"/>
    <col min="15" max="15" width="10.00390625" style="111" customWidth="1"/>
    <col min="16" max="16" width="11.00390625" style="111" customWidth="1"/>
    <col min="17" max="17" width="7.421875" style="111" customWidth="1"/>
    <col min="18" max="18" width="7.8515625" style="111" customWidth="1"/>
    <col min="19" max="19" width="10.00390625" style="111" customWidth="1"/>
    <col min="20" max="20" width="7.421875" style="111" customWidth="1"/>
    <col min="21" max="21" width="8.140625" style="111" customWidth="1"/>
    <col min="22" max="22" width="10.28125" style="111" customWidth="1"/>
    <col min="23" max="23" width="7.421875" style="111" customWidth="1"/>
    <col min="24" max="24" width="9.140625" style="111" customWidth="1"/>
    <col min="25" max="25" width="9.421875" style="111" customWidth="1"/>
    <col min="26" max="30" width="7.421875" style="111" customWidth="1"/>
    <col min="31" max="31" width="10.00390625" style="111" customWidth="1"/>
    <col min="32" max="33" width="7.421875" style="111" customWidth="1"/>
    <col min="34" max="34" width="6.8515625" style="111" customWidth="1"/>
    <col min="35" max="35" width="7.421875" style="111" customWidth="1"/>
    <col min="36" max="36" width="6.421875" style="111" customWidth="1"/>
    <col min="37" max="37" width="7.28125" style="111" customWidth="1"/>
    <col min="38" max="39" width="7.421875" style="111" customWidth="1"/>
    <col min="40" max="40" width="8.00390625" style="111" bestFit="1" customWidth="1"/>
    <col min="41" max="43" width="7.421875" style="111" customWidth="1"/>
    <col min="44" max="44" width="8.140625" style="111" customWidth="1"/>
    <col min="45" max="45" width="7.421875" style="111" customWidth="1"/>
    <col min="46" max="46" width="9.7109375" style="111" customWidth="1"/>
    <col min="47" max="53" width="7.421875" style="111" customWidth="1"/>
    <col min="54" max="54" width="8.8515625" style="111" customWidth="1"/>
    <col min="55" max="56" width="8.57421875" style="111" customWidth="1"/>
    <col min="57" max="57" width="9.57421875" style="111" customWidth="1"/>
    <col min="58" max="58" width="7.8515625" style="111" customWidth="1"/>
    <col min="59" max="62" width="7.421875" style="111" customWidth="1"/>
    <col min="63" max="63" width="8.28125" style="111" customWidth="1"/>
    <col min="64" max="65" width="6.7109375" style="111" customWidth="1"/>
    <col min="66" max="66" width="7.57421875" style="111" customWidth="1"/>
    <col min="67" max="68" width="7.28125" style="111" customWidth="1"/>
    <col min="69" max="69" width="0.13671875" style="111" hidden="1" customWidth="1"/>
    <col min="70" max="71" width="7.421875" style="111" hidden="1" customWidth="1"/>
    <col min="72" max="73" width="9.57421875" style="111" hidden="1" customWidth="1"/>
    <col min="74" max="74" width="7.28125" style="111" hidden="1" customWidth="1"/>
    <col min="75" max="75" width="7.57421875" style="111" customWidth="1"/>
    <col min="76" max="76" width="7.7109375" style="111" customWidth="1"/>
    <col min="77" max="78" width="7.421875" style="111" customWidth="1"/>
    <col min="79" max="79" width="7.28125" style="111" customWidth="1"/>
    <col min="80" max="80" width="7.421875" style="111" customWidth="1"/>
    <col min="81" max="81" width="7.7109375" style="111" customWidth="1"/>
    <col min="82" max="83" width="7.421875" style="111" customWidth="1"/>
    <col min="84" max="84" width="7.28125" style="111" customWidth="1"/>
    <col min="85" max="86" width="7.421875" style="111" customWidth="1"/>
    <col min="87" max="87" width="6.421875" style="111" customWidth="1"/>
    <col min="88" max="93" width="7.421875" style="111" customWidth="1"/>
    <col min="94" max="94" width="6.421875" style="111" customWidth="1"/>
    <col min="95" max="96" width="7.421875" style="111" customWidth="1"/>
    <col min="97" max="97" width="6.8515625" style="111" customWidth="1"/>
    <col min="98" max="98" width="6.57421875" style="111" customWidth="1"/>
    <col min="99" max="99" width="6.421875" style="111" customWidth="1"/>
    <col min="100" max="100" width="6.57421875" style="111" customWidth="1"/>
    <col min="101" max="102" width="7.421875" style="111" customWidth="1"/>
    <col min="103" max="104" width="6.7109375" style="111" customWidth="1"/>
    <col min="105" max="105" width="7.57421875" style="111" customWidth="1"/>
    <col min="106" max="106" width="7.7109375" style="111" customWidth="1"/>
    <col min="107" max="107" width="6.00390625" style="111" customWidth="1"/>
    <col min="108" max="108" width="7.00390625" style="111" customWidth="1"/>
    <col min="109" max="111" width="7.421875" style="111" customWidth="1"/>
    <col min="112" max="112" width="8.57421875" style="111" customWidth="1"/>
    <col min="113" max="114" width="7.421875" style="111" customWidth="1"/>
    <col min="115" max="115" width="9.28125" style="111" customWidth="1"/>
    <col min="116" max="116" width="7.421875" style="111" customWidth="1"/>
    <col min="117" max="117" width="10.421875" style="111" customWidth="1"/>
    <col min="118" max="118" width="11.00390625" style="111" bestFit="1" customWidth="1"/>
    <col min="119" max="119" width="8.421875" style="111" customWidth="1"/>
    <col min="120" max="16384" width="9.140625" style="111" customWidth="1"/>
  </cols>
  <sheetData>
    <row r="1" spans="12:23" ht="13.5" customHeight="1">
      <c r="L1" s="303" t="s">
        <v>172</v>
      </c>
      <c r="M1" s="303"/>
      <c r="N1" s="303"/>
      <c r="O1" s="240"/>
      <c r="P1" s="240"/>
      <c r="Q1" s="240"/>
      <c r="R1" s="281"/>
      <c r="S1" s="281"/>
      <c r="T1" s="281"/>
      <c r="U1" s="113"/>
      <c r="V1" s="113"/>
      <c r="W1" s="113"/>
    </row>
    <row r="2" spans="12:23" ht="16.5" customHeight="1">
      <c r="L2" s="304" t="s">
        <v>173</v>
      </c>
      <c r="M2" s="304"/>
      <c r="N2" s="304"/>
      <c r="O2" s="186"/>
      <c r="P2" s="186"/>
      <c r="Q2" s="186"/>
      <c r="R2" s="281"/>
      <c r="S2" s="281"/>
      <c r="T2" s="281"/>
      <c r="U2" s="113"/>
      <c r="V2" s="113"/>
      <c r="W2" s="113"/>
    </row>
    <row r="3" spans="1:107" ht="14.25" customHeight="1">
      <c r="A3" s="114"/>
      <c r="B3" s="114"/>
      <c r="C3" s="114"/>
      <c r="D3" s="115"/>
      <c r="E3" s="114"/>
      <c r="F3" s="114"/>
      <c r="G3" s="114"/>
      <c r="H3" s="114"/>
      <c r="I3" s="114"/>
      <c r="L3" s="305" t="s">
        <v>174</v>
      </c>
      <c r="M3" s="305"/>
      <c r="N3" s="305"/>
      <c r="O3" s="114"/>
      <c r="P3" s="114"/>
      <c r="Q3" s="114"/>
      <c r="R3" s="282"/>
      <c r="S3" s="282"/>
      <c r="T3" s="282"/>
      <c r="U3" s="116"/>
      <c r="V3" s="116"/>
      <c r="W3" s="116"/>
      <c r="X3" s="114"/>
      <c r="Y3" s="114"/>
      <c r="Z3" s="114"/>
      <c r="AA3" s="114"/>
      <c r="AB3" s="114"/>
      <c r="AC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</row>
    <row r="4" spans="2:107" ht="21.75" customHeight="1">
      <c r="B4" s="306" t="s">
        <v>175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117"/>
      <c r="P4" s="117"/>
      <c r="Q4" s="117"/>
      <c r="R4" s="117"/>
      <c r="S4" s="117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</row>
    <row r="5" spans="2:107" ht="15" customHeight="1">
      <c r="B5" s="307" t="s">
        <v>325</v>
      </c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118"/>
      <c r="P5" s="118"/>
      <c r="Q5" s="118"/>
      <c r="R5" s="118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</row>
    <row r="6" spans="1:119" ht="16.5" customHeight="1">
      <c r="A6" s="114"/>
      <c r="B6" s="114"/>
      <c r="C6" s="119"/>
      <c r="D6" s="120"/>
      <c r="E6" s="114"/>
      <c r="F6" s="114"/>
      <c r="I6" s="312"/>
      <c r="J6" s="312"/>
      <c r="K6" s="312"/>
      <c r="L6" s="312"/>
      <c r="M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M6" s="114"/>
      <c r="DN6" s="114"/>
      <c r="DO6" s="114"/>
    </row>
    <row r="7" spans="1:119" s="123" customFormat="1" ht="15" customHeight="1">
      <c r="A7" s="302" t="s">
        <v>176</v>
      </c>
      <c r="B7" s="302" t="s">
        <v>177</v>
      </c>
      <c r="C7" s="283" t="s">
        <v>178</v>
      </c>
      <c r="D7" s="284"/>
      <c r="E7" s="285"/>
      <c r="F7" s="289" t="s">
        <v>179</v>
      </c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290"/>
      <c r="AS7" s="290"/>
      <c r="AT7" s="290"/>
      <c r="AU7" s="290"/>
      <c r="AV7" s="290"/>
      <c r="AW7" s="290"/>
      <c r="AX7" s="290"/>
      <c r="AY7" s="290"/>
      <c r="AZ7" s="290"/>
      <c r="BA7" s="290"/>
      <c r="BB7" s="290"/>
      <c r="BC7" s="290"/>
      <c r="BD7" s="290"/>
      <c r="BE7" s="290"/>
      <c r="BF7" s="290"/>
      <c r="BG7" s="290"/>
      <c r="BH7" s="290"/>
      <c r="BI7" s="290"/>
      <c r="BJ7" s="290"/>
      <c r="BK7" s="290"/>
      <c r="BL7" s="290"/>
      <c r="BM7" s="290"/>
      <c r="BN7" s="290"/>
      <c r="BO7" s="290"/>
      <c r="BP7" s="290"/>
      <c r="BQ7" s="290"/>
      <c r="BR7" s="290"/>
      <c r="BS7" s="290"/>
      <c r="BT7" s="290"/>
      <c r="BU7" s="290"/>
      <c r="BV7" s="291"/>
      <c r="BW7" s="283" t="s">
        <v>180</v>
      </c>
      <c r="BX7" s="284"/>
      <c r="BY7" s="285"/>
      <c r="BZ7" s="283"/>
      <c r="CA7" s="284"/>
      <c r="CB7" s="284"/>
      <c r="CC7" s="284"/>
      <c r="CD7" s="284"/>
      <c r="CE7" s="284"/>
      <c r="CF7" s="284"/>
      <c r="CG7" s="284"/>
      <c r="CH7" s="284"/>
      <c r="CI7" s="284"/>
      <c r="CJ7" s="284"/>
      <c r="CK7" s="284"/>
      <c r="CL7" s="284"/>
      <c r="CM7" s="284"/>
      <c r="CN7" s="284"/>
      <c r="CO7" s="284"/>
      <c r="CP7" s="284"/>
      <c r="CQ7" s="284"/>
      <c r="CR7" s="284"/>
      <c r="CS7" s="284"/>
      <c r="CT7" s="284"/>
      <c r="CU7" s="284"/>
      <c r="CV7" s="284"/>
      <c r="CW7" s="284"/>
      <c r="CX7" s="284"/>
      <c r="CY7" s="284"/>
      <c r="CZ7" s="284"/>
      <c r="DA7" s="284"/>
      <c r="DB7" s="284"/>
      <c r="DC7" s="284"/>
      <c r="DD7" s="284"/>
      <c r="DE7" s="284"/>
      <c r="DF7" s="284"/>
      <c r="DG7" s="284"/>
      <c r="DH7" s="284"/>
      <c r="DI7" s="284"/>
      <c r="DJ7" s="284"/>
      <c r="DK7" s="284"/>
      <c r="DL7" s="285"/>
      <c r="DM7" s="283" t="s">
        <v>181</v>
      </c>
      <c r="DN7" s="284"/>
      <c r="DO7" s="285"/>
    </row>
    <row r="8" spans="1:119" s="123" customFormat="1" ht="17.25" customHeight="1">
      <c r="A8" s="302"/>
      <c r="B8" s="302"/>
      <c r="C8" s="294"/>
      <c r="D8" s="292"/>
      <c r="E8" s="293"/>
      <c r="F8" s="283" t="s">
        <v>182</v>
      </c>
      <c r="G8" s="284"/>
      <c r="H8" s="285"/>
      <c r="I8" s="315" t="s">
        <v>183</v>
      </c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316"/>
      <c r="AD8" s="316"/>
      <c r="AE8" s="316"/>
      <c r="AF8" s="316"/>
      <c r="AG8" s="316"/>
      <c r="AH8" s="316"/>
      <c r="AI8" s="317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4"/>
      <c r="AV8" s="126"/>
      <c r="AW8" s="126"/>
      <c r="AX8" s="126"/>
      <c r="AY8" s="127"/>
      <c r="AZ8" s="127"/>
      <c r="BA8" s="127"/>
      <c r="BB8" s="284" t="s">
        <v>184</v>
      </c>
      <c r="BC8" s="284"/>
      <c r="BD8" s="285"/>
      <c r="BE8" s="289" t="s">
        <v>183</v>
      </c>
      <c r="BF8" s="290"/>
      <c r="BG8" s="290"/>
      <c r="BH8" s="290"/>
      <c r="BI8" s="290"/>
      <c r="BJ8" s="290"/>
      <c r="BK8" s="290"/>
      <c r="BL8" s="290"/>
      <c r="BM8" s="290"/>
      <c r="BN8" s="290"/>
      <c r="BO8" s="290"/>
      <c r="BP8" s="290"/>
      <c r="BQ8" s="122"/>
      <c r="BR8" s="122"/>
      <c r="BS8" s="122"/>
      <c r="BT8" s="283" t="s">
        <v>185</v>
      </c>
      <c r="BU8" s="284"/>
      <c r="BV8" s="285"/>
      <c r="BW8" s="294"/>
      <c r="BX8" s="292"/>
      <c r="BY8" s="293"/>
      <c r="BZ8" s="294" t="s">
        <v>183</v>
      </c>
      <c r="CA8" s="292"/>
      <c r="CB8" s="292"/>
      <c r="CC8" s="292"/>
      <c r="CD8" s="292"/>
      <c r="CE8" s="292"/>
      <c r="CF8" s="292"/>
      <c r="CG8" s="292"/>
      <c r="CH8" s="292"/>
      <c r="CI8" s="292"/>
      <c r="CJ8" s="292"/>
      <c r="CK8" s="292"/>
      <c r="CL8" s="292"/>
      <c r="CM8" s="292"/>
      <c r="CN8" s="292"/>
      <c r="CO8" s="292"/>
      <c r="CP8" s="292"/>
      <c r="CQ8" s="292"/>
      <c r="CR8" s="292"/>
      <c r="CS8" s="292"/>
      <c r="CT8" s="292"/>
      <c r="CU8" s="292"/>
      <c r="CV8" s="292"/>
      <c r="CW8" s="292"/>
      <c r="CX8" s="292"/>
      <c r="CY8" s="292"/>
      <c r="CZ8" s="292"/>
      <c r="DA8" s="292"/>
      <c r="DB8" s="292"/>
      <c r="DC8" s="292"/>
      <c r="DD8" s="292"/>
      <c r="DE8" s="292"/>
      <c r="DF8" s="292"/>
      <c r="DG8" s="292"/>
      <c r="DH8" s="292"/>
      <c r="DI8" s="292"/>
      <c r="DJ8" s="292"/>
      <c r="DK8" s="292"/>
      <c r="DL8" s="293"/>
      <c r="DM8" s="294"/>
      <c r="DN8" s="292"/>
      <c r="DO8" s="293"/>
    </row>
    <row r="9" spans="1:119" s="123" customFormat="1" ht="17.25" customHeight="1">
      <c r="A9" s="302"/>
      <c r="B9" s="302"/>
      <c r="C9" s="294"/>
      <c r="D9" s="292"/>
      <c r="E9" s="293"/>
      <c r="F9" s="294"/>
      <c r="G9" s="292"/>
      <c r="H9" s="293"/>
      <c r="I9" s="283" t="s">
        <v>186</v>
      </c>
      <c r="J9" s="284"/>
      <c r="K9" s="285"/>
      <c r="L9" s="283" t="s">
        <v>187</v>
      </c>
      <c r="M9" s="284"/>
      <c r="N9" s="285"/>
      <c r="O9" s="283" t="s">
        <v>188</v>
      </c>
      <c r="P9" s="284"/>
      <c r="Q9" s="285"/>
      <c r="R9" s="283" t="s">
        <v>189</v>
      </c>
      <c r="S9" s="284"/>
      <c r="T9" s="285"/>
      <c r="U9" s="283" t="s">
        <v>190</v>
      </c>
      <c r="V9" s="284"/>
      <c r="W9" s="285"/>
      <c r="X9" s="283" t="s">
        <v>191</v>
      </c>
      <c r="Y9" s="284"/>
      <c r="Z9" s="285"/>
      <c r="AA9" s="283" t="s">
        <v>192</v>
      </c>
      <c r="AB9" s="284"/>
      <c r="AC9" s="285"/>
      <c r="AD9" s="283" t="s">
        <v>193</v>
      </c>
      <c r="AE9" s="284"/>
      <c r="AF9" s="285"/>
      <c r="AG9" s="283" t="s">
        <v>194</v>
      </c>
      <c r="AH9" s="284"/>
      <c r="AI9" s="285"/>
      <c r="AJ9" s="283" t="s">
        <v>195</v>
      </c>
      <c r="AK9" s="284"/>
      <c r="AL9" s="285"/>
      <c r="AM9" s="283" t="s">
        <v>196</v>
      </c>
      <c r="AN9" s="284"/>
      <c r="AO9" s="285"/>
      <c r="AP9" s="283" t="s">
        <v>327</v>
      </c>
      <c r="AQ9" s="284"/>
      <c r="AR9" s="285"/>
      <c r="AS9" s="283" t="s">
        <v>299</v>
      </c>
      <c r="AT9" s="284"/>
      <c r="AU9" s="285"/>
      <c r="AV9" s="283" t="s">
        <v>197</v>
      </c>
      <c r="AW9" s="284"/>
      <c r="AX9" s="285"/>
      <c r="AY9" s="294" t="s">
        <v>198</v>
      </c>
      <c r="AZ9" s="292"/>
      <c r="BA9" s="293"/>
      <c r="BB9" s="292"/>
      <c r="BC9" s="292"/>
      <c r="BD9" s="293"/>
      <c r="BE9" s="283" t="s">
        <v>199</v>
      </c>
      <c r="BF9" s="284"/>
      <c r="BG9" s="285"/>
      <c r="BH9" s="283" t="s">
        <v>300</v>
      </c>
      <c r="BI9" s="284"/>
      <c r="BJ9" s="285"/>
      <c r="BK9" s="283" t="s">
        <v>42</v>
      </c>
      <c r="BL9" s="284"/>
      <c r="BM9" s="285"/>
      <c r="BN9" s="283" t="s">
        <v>43</v>
      </c>
      <c r="BO9" s="284"/>
      <c r="BP9" s="285"/>
      <c r="BQ9" s="283" t="s">
        <v>44</v>
      </c>
      <c r="BR9" s="284"/>
      <c r="BS9" s="285"/>
      <c r="BT9" s="294"/>
      <c r="BU9" s="292"/>
      <c r="BV9" s="293"/>
      <c r="BW9" s="294"/>
      <c r="BX9" s="292"/>
      <c r="BY9" s="293"/>
      <c r="BZ9" s="296" t="s">
        <v>200</v>
      </c>
      <c r="CA9" s="297"/>
      <c r="CB9" s="298"/>
      <c r="CC9" s="295" t="s">
        <v>179</v>
      </c>
      <c r="CD9" s="295"/>
      <c r="CE9" s="295"/>
      <c r="CF9" s="295"/>
      <c r="CG9" s="295"/>
      <c r="CH9" s="295"/>
      <c r="CI9" s="295"/>
      <c r="CJ9" s="295"/>
      <c r="CK9" s="295"/>
      <c r="CL9" s="296" t="s">
        <v>209</v>
      </c>
      <c r="CM9" s="297"/>
      <c r="CN9" s="298"/>
      <c r="CO9" s="296" t="s">
        <v>201</v>
      </c>
      <c r="CP9" s="297"/>
      <c r="CQ9" s="298"/>
      <c r="CR9" s="296" t="s">
        <v>202</v>
      </c>
      <c r="CS9" s="297"/>
      <c r="CT9" s="298"/>
      <c r="CU9" s="296" t="s">
        <v>203</v>
      </c>
      <c r="CV9" s="297"/>
      <c r="CW9" s="298"/>
      <c r="CX9" s="296" t="s">
        <v>204</v>
      </c>
      <c r="CY9" s="297"/>
      <c r="CZ9" s="298"/>
      <c r="DA9" s="283" t="s">
        <v>205</v>
      </c>
      <c r="DB9" s="284"/>
      <c r="DC9" s="285"/>
      <c r="DD9" s="283" t="s">
        <v>206</v>
      </c>
      <c r="DE9" s="284"/>
      <c r="DF9" s="285"/>
      <c r="DG9" s="283" t="s">
        <v>281</v>
      </c>
      <c r="DH9" s="284"/>
      <c r="DI9" s="285"/>
      <c r="DJ9" s="302" t="s">
        <v>282</v>
      </c>
      <c r="DK9" s="302"/>
      <c r="DL9" s="302"/>
      <c r="DM9" s="294"/>
      <c r="DN9" s="292"/>
      <c r="DO9" s="293"/>
    </row>
    <row r="10" spans="1:124" s="123" customFormat="1" ht="97.5" customHeight="1">
      <c r="A10" s="302"/>
      <c r="B10" s="302"/>
      <c r="C10" s="286"/>
      <c r="D10" s="287"/>
      <c r="E10" s="311"/>
      <c r="F10" s="286"/>
      <c r="G10" s="287"/>
      <c r="H10" s="288"/>
      <c r="I10" s="286"/>
      <c r="J10" s="287"/>
      <c r="K10" s="288"/>
      <c r="L10" s="286"/>
      <c r="M10" s="287"/>
      <c r="N10" s="288"/>
      <c r="O10" s="286"/>
      <c r="P10" s="287"/>
      <c r="Q10" s="288"/>
      <c r="R10" s="286"/>
      <c r="S10" s="287"/>
      <c r="T10" s="288"/>
      <c r="U10" s="286"/>
      <c r="V10" s="287"/>
      <c r="W10" s="288"/>
      <c r="X10" s="286"/>
      <c r="Y10" s="287"/>
      <c r="Z10" s="288"/>
      <c r="AA10" s="286"/>
      <c r="AB10" s="287"/>
      <c r="AC10" s="288"/>
      <c r="AD10" s="286"/>
      <c r="AE10" s="287"/>
      <c r="AF10" s="288"/>
      <c r="AG10" s="286"/>
      <c r="AH10" s="287"/>
      <c r="AI10" s="288"/>
      <c r="AJ10" s="286"/>
      <c r="AK10" s="287"/>
      <c r="AL10" s="288"/>
      <c r="AM10" s="286"/>
      <c r="AN10" s="287"/>
      <c r="AO10" s="288"/>
      <c r="AP10" s="286"/>
      <c r="AQ10" s="287"/>
      <c r="AR10" s="288"/>
      <c r="AS10" s="286"/>
      <c r="AT10" s="287"/>
      <c r="AU10" s="288"/>
      <c r="AV10" s="286"/>
      <c r="AW10" s="287"/>
      <c r="AX10" s="288"/>
      <c r="AY10" s="286"/>
      <c r="AZ10" s="287"/>
      <c r="BA10" s="288"/>
      <c r="BB10" s="287"/>
      <c r="BC10" s="287"/>
      <c r="BD10" s="288"/>
      <c r="BE10" s="286"/>
      <c r="BF10" s="287"/>
      <c r="BG10" s="288"/>
      <c r="BH10" s="286"/>
      <c r="BI10" s="287"/>
      <c r="BJ10" s="288"/>
      <c r="BK10" s="286"/>
      <c r="BL10" s="287"/>
      <c r="BM10" s="288"/>
      <c r="BN10" s="286"/>
      <c r="BO10" s="287"/>
      <c r="BP10" s="288"/>
      <c r="BQ10" s="286"/>
      <c r="BR10" s="287"/>
      <c r="BS10" s="288"/>
      <c r="BT10" s="286"/>
      <c r="BU10" s="287"/>
      <c r="BV10" s="288"/>
      <c r="BW10" s="286"/>
      <c r="BX10" s="287"/>
      <c r="BY10" s="288"/>
      <c r="BZ10" s="299"/>
      <c r="CA10" s="300"/>
      <c r="CB10" s="301"/>
      <c r="CC10" s="299" t="s">
        <v>207</v>
      </c>
      <c r="CD10" s="300"/>
      <c r="CE10" s="301"/>
      <c r="CF10" s="308" t="s">
        <v>208</v>
      </c>
      <c r="CG10" s="309"/>
      <c r="CH10" s="310"/>
      <c r="CI10" s="299" t="s">
        <v>283</v>
      </c>
      <c r="CJ10" s="300"/>
      <c r="CK10" s="301"/>
      <c r="CL10" s="299"/>
      <c r="CM10" s="300"/>
      <c r="CN10" s="301"/>
      <c r="CO10" s="299"/>
      <c r="CP10" s="300"/>
      <c r="CQ10" s="301"/>
      <c r="CR10" s="299"/>
      <c r="CS10" s="300"/>
      <c r="CT10" s="301"/>
      <c r="CU10" s="299"/>
      <c r="CV10" s="300"/>
      <c r="CW10" s="301"/>
      <c r="CX10" s="299"/>
      <c r="CY10" s="300"/>
      <c r="CZ10" s="301"/>
      <c r="DA10" s="286"/>
      <c r="DB10" s="287"/>
      <c r="DC10" s="288"/>
      <c r="DD10" s="286"/>
      <c r="DE10" s="287"/>
      <c r="DF10" s="288"/>
      <c r="DG10" s="286"/>
      <c r="DH10" s="287"/>
      <c r="DI10" s="288"/>
      <c r="DJ10" s="302"/>
      <c r="DK10" s="302"/>
      <c r="DL10" s="302"/>
      <c r="DM10" s="286"/>
      <c r="DN10" s="287"/>
      <c r="DO10" s="288"/>
      <c r="DR10" s="292"/>
      <c r="DS10" s="292"/>
      <c r="DT10" s="292"/>
    </row>
    <row r="11" spans="1:124" s="123" customFormat="1" ht="33.75" customHeight="1">
      <c r="A11" s="302"/>
      <c r="B11" s="302"/>
      <c r="C11" s="128" t="s">
        <v>210</v>
      </c>
      <c r="D11" s="129" t="s">
        <v>211</v>
      </c>
      <c r="E11" s="128" t="s">
        <v>212</v>
      </c>
      <c r="F11" s="128" t="s">
        <v>210</v>
      </c>
      <c r="G11" s="128" t="s">
        <v>211</v>
      </c>
      <c r="H11" s="128" t="s">
        <v>212</v>
      </c>
      <c r="I11" s="128" t="s">
        <v>210</v>
      </c>
      <c r="J11" s="128" t="s">
        <v>211</v>
      </c>
      <c r="K11" s="128" t="s">
        <v>212</v>
      </c>
      <c r="L11" s="128" t="s">
        <v>210</v>
      </c>
      <c r="M11" s="128" t="s">
        <v>211</v>
      </c>
      <c r="N11" s="128" t="s">
        <v>212</v>
      </c>
      <c r="O11" s="128" t="s">
        <v>210</v>
      </c>
      <c r="P11" s="128" t="s">
        <v>211</v>
      </c>
      <c r="Q11" s="128" t="s">
        <v>212</v>
      </c>
      <c r="R11" s="128" t="s">
        <v>210</v>
      </c>
      <c r="S11" s="128" t="s">
        <v>211</v>
      </c>
      <c r="T11" s="128" t="s">
        <v>212</v>
      </c>
      <c r="U11" s="128" t="s">
        <v>210</v>
      </c>
      <c r="V11" s="128" t="s">
        <v>211</v>
      </c>
      <c r="W11" s="128" t="s">
        <v>212</v>
      </c>
      <c r="X11" s="128" t="s">
        <v>210</v>
      </c>
      <c r="Y11" s="128" t="s">
        <v>211</v>
      </c>
      <c r="Z11" s="128" t="s">
        <v>212</v>
      </c>
      <c r="AA11" s="128" t="s">
        <v>210</v>
      </c>
      <c r="AB11" s="128" t="s">
        <v>211</v>
      </c>
      <c r="AC11" s="128" t="s">
        <v>212</v>
      </c>
      <c r="AD11" s="128" t="s">
        <v>210</v>
      </c>
      <c r="AE11" s="128" t="s">
        <v>211</v>
      </c>
      <c r="AF11" s="128" t="s">
        <v>212</v>
      </c>
      <c r="AG11" s="128" t="s">
        <v>210</v>
      </c>
      <c r="AH11" s="128" t="s">
        <v>211</v>
      </c>
      <c r="AI11" s="128" t="s">
        <v>212</v>
      </c>
      <c r="AJ11" s="128" t="s">
        <v>213</v>
      </c>
      <c r="AK11" s="128" t="s">
        <v>211</v>
      </c>
      <c r="AL11" s="128" t="s">
        <v>212</v>
      </c>
      <c r="AM11" s="128" t="s">
        <v>210</v>
      </c>
      <c r="AN11" s="128" t="s">
        <v>211</v>
      </c>
      <c r="AO11" s="128" t="s">
        <v>212</v>
      </c>
      <c r="AP11" s="128" t="s">
        <v>210</v>
      </c>
      <c r="AQ11" s="128" t="s">
        <v>211</v>
      </c>
      <c r="AR11" s="128" t="s">
        <v>212</v>
      </c>
      <c r="AS11" s="128" t="s">
        <v>213</v>
      </c>
      <c r="AT11" s="128" t="s">
        <v>211</v>
      </c>
      <c r="AU11" s="128" t="s">
        <v>212</v>
      </c>
      <c r="AV11" s="128" t="s">
        <v>213</v>
      </c>
      <c r="AW11" s="128" t="s">
        <v>211</v>
      </c>
      <c r="AX11" s="128" t="s">
        <v>212</v>
      </c>
      <c r="AY11" s="128" t="s">
        <v>213</v>
      </c>
      <c r="AZ11" s="128" t="s">
        <v>211</v>
      </c>
      <c r="BA11" s="128" t="s">
        <v>212</v>
      </c>
      <c r="BB11" s="128" t="s">
        <v>210</v>
      </c>
      <c r="BC11" s="128" t="s">
        <v>211</v>
      </c>
      <c r="BD11" s="128" t="s">
        <v>212</v>
      </c>
      <c r="BE11" s="128" t="s">
        <v>210</v>
      </c>
      <c r="BF11" s="128" t="s">
        <v>211</v>
      </c>
      <c r="BG11" s="128" t="s">
        <v>212</v>
      </c>
      <c r="BH11" s="128" t="s">
        <v>210</v>
      </c>
      <c r="BI11" s="128" t="s">
        <v>211</v>
      </c>
      <c r="BJ11" s="128" t="s">
        <v>212</v>
      </c>
      <c r="BK11" s="128" t="s">
        <v>210</v>
      </c>
      <c r="BL11" s="128" t="s">
        <v>211</v>
      </c>
      <c r="BM11" s="128" t="s">
        <v>212</v>
      </c>
      <c r="BN11" s="128" t="s">
        <v>210</v>
      </c>
      <c r="BO11" s="128" t="s">
        <v>211</v>
      </c>
      <c r="BP11" s="128" t="s">
        <v>212</v>
      </c>
      <c r="BQ11" s="128" t="s">
        <v>210</v>
      </c>
      <c r="BR11" s="128" t="s">
        <v>211</v>
      </c>
      <c r="BS11" s="128" t="s">
        <v>212</v>
      </c>
      <c r="BT11" s="128" t="s">
        <v>210</v>
      </c>
      <c r="BU11" s="128" t="s">
        <v>211</v>
      </c>
      <c r="BV11" s="128" t="s">
        <v>212</v>
      </c>
      <c r="BW11" s="128" t="s">
        <v>210</v>
      </c>
      <c r="BX11" s="128" t="s">
        <v>211</v>
      </c>
      <c r="BY11" s="128" t="s">
        <v>212</v>
      </c>
      <c r="BZ11" s="128" t="s">
        <v>210</v>
      </c>
      <c r="CA11" s="128" t="s">
        <v>211</v>
      </c>
      <c r="CB11" s="128" t="s">
        <v>212</v>
      </c>
      <c r="CC11" s="128" t="s">
        <v>210</v>
      </c>
      <c r="CD11" s="128" t="s">
        <v>211</v>
      </c>
      <c r="CE11" s="128" t="s">
        <v>212</v>
      </c>
      <c r="CF11" s="128" t="s">
        <v>210</v>
      </c>
      <c r="CG11" s="128" t="s">
        <v>211</v>
      </c>
      <c r="CH11" s="128" t="s">
        <v>212</v>
      </c>
      <c r="CI11" s="128" t="s">
        <v>210</v>
      </c>
      <c r="CJ11" s="128" t="s">
        <v>211</v>
      </c>
      <c r="CK11" s="128" t="s">
        <v>212</v>
      </c>
      <c r="CL11" s="128" t="s">
        <v>210</v>
      </c>
      <c r="CM11" s="128" t="s">
        <v>211</v>
      </c>
      <c r="CN11" s="128" t="s">
        <v>212</v>
      </c>
      <c r="CO11" s="128" t="s">
        <v>210</v>
      </c>
      <c r="CP11" s="128" t="s">
        <v>211</v>
      </c>
      <c r="CQ11" s="128" t="s">
        <v>212</v>
      </c>
      <c r="CR11" s="128" t="s">
        <v>210</v>
      </c>
      <c r="CS11" s="128" t="s">
        <v>211</v>
      </c>
      <c r="CT11" s="128" t="s">
        <v>212</v>
      </c>
      <c r="CU11" s="128" t="s">
        <v>210</v>
      </c>
      <c r="CV11" s="128" t="s">
        <v>211</v>
      </c>
      <c r="CW11" s="128" t="s">
        <v>212</v>
      </c>
      <c r="CX11" s="128" t="s">
        <v>210</v>
      </c>
      <c r="CY11" s="128" t="s">
        <v>211</v>
      </c>
      <c r="CZ11" s="128" t="s">
        <v>212</v>
      </c>
      <c r="DA11" s="128" t="s">
        <v>210</v>
      </c>
      <c r="DB11" s="128" t="s">
        <v>211</v>
      </c>
      <c r="DC11" s="128" t="s">
        <v>212</v>
      </c>
      <c r="DD11" s="128" t="s">
        <v>210</v>
      </c>
      <c r="DE11" s="128" t="s">
        <v>211</v>
      </c>
      <c r="DF11" s="128" t="s">
        <v>212</v>
      </c>
      <c r="DG11" s="128" t="s">
        <v>210</v>
      </c>
      <c r="DH11" s="128" t="s">
        <v>211</v>
      </c>
      <c r="DI11" s="128" t="s">
        <v>212</v>
      </c>
      <c r="DJ11" s="128" t="s">
        <v>210</v>
      </c>
      <c r="DK11" s="128" t="s">
        <v>211</v>
      </c>
      <c r="DL11" s="128" t="s">
        <v>212</v>
      </c>
      <c r="DM11" s="128" t="s">
        <v>210</v>
      </c>
      <c r="DN11" s="128" t="s">
        <v>211</v>
      </c>
      <c r="DO11" s="128" t="s">
        <v>212</v>
      </c>
      <c r="DR11" s="292"/>
      <c r="DS11" s="292"/>
      <c r="DT11" s="292"/>
    </row>
    <row r="12" spans="1:119" s="123" customFormat="1" ht="11.25" customHeight="1">
      <c r="A12" s="121">
        <v>1</v>
      </c>
      <c r="B12" s="128">
        <v>2</v>
      </c>
      <c r="C12" s="121">
        <v>3</v>
      </c>
      <c r="D12" s="129">
        <v>4</v>
      </c>
      <c r="E12" s="121">
        <v>5</v>
      </c>
      <c r="F12" s="128">
        <v>6</v>
      </c>
      <c r="G12" s="121">
        <v>7</v>
      </c>
      <c r="H12" s="128">
        <v>8</v>
      </c>
      <c r="I12" s="121">
        <v>9</v>
      </c>
      <c r="J12" s="128">
        <v>10</v>
      </c>
      <c r="K12" s="121">
        <v>11</v>
      </c>
      <c r="L12" s="128">
        <v>12</v>
      </c>
      <c r="M12" s="121">
        <v>13</v>
      </c>
      <c r="N12" s="128">
        <v>14</v>
      </c>
      <c r="O12" s="121">
        <v>15</v>
      </c>
      <c r="P12" s="128">
        <v>16</v>
      </c>
      <c r="Q12" s="121">
        <v>17</v>
      </c>
      <c r="R12" s="128">
        <v>18</v>
      </c>
      <c r="S12" s="121">
        <v>19</v>
      </c>
      <c r="T12" s="128">
        <v>20</v>
      </c>
      <c r="U12" s="121">
        <v>21</v>
      </c>
      <c r="V12" s="128">
        <v>22</v>
      </c>
      <c r="W12" s="121">
        <v>23</v>
      </c>
      <c r="X12" s="128">
        <v>24</v>
      </c>
      <c r="Y12" s="121">
        <v>25</v>
      </c>
      <c r="Z12" s="128">
        <v>26</v>
      </c>
      <c r="AA12" s="121">
        <v>27</v>
      </c>
      <c r="AB12" s="128">
        <v>28</v>
      </c>
      <c r="AC12" s="121">
        <v>29</v>
      </c>
      <c r="AD12" s="128">
        <v>30</v>
      </c>
      <c r="AE12" s="121">
        <v>31</v>
      </c>
      <c r="AF12" s="128">
        <v>32</v>
      </c>
      <c r="AG12" s="121">
        <v>33</v>
      </c>
      <c r="AH12" s="128">
        <v>34</v>
      </c>
      <c r="AI12" s="121">
        <v>35</v>
      </c>
      <c r="AJ12" s="128">
        <v>36</v>
      </c>
      <c r="AK12" s="121">
        <v>37</v>
      </c>
      <c r="AL12" s="128">
        <v>38</v>
      </c>
      <c r="AM12" s="121">
        <v>39</v>
      </c>
      <c r="AN12" s="128">
        <v>40</v>
      </c>
      <c r="AO12" s="121">
        <v>41</v>
      </c>
      <c r="AP12" s="121"/>
      <c r="AQ12" s="121"/>
      <c r="AR12" s="121"/>
      <c r="AS12" s="128">
        <v>42</v>
      </c>
      <c r="AT12" s="121">
        <v>43</v>
      </c>
      <c r="AU12" s="128">
        <v>44</v>
      </c>
      <c r="AV12" s="121">
        <v>45</v>
      </c>
      <c r="AW12" s="128">
        <v>46</v>
      </c>
      <c r="AX12" s="121">
        <v>47</v>
      </c>
      <c r="AY12" s="128">
        <v>48</v>
      </c>
      <c r="AZ12" s="121">
        <v>49</v>
      </c>
      <c r="BA12" s="128">
        <v>50</v>
      </c>
      <c r="BB12" s="121">
        <v>51</v>
      </c>
      <c r="BC12" s="128">
        <v>52</v>
      </c>
      <c r="BD12" s="121">
        <v>53</v>
      </c>
      <c r="BE12" s="128">
        <v>54</v>
      </c>
      <c r="BF12" s="121">
        <v>55</v>
      </c>
      <c r="BG12" s="128">
        <v>56</v>
      </c>
      <c r="BH12" s="121">
        <v>57</v>
      </c>
      <c r="BI12" s="128">
        <v>58</v>
      </c>
      <c r="BJ12" s="121">
        <v>59</v>
      </c>
      <c r="BK12" s="128">
        <v>60</v>
      </c>
      <c r="BL12" s="121">
        <v>61</v>
      </c>
      <c r="BM12" s="128">
        <v>62</v>
      </c>
      <c r="BN12" s="121">
        <v>63</v>
      </c>
      <c r="BO12" s="128">
        <v>64</v>
      </c>
      <c r="BP12" s="121">
        <v>65</v>
      </c>
      <c r="BQ12" s="121"/>
      <c r="BR12" s="121"/>
      <c r="BS12" s="121"/>
      <c r="BT12" s="128">
        <v>72</v>
      </c>
      <c r="BU12" s="121">
        <v>73</v>
      </c>
      <c r="BV12" s="128">
        <v>74</v>
      </c>
      <c r="BW12" s="121">
        <v>75</v>
      </c>
      <c r="BX12" s="128">
        <v>76</v>
      </c>
      <c r="BY12" s="121">
        <v>77</v>
      </c>
      <c r="BZ12" s="128">
        <v>78</v>
      </c>
      <c r="CA12" s="121">
        <v>79</v>
      </c>
      <c r="CB12" s="128">
        <v>80</v>
      </c>
      <c r="CC12" s="121">
        <v>81</v>
      </c>
      <c r="CD12" s="128">
        <v>82</v>
      </c>
      <c r="CE12" s="121">
        <v>83</v>
      </c>
      <c r="CF12" s="128">
        <v>84</v>
      </c>
      <c r="CG12" s="121">
        <v>85</v>
      </c>
      <c r="CH12" s="128">
        <v>86</v>
      </c>
      <c r="CI12" s="121">
        <v>87</v>
      </c>
      <c r="CJ12" s="128">
        <v>88</v>
      </c>
      <c r="CK12" s="121">
        <v>89</v>
      </c>
      <c r="CL12" s="128">
        <v>90</v>
      </c>
      <c r="CM12" s="121">
        <v>91</v>
      </c>
      <c r="CN12" s="128">
        <v>92</v>
      </c>
      <c r="CO12" s="121">
        <v>93</v>
      </c>
      <c r="CP12" s="128">
        <v>94</v>
      </c>
      <c r="CQ12" s="121">
        <v>95</v>
      </c>
      <c r="CR12" s="128">
        <v>96</v>
      </c>
      <c r="CS12" s="121">
        <v>97</v>
      </c>
      <c r="CT12" s="128">
        <v>98</v>
      </c>
      <c r="CU12" s="121">
        <v>99</v>
      </c>
      <c r="CV12" s="128">
        <v>100</v>
      </c>
      <c r="CW12" s="121">
        <v>101</v>
      </c>
      <c r="CX12" s="128">
        <v>102</v>
      </c>
      <c r="CY12" s="121">
        <v>103</v>
      </c>
      <c r="CZ12" s="128">
        <v>104</v>
      </c>
      <c r="DA12" s="121">
        <v>105</v>
      </c>
      <c r="DB12" s="128">
        <v>106</v>
      </c>
      <c r="DC12" s="121">
        <v>107</v>
      </c>
      <c r="DD12" s="128">
        <v>108</v>
      </c>
      <c r="DE12" s="121">
        <v>109</v>
      </c>
      <c r="DF12" s="128">
        <v>110</v>
      </c>
      <c r="DG12" s="121">
        <v>111</v>
      </c>
      <c r="DH12" s="128">
        <v>112</v>
      </c>
      <c r="DI12" s="121">
        <v>113</v>
      </c>
      <c r="DJ12" s="128">
        <v>114</v>
      </c>
      <c r="DK12" s="121">
        <v>115</v>
      </c>
      <c r="DL12" s="128">
        <v>116</v>
      </c>
      <c r="DM12" s="121">
        <v>117</v>
      </c>
      <c r="DN12" s="128">
        <v>118</v>
      </c>
      <c r="DO12" s="121">
        <v>119</v>
      </c>
    </row>
    <row r="13" spans="1:119" s="123" customFormat="1" ht="15" customHeight="1">
      <c r="A13" s="130">
        <v>1</v>
      </c>
      <c r="B13" s="131" t="s">
        <v>214</v>
      </c>
      <c r="C13" s="132">
        <f>F13+BB13</f>
        <v>3358.749</v>
      </c>
      <c r="D13" s="133">
        <f aca="true" t="shared" si="0" ref="D13:D28">G13+BC13+BU13</f>
        <v>1590.24544</v>
      </c>
      <c r="E13" s="134">
        <f aca="true" t="shared" si="1" ref="E13:E28">D13/C13*100</f>
        <v>47.34636139824679</v>
      </c>
      <c r="F13" s="135">
        <f>I13+L13+O13+R13+U13+X13+AA13+AD13+AJ13+AV13+AS13+AM13+AG13+AY13</f>
        <v>388</v>
      </c>
      <c r="G13" s="135">
        <f>J13+M13+P13+S13+V13+Y13+AB13+AE13+AH13+AK13+AN13+AT13+AW13+AZ13+AQ13</f>
        <v>131.71144</v>
      </c>
      <c r="H13" s="134">
        <f>G13/F13*100</f>
        <v>33.946247422680415</v>
      </c>
      <c r="I13" s="179">
        <f>Ал!C7</f>
        <v>128.8</v>
      </c>
      <c r="J13" s="136">
        <f>Ал!D7</f>
        <v>40.21267</v>
      </c>
      <c r="K13" s="134">
        <f>J13/I13*100</f>
        <v>31.22101708074534</v>
      </c>
      <c r="L13" s="136">
        <f>Ал!C9</f>
        <v>10</v>
      </c>
      <c r="M13" s="136">
        <f>Ал!D9</f>
        <v>0.2196</v>
      </c>
      <c r="N13" s="134">
        <f>M13/L13*100</f>
        <v>2.196</v>
      </c>
      <c r="O13" s="136">
        <f>Ал!C12</f>
        <v>8</v>
      </c>
      <c r="P13" s="136">
        <f>Ал!D12</f>
        <v>3.4701</v>
      </c>
      <c r="Q13" s="134">
        <f>P13/O13*100</f>
        <v>43.37625</v>
      </c>
      <c r="R13" s="136">
        <f>Ал!C11</f>
        <v>174.2</v>
      </c>
      <c r="S13" s="136">
        <f>Ал!D11</f>
        <v>80.50047</v>
      </c>
      <c r="T13" s="134">
        <f>S13/R13*100</f>
        <v>46.21152123995408</v>
      </c>
      <c r="U13" s="134">
        <f>Ал!C17</f>
        <v>9</v>
      </c>
      <c r="V13" s="134">
        <f>Ал!D17</f>
        <v>1.6</v>
      </c>
      <c r="W13" s="134">
        <f>V13/U13*100</f>
        <v>17.77777777777778</v>
      </c>
      <c r="X13" s="136">
        <f>Ал!C21</f>
        <v>9</v>
      </c>
      <c r="Y13" s="136">
        <f>Ал!D21</f>
        <v>3.6395</v>
      </c>
      <c r="Z13" s="134">
        <f>Y13/X13*100</f>
        <v>40.43888888888889</v>
      </c>
      <c r="AA13" s="136"/>
      <c r="AB13" s="136"/>
      <c r="AC13" s="134" t="e">
        <f>AB13/AA13*100</f>
        <v>#DIV/0!</v>
      </c>
      <c r="AD13" s="136">
        <f>Ал!C22</f>
        <v>18</v>
      </c>
      <c r="AE13" s="136">
        <f>Ал!D22</f>
        <v>2.0691</v>
      </c>
      <c r="AF13" s="134">
        <f>AE13/AD13*100</f>
        <v>11.495000000000001</v>
      </c>
      <c r="AG13" s="136"/>
      <c r="AH13" s="136">
        <f>Ал!D19</f>
        <v>0</v>
      </c>
      <c r="AI13" s="134" t="e">
        <f>AH13/AG13*100</f>
        <v>#DIV/0!</v>
      </c>
      <c r="AJ13" s="134">
        <f>Ал!C25</f>
        <v>30</v>
      </c>
      <c r="AK13" s="134">
        <f>Ал!D25</f>
        <v>0</v>
      </c>
      <c r="AL13" s="134">
        <f>AK13/AJ13*100</f>
        <v>0</v>
      </c>
      <c r="AM13" s="134">
        <f>Ал!C34</f>
        <v>1</v>
      </c>
      <c r="AN13" s="134">
        <f>Ал!D34</f>
        <v>0</v>
      </c>
      <c r="AO13" s="134">
        <f>AN13/AM13*100</f>
        <v>0</v>
      </c>
      <c r="AP13" s="134"/>
      <c r="AQ13" s="134"/>
      <c r="AR13" s="134"/>
      <c r="AS13" s="134"/>
      <c r="AT13" s="134"/>
      <c r="AU13" s="134" t="e">
        <f>AT13/AS13*100</f>
        <v>#DIV/0!</v>
      </c>
      <c r="AV13" s="134"/>
      <c r="AW13" s="134"/>
      <c r="AX13" s="137" t="e">
        <f>AV13/AW13*100</f>
        <v>#DIV/0!</v>
      </c>
      <c r="AY13" s="137"/>
      <c r="AZ13" s="137"/>
      <c r="BA13" s="137" t="e">
        <f>AY13/AZ13*100</f>
        <v>#DIV/0!</v>
      </c>
      <c r="BB13" s="136">
        <f aca="true" t="shared" si="2" ref="BB13:BB28">BE13+BH13+BK13+BN13+BQ13</f>
        <v>2970.749</v>
      </c>
      <c r="BC13" s="136">
        <f aca="true" t="shared" si="3" ref="BC13:BC28">BF13+BI13+BL13+BO13+BR13</f>
        <v>1458.5339999999999</v>
      </c>
      <c r="BD13" s="134">
        <f>BC13/BB13*100</f>
        <v>49.096507311792415</v>
      </c>
      <c r="BE13" s="138">
        <f>Ал!C40</f>
        <v>872.4</v>
      </c>
      <c r="BF13" s="138">
        <f>Ал!D40</f>
        <v>415.34</v>
      </c>
      <c r="BG13" s="134">
        <f>BF13/BE13*100</f>
        <v>47.60889500229252</v>
      </c>
      <c r="BH13" s="134">
        <f>Ал!C41</f>
        <v>628.2</v>
      </c>
      <c r="BI13" s="134">
        <f>Ал!D41</f>
        <v>471</v>
      </c>
      <c r="BJ13" s="134">
        <f>BI13/BH13*100</f>
        <v>74.9761222540592</v>
      </c>
      <c r="BK13" s="134">
        <f>Ал!C42</f>
        <v>1416.19</v>
      </c>
      <c r="BL13" s="134">
        <f>Ал!D42</f>
        <v>518.262</v>
      </c>
      <c r="BM13" s="134">
        <f aca="true" t="shared" si="4" ref="BM13:BM30">BL13/BK13*100</f>
        <v>36.595513313891495</v>
      </c>
      <c r="BN13" s="134">
        <f>Ал!C43</f>
        <v>53.959</v>
      </c>
      <c r="BO13" s="134">
        <f>Ал!D43</f>
        <v>53.932</v>
      </c>
      <c r="BP13" s="134">
        <f aca="true" t="shared" si="5" ref="BP13:BP30">BO13/BN13*100</f>
        <v>99.9499620081914</v>
      </c>
      <c r="BQ13" s="134"/>
      <c r="BR13" s="134"/>
      <c r="BS13" s="134" t="e">
        <f aca="true" t="shared" si="6" ref="BS13:BS30">BR13/BQ13*100</f>
        <v>#DIV/0!</v>
      </c>
      <c r="BT13" s="136"/>
      <c r="BU13" s="136"/>
      <c r="BV13" s="134" t="e">
        <f>BU13/BT13*100</f>
        <v>#DIV/0!</v>
      </c>
      <c r="BW13" s="136">
        <f aca="true" t="shared" si="7" ref="BW13:BW28">SUM(BZ13,CO13,CR13,CU13,CX13,DA13,DD13,DJ13,DG13)</f>
        <v>3408.749</v>
      </c>
      <c r="BX13" s="136">
        <f aca="true" t="shared" si="8" ref="BX13:BX28">SUM(CA13,CP13,CS13,CV13,CY13,DB13,DE13,DK13,DH13)</f>
        <v>1253.84565</v>
      </c>
      <c r="BY13" s="134">
        <f>BX13/BW13*100</f>
        <v>36.78316150587796</v>
      </c>
      <c r="BZ13" s="136">
        <f>CC13+CI13+CF13+CL13</f>
        <v>576.8477499999999</v>
      </c>
      <c r="CA13" s="136">
        <f>CD13+CJ13+CG13+CM13</f>
        <v>250.31385</v>
      </c>
      <c r="CB13" s="134">
        <f>CA13/BZ13*100</f>
        <v>43.39339973155829</v>
      </c>
      <c r="CC13" s="134">
        <f>Ал!C53</f>
        <v>546.949</v>
      </c>
      <c r="CD13" s="134">
        <f>Ал!D53</f>
        <v>224.01385</v>
      </c>
      <c r="CE13" s="134">
        <f>CD13/CC13*100</f>
        <v>40.95699050551331</v>
      </c>
      <c r="CF13" s="134">
        <f>Ал!C54</f>
        <v>26.3</v>
      </c>
      <c r="CG13" s="134">
        <f>Ал!D54</f>
        <v>26.3</v>
      </c>
      <c r="CH13" s="134">
        <f>CG13/CF13*100</f>
        <v>100</v>
      </c>
      <c r="CI13" s="134">
        <f>Ал!C55</f>
        <v>3.59875</v>
      </c>
      <c r="CJ13" s="134"/>
      <c r="CK13" s="134">
        <f>CJ13/CI13*100</f>
        <v>0</v>
      </c>
      <c r="CL13" s="134"/>
      <c r="CM13" s="134"/>
      <c r="CN13" s="134" t="e">
        <f>CM13/CL13*100</f>
        <v>#DIV/0!</v>
      </c>
      <c r="CO13" s="134">
        <f>Ал!C56</f>
        <v>53.91</v>
      </c>
      <c r="CP13" s="134">
        <f>Ал!D56</f>
        <v>14.6295</v>
      </c>
      <c r="CQ13" s="134">
        <f>CP13/CO13*100</f>
        <v>27.136894824707845</v>
      </c>
      <c r="CR13" s="134">
        <f>Ал!C58</f>
        <v>51.40125</v>
      </c>
      <c r="CS13" s="134">
        <f>Ал!D58</f>
        <v>1.40125</v>
      </c>
      <c r="CT13" s="134">
        <f>CS13/CR13*100</f>
        <v>2.726101018944092</v>
      </c>
      <c r="CU13" s="136">
        <f>Ал!C62</f>
        <v>0</v>
      </c>
      <c r="CV13" s="136">
        <f>Ал!D62</f>
        <v>0</v>
      </c>
      <c r="CW13" s="134" t="e">
        <f>CV13/CU13*100</f>
        <v>#DIV/0!</v>
      </c>
      <c r="CX13" s="136">
        <f>Ал!C66</f>
        <v>395.8</v>
      </c>
      <c r="CY13" s="136">
        <f>Ал!D66</f>
        <v>194.85796</v>
      </c>
      <c r="CZ13" s="134">
        <f>CY13/CX13*100</f>
        <v>49.23141990904497</v>
      </c>
      <c r="DA13" s="136">
        <f>Ал!C77</f>
        <v>928.9</v>
      </c>
      <c r="DB13" s="136">
        <f>Ал!D77</f>
        <v>298.94309</v>
      </c>
      <c r="DC13" s="134">
        <f aca="true" t="shared" si="9" ref="DC13:DC28">DB13/DA13*100</f>
        <v>32.18248358273226</v>
      </c>
      <c r="DD13" s="134">
        <f>Ал!C85</f>
        <v>1319.09</v>
      </c>
      <c r="DE13" s="134">
        <f>Ал!D85</f>
        <v>474.5</v>
      </c>
      <c r="DF13" s="134">
        <f aca="true" t="shared" si="10" ref="DF13:DF28">DE13/DD13*100</f>
        <v>35.97176841610504</v>
      </c>
      <c r="DG13" s="135">
        <f>Ал!C89</f>
        <v>6</v>
      </c>
      <c r="DH13" s="135">
        <f>Ал!D89</f>
        <v>0</v>
      </c>
      <c r="DI13" s="134">
        <f>DH13/DG13*100</f>
        <v>0</v>
      </c>
      <c r="DJ13" s="134">
        <f>Ал!C99</f>
        <v>76.8</v>
      </c>
      <c r="DK13" s="134">
        <f>Ал!D99</f>
        <v>19.2</v>
      </c>
      <c r="DL13" s="134"/>
      <c r="DM13" s="139">
        <f aca="true" t="shared" si="11" ref="DM13:DM28">SUM(BW13-C13)</f>
        <v>50</v>
      </c>
      <c r="DN13" s="139">
        <f aca="true" t="shared" si="12" ref="DN13:DN28">SUM(BX13-D13)</f>
        <v>-336.39978999999994</v>
      </c>
      <c r="DO13" s="134">
        <f>DN13/DM13*100</f>
        <v>-672.7995799999999</v>
      </c>
    </row>
    <row r="14" spans="1:119" s="147" customFormat="1" ht="15" customHeight="1">
      <c r="A14" s="140">
        <v>2</v>
      </c>
      <c r="B14" s="141" t="s">
        <v>215</v>
      </c>
      <c r="C14" s="194">
        <f aca="true" t="shared" si="13" ref="C14:C28">F14+BB14</f>
        <v>5451.136</v>
      </c>
      <c r="D14" s="194">
        <f t="shared" si="0"/>
        <v>2905.70132</v>
      </c>
      <c r="E14" s="142">
        <f t="shared" si="1"/>
        <v>53.304509738887454</v>
      </c>
      <c r="F14" s="143">
        <f aca="true" t="shared" si="14" ref="F14:F28">I14+L14+O14+R14+U14+X14+AA14+AD14+AJ14+AV14+AS14+AM14+AG14+AY14</f>
        <v>1480.2</v>
      </c>
      <c r="G14" s="135">
        <f aca="true" t="shared" si="15" ref="G14:G28">J14+M14+P14+S14+V14+Y14+AB14+AE14+AH14+AK14+AN14+AT14+AW14+AZ14+AQ14</f>
        <v>778.5833200000001</v>
      </c>
      <c r="H14" s="142">
        <f aca="true" t="shared" si="16" ref="H14:H28">G14/F14*100</f>
        <v>52.599872990136475</v>
      </c>
      <c r="I14" s="144">
        <f>'Б.Сун'!C7</f>
        <v>839.6</v>
      </c>
      <c r="J14" s="144">
        <f>'Б.Сун'!D7</f>
        <v>430.76512</v>
      </c>
      <c r="K14" s="142">
        <f aca="true" t="shared" si="17" ref="K14:K28">J14/I14*100</f>
        <v>51.30599333015722</v>
      </c>
      <c r="L14" s="144">
        <f>'Б.Сун'!C9</f>
        <v>14.5</v>
      </c>
      <c r="M14" s="144">
        <f>'Б.Сун'!D9</f>
        <v>18.07269</v>
      </c>
      <c r="N14" s="142">
        <f aca="true" t="shared" si="18" ref="N14:N28">M14/L14*100</f>
        <v>124.63924137931035</v>
      </c>
      <c r="O14" s="144">
        <f>'Б.Сун'!C12</f>
        <v>34.8</v>
      </c>
      <c r="P14" s="144">
        <f>'Б.Сун'!D12</f>
        <v>9.34014</v>
      </c>
      <c r="Q14" s="142">
        <f aca="true" t="shared" si="19" ref="Q14:Q28">P14/O14*100</f>
        <v>26.83948275862069</v>
      </c>
      <c r="R14" s="144">
        <f>'Б.Сун'!C11</f>
        <v>299.8</v>
      </c>
      <c r="S14" s="144">
        <f>'Б.Сун'!D11</f>
        <v>96.30658</v>
      </c>
      <c r="T14" s="142">
        <f aca="true" t="shared" si="20" ref="T14:T28">S14/R14*100</f>
        <v>32.12360907271514</v>
      </c>
      <c r="U14" s="142">
        <f>'Б.Сун'!C17</f>
        <v>32.5</v>
      </c>
      <c r="V14" s="142">
        <f>'Б.Сун'!D17</f>
        <v>22.15</v>
      </c>
      <c r="W14" s="142">
        <f aca="true" t="shared" si="21" ref="W14:W30">V14/U14*100</f>
        <v>68.15384615384616</v>
      </c>
      <c r="X14" s="144">
        <f>'Б.Сун'!C21</f>
        <v>157</v>
      </c>
      <c r="Y14" s="144">
        <f>'Б.Сун'!D21</f>
        <v>108.35135</v>
      </c>
      <c r="Z14" s="142">
        <f aca="true" t="shared" si="22" ref="Z14:Z28">Y14/X14*100</f>
        <v>69.01359872611465</v>
      </c>
      <c r="AA14" s="144"/>
      <c r="AB14" s="144"/>
      <c r="AC14" s="142" t="e">
        <f aca="true" t="shared" si="23" ref="AC14:AC28">AB14/AA14*100</f>
        <v>#DIV/0!</v>
      </c>
      <c r="AD14" s="144">
        <f>'Б.Сун'!C22</f>
        <v>0</v>
      </c>
      <c r="AE14" s="144">
        <f>'Б.Сун'!D22</f>
        <v>64.583</v>
      </c>
      <c r="AF14" s="142" t="e">
        <f aca="true" t="shared" si="24" ref="AF14:AF28">AE14/AD14*100</f>
        <v>#DIV/0!</v>
      </c>
      <c r="AG14" s="144"/>
      <c r="AH14" s="136">
        <f>'Б.Сун'!D19</f>
        <v>0</v>
      </c>
      <c r="AI14" s="142" t="e">
        <f aca="true" t="shared" si="25" ref="AI14:AI28">AH14/AG14*100</f>
        <v>#DIV/0!</v>
      </c>
      <c r="AJ14" s="142">
        <f>'Б.Сун'!C25</f>
        <v>100</v>
      </c>
      <c r="AK14" s="142">
        <f>'Б.Сун'!D25</f>
        <v>26.01444</v>
      </c>
      <c r="AL14" s="142">
        <f aca="true" t="shared" si="26" ref="AL14:AL30">AK14/AJ14*100</f>
        <v>26.01444</v>
      </c>
      <c r="AM14" s="142">
        <f>'Б.Сун'!C34</f>
        <v>2</v>
      </c>
      <c r="AN14" s="142">
        <f>'Б.Сун'!D34</f>
        <v>0</v>
      </c>
      <c r="AO14" s="142">
        <f aca="true" t="shared" si="27" ref="AO14:AO28">AN14/AM14*100</f>
        <v>0</v>
      </c>
      <c r="AP14" s="142"/>
      <c r="AQ14" s="142">
        <f>'Б.Сун'!D35</f>
        <v>3</v>
      </c>
      <c r="AR14" s="142"/>
      <c r="AS14" s="142"/>
      <c r="AT14" s="134">
        <f>'Б.Сун'!D36</f>
        <v>0</v>
      </c>
      <c r="AU14" s="142" t="e">
        <f aca="true" t="shared" si="28" ref="AU14:AU28">AT14/AS14*100</f>
        <v>#DIV/0!</v>
      </c>
      <c r="AV14" s="142"/>
      <c r="AW14" s="142"/>
      <c r="AX14" s="145" t="e">
        <f aca="true" t="shared" si="29" ref="AX14:AX28">AV14/AW14*100</f>
        <v>#DIV/0!</v>
      </c>
      <c r="AY14" s="145"/>
      <c r="AZ14" s="145"/>
      <c r="BA14" s="145" t="e">
        <f aca="true" t="shared" si="30" ref="BA14:BA28">AY14/AZ14*100</f>
        <v>#DIV/0!</v>
      </c>
      <c r="BB14" s="144">
        <f t="shared" si="2"/>
        <v>3970.936</v>
      </c>
      <c r="BC14" s="144">
        <f t="shared" si="3"/>
        <v>2127.118</v>
      </c>
      <c r="BD14" s="142">
        <f>BC14/BB14*100</f>
        <v>53.56716905031962</v>
      </c>
      <c r="BE14" s="142">
        <f>'Б.Сун'!C40</f>
        <v>3092</v>
      </c>
      <c r="BF14" s="142">
        <f>'Б.Сун'!D40</f>
        <v>1471.03</v>
      </c>
      <c r="BG14" s="142">
        <f aca="true" t="shared" si="31" ref="BG14:BG28">BF14/BE14*100</f>
        <v>47.57535575679172</v>
      </c>
      <c r="BH14" s="134"/>
      <c r="BI14" s="142"/>
      <c r="BJ14" s="142" t="e">
        <f aca="true" t="shared" si="32" ref="BJ14:BJ28">BI14/BH14*100</f>
        <v>#DIV/0!</v>
      </c>
      <c r="BK14" s="142">
        <f>'Б.Сун'!C42</f>
        <v>766.9</v>
      </c>
      <c r="BL14" s="142">
        <f>'Б.Сун'!D42</f>
        <v>544.15</v>
      </c>
      <c r="BM14" s="142">
        <f t="shared" si="4"/>
        <v>70.95449211109663</v>
      </c>
      <c r="BN14" s="142">
        <f>'Б.Сун'!C43</f>
        <v>112.036</v>
      </c>
      <c r="BO14" s="142">
        <f>'Б.Сун'!D43</f>
        <v>111.938</v>
      </c>
      <c r="BP14" s="142">
        <f t="shared" si="5"/>
        <v>99.91252811596273</v>
      </c>
      <c r="BQ14" s="142"/>
      <c r="BR14" s="142"/>
      <c r="BS14" s="142" t="e">
        <f t="shared" si="6"/>
        <v>#DIV/0!</v>
      </c>
      <c r="BT14" s="144"/>
      <c r="BU14" s="144"/>
      <c r="BV14" s="142" t="e">
        <f aca="true" t="shared" si="33" ref="BV14:BV28">BU14/BT14*100</f>
        <v>#DIV/0!</v>
      </c>
      <c r="BW14" s="144">
        <f t="shared" si="7"/>
        <v>5451.136</v>
      </c>
      <c r="BX14" s="144">
        <f t="shared" si="8"/>
        <v>2197.47206</v>
      </c>
      <c r="BY14" s="142">
        <f aca="true" t="shared" si="34" ref="BY14:BY28">BX14/BW14*100</f>
        <v>40.31218557012703</v>
      </c>
      <c r="BZ14" s="144">
        <f aca="true" t="shared" si="35" ref="BZ14:CA28">CC14+CI14+CF14+CL14</f>
        <v>965.87475</v>
      </c>
      <c r="CA14" s="144">
        <f t="shared" si="35"/>
        <v>452.30049</v>
      </c>
      <c r="CB14" s="142">
        <f aca="true" t="shared" si="36" ref="CB14:CB28">CA14/BZ14*100</f>
        <v>46.828068546154675</v>
      </c>
      <c r="CC14" s="142">
        <f>'Б.Сун'!C53</f>
        <v>925.976</v>
      </c>
      <c r="CD14" s="142">
        <f>'Б.Сун'!D53</f>
        <v>426.00049</v>
      </c>
      <c r="CE14" s="142">
        <f aca="true" t="shared" si="37" ref="CE14:CE28">CD14/CC14*100</f>
        <v>46.0055649390481</v>
      </c>
      <c r="CF14" s="142">
        <f>'Б.Сун'!C54</f>
        <v>26.3</v>
      </c>
      <c r="CG14" s="142">
        <f>'Б.Сун'!D54</f>
        <v>26.3</v>
      </c>
      <c r="CH14" s="142">
        <f aca="true" t="shared" si="38" ref="CH14:CH28">CG14/CF14*100</f>
        <v>100</v>
      </c>
      <c r="CI14" s="142">
        <f>'Б.Сун'!C55</f>
        <v>13.59875</v>
      </c>
      <c r="CJ14" s="142"/>
      <c r="CK14" s="142">
        <f aca="true" t="shared" si="39" ref="CK14:CK28">CJ14/CI14*100</f>
        <v>0</v>
      </c>
      <c r="CL14" s="142"/>
      <c r="CM14" s="142"/>
      <c r="CN14" s="142" t="e">
        <f aca="true" t="shared" si="40" ref="CN14:CN28">CM14/CL14*100</f>
        <v>#DIV/0!</v>
      </c>
      <c r="CO14" s="142">
        <f>'Б.Сун'!C56</f>
        <v>111.86</v>
      </c>
      <c r="CP14" s="142">
        <f>'Б.Сун'!D56</f>
        <v>35.25875</v>
      </c>
      <c r="CQ14" s="142">
        <f aca="true" t="shared" si="41" ref="CQ14:CQ30">CP14/CO14*100</f>
        <v>31.520427319864115</v>
      </c>
      <c r="CR14" s="142">
        <f>'Б.Сун'!C58</f>
        <v>200.00125</v>
      </c>
      <c r="CS14" s="142">
        <f>'Б.Сун'!D58</f>
        <v>81.28975</v>
      </c>
      <c r="CT14" s="142">
        <f aca="true" t="shared" si="42" ref="CT14:CT30">CS14/CR14*100</f>
        <v>40.644620971118925</v>
      </c>
      <c r="CU14" s="144">
        <f>'Б.Сун'!C62</f>
        <v>160</v>
      </c>
      <c r="CV14" s="144">
        <f>'Б.Сун'!D62</f>
        <v>97.236</v>
      </c>
      <c r="CW14" s="142">
        <f aca="true" t="shared" si="43" ref="CW14:CW28">CV14/CU14*100</f>
        <v>60.77250000000001</v>
      </c>
      <c r="CX14" s="144">
        <f>'Б.Сун'!C66</f>
        <v>1176.3</v>
      </c>
      <c r="CY14" s="144">
        <f>'Б.Сун'!D66</f>
        <v>476.39648</v>
      </c>
      <c r="CZ14" s="142">
        <f aca="true" t="shared" si="44" ref="CZ14:CZ28">CY14/CX14*100</f>
        <v>40.49957323811953</v>
      </c>
      <c r="DA14" s="144">
        <f>'Б.Сун'!C77</f>
        <v>2124.6</v>
      </c>
      <c r="DB14" s="144">
        <f>'Б.Сун'!D77</f>
        <v>976.51559</v>
      </c>
      <c r="DC14" s="142">
        <f t="shared" si="9"/>
        <v>45.962326555586934</v>
      </c>
      <c r="DD14" s="142">
        <f>'Б.Сун'!C85</f>
        <v>415.6</v>
      </c>
      <c r="DE14" s="142">
        <f>'Б.Сун'!D85</f>
        <v>0</v>
      </c>
      <c r="DF14" s="142">
        <f t="shared" si="10"/>
        <v>0</v>
      </c>
      <c r="DG14" s="143">
        <f>'Б.Сун'!C89</f>
        <v>19</v>
      </c>
      <c r="DH14" s="143">
        <f>'Б.Сун'!D89</f>
        <v>9</v>
      </c>
      <c r="DI14" s="142">
        <f aca="true" t="shared" si="45" ref="DI14:DI28">DH14/DG14*100</f>
        <v>47.368421052631575</v>
      </c>
      <c r="DJ14" s="142">
        <f>'Б.Сун'!C99</f>
        <v>277.9</v>
      </c>
      <c r="DK14" s="142">
        <f>'Б.Сун'!D99</f>
        <v>69.475</v>
      </c>
      <c r="DL14" s="134">
        <f>DK14/DJ14*100</f>
        <v>25</v>
      </c>
      <c r="DM14" s="146">
        <f t="shared" si="11"/>
        <v>0</v>
      </c>
      <c r="DN14" s="146">
        <f t="shared" si="12"/>
        <v>-708.2292600000001</v>
      </c>
      <c r="DO14" s="134"/>
    </row>
    <row r="15" spans="1:119" s="123" customFormat="1" ht="15" customHeight="1">
      <c r="A15" s="130">
        <v>3</v>
      </c>
      <c r="B15" s="131" t="s">
        <v>216</v>
      </c>
      <c r="C15" s="132">
        <f t="shared" si="13"/>
        <v>3685.7699999999995</v>
      </c>
      <c r="D15" s="148">
        <f t="shared" si="0"/>
        <v>1884.77507</v>
      </c>
      <c r="E15" s="134">
        <f t="shared" si="1"/>
        <v>51.13653510663987</v>
      </c>
      <c r="F15" s="135">
        <f t="shared" si="14"/>
        <v>578.5</v>
      </c>
      <c r="G15" s="135">
        <f t="shared" si="15"/>
        <v>165.92307</v>
      </c>
      <c r="H15" s="134">
        <f t="shared" si="16"/>
        <v>28.681602420051856</v>
      </c>
      <c r="I15" s="136">
        <f>Иль!C7</f>
        <v>132.7</v>
      </c>
      <c r="J15" s="136">
        <f>Иль!D7</f>
        <v>45.15297</v>
      </c>
      <c r="K15" s="134">
        <f t="shared" si="17"/>
        <v>34.026352675207235</v>
      </c>
      <c r="L15" s="136">
        <f>Иль!C9</f>
        <v>0.9</v>
      </c>
      <c r="M15" s="136">
        <f>Иль!D9</f>
        <v>0.4746</v>
      </c>
      <c r="N15" s="134">
        <f t="shared" si="18"/>
        <v>52.733333333333334</v>
      </c>
      <c r="O15" s="136">
        <f>Иль!C12</f>
        <v>24.8</v>
      </c>
      <c r="P15" s="136">
        <f>Иль!D12</f>
        <v>8.02765</v>
      </c>
      <c r="Q15" s="134">
        <f t="shared" si="19"/>
        <v>32.3695564516129</v>
      </c>
      <c r="R15" s="136">
        <f>Иль!C11</f>
        <v>194.1</v>
      </c>
      <c r="S15" s="136">
        <f>Иль!D11</f>
        <v>19.34681</v>
      </c>
      <c r="T15" s="134">
        <f t="shared" si="20"/>
        <v>9.967444616177229</v>
      </c>
      <c r="U15" s="134">
        <f>Иль!C17</f>
        <v>21</v>
      </c>
      <c r="V15" s="134">
        <f>Иль!D17</f>
        <v>17.39</v>
      </c>
      <c r="W15" s="134">
        <f t="shared" si="21"/>
        <v>82.80952380952381</v>
      </c>
      <c r="X15" s="136">
        <f>Иль!C21</f>
        <v>112</v>
      </c>
      <c r="Y15" s="136">
        <f>Иль!D21</f>
        <v>47.86353</v>
      </c>
      <c r="Z15" s="134">
        <f t="shared" si="22"/>
        <v>42.73529464285714</v>
      </c>
      <c r="AA15" s="136"/>
      <c r="AB15" s="136"/>
      <c r="AC15" s="134" t="e">
        <f t="shared" si="23"/>
        <v>#DIV/0!</v>
      </c>
      <c r="AD15" s="136">
        <f>Иль!C22</f>
        <v>22</v>
      </c>
      <c r="AE15" s="136">
        <f>Иль!D22</f>
        <v>13.42908</v>
      </c>
      <c r="AF15" s="134">
        <f t="shared" si="24"/>
        <v>61.041272727272734</v>
      </c>
      <c r="AG15" s="136"/>
      <c r="AH15" s="136">
        <f>Иль!D19</f>
        <v>0</v>
      </c>
      <c r="AI15" s="134" t="e">
        <f t="shared" si="25"/>
        <v>#DIV/0!</v>
      </c>
      <c r="AJ15" s="134">
        <f>Иль!C25</f>
        <v>70</v>
      </c>
      <c r="AK15" s="134">
        <f>Иль!D25</f>
        <v>12.72843</v>
      </c>
      <c r="AL15" s="134">
        <f t="shared" si="26"/>
        <v>18.183471428571426</v>
      </c>
      <c r="AM15" s="134">
        <f>Иль!C34</f>
        <v>1</v>
      </c>
      <c r="AN15" s="134">
        <f>Иль!D34</f>
        <v>1.51</v>
      </c>
      <c r="AO15" s="134">
        <f t="shared" si="27"/>
        <v>151</v>
      </c>
      <c r="AP15" s="134"/>
      <c r="AQ15" s="134"/>
      <c r="AR15" s="134"/>
      <c r="AS15" s="134"/>
      <c r="AT15" s="134"/>
      <c r="AU15" s="134" t="e">
        <f t="shared" si="28"/>
        <v>#DIV/0!</v>
      </c>
      <c r="AV15" s="134"/>
      <c r="AW15" s="134"/>
      <c r="AX15" s="137" t="e">
        <f t="shared" si="29"/>
        <v>#DIV/0!</v>
      </c>
      <c r="AY15" s="137"/>
      <c r="AZ15" s="137"/>
      <c r="BA15" s="137" t="e">
        <f t="shared" si="30"/>
        <v>#DIV/0!</v>
      </c>
      <c r="BB15" s="136">
        <f t="shared" si="2"/>
        <v>3107.2699999999995</v>
      </c>
      <c r="BC15" s="136">
        <f t="shared" si="3"/>
        <v>1718.8519999999999</v>
      </c>
      <c r="BD15" s="134">
        <f>BC15/BB15*100</f>
        <v>55.317111161888086</v>
      </c>
      <c r="BE15" s="138">
        <f>Иль!C40</f>
        <v>2299.7</v>
      </c>
      <c r="BF15" s="138">
        <f>Иль!D40</f>
        <v>1097.68</v>
      </c>
      <c r="BG15" s="134">
        <f t="shared" si="31"/>
        <v>47.73144323172588</v>
      </c>
      <c r="BH15" s="134">
        <f>Иль!C41</f>
        <v>474.5</v>
      </c>
      <c r="BI15" s="134">
        <f>Иль!D41</f>
        <v>355.8</v>
      </c>
      <c r="BJ15" s="134">
        <f t="shared" si="32"/>
        <v>74.98419388830348</v>
      </c>
      <c r="BK15" s="134">
        <f>Иль!C42</f>
        <v>221.1</v>
      </c>
      <c r="BL15" s="134">
        <f>Иль!D42</f>
        <v>153.464</v>
      </c>
      <c r="BM15" s="134">
        <f t="shared" si="4"/>
        <v>69.4093170511081</v>
      </c>
      <c r="BN15" s="134">
        <f>Иль!C43</f>
        <v>111.97</v>
      </c>
      <c r="BO15" s="134">
        <f>Иль!D43</f>
        <v>111.908</v>
      </c>
      <c r="BP15" s="134">
        <f t="shared" si="5"/>
        <v>99.94462802536394</v>
      </c>
      <c r="BQ15" s="134"/>
      <c r="BR15" s="134"/>
      <c r="BS15" s="134" t="e">
        <f t="shared" si="6"/>
        <v>#DIV/0!</v>
      </c>
      <c r="BT15" s="136"/>
      <c r="BU15" s="136"/>
      <c r="BV15" s="134" t="e">
        <f t="shared" si="33"/>
        <v>#DIV/0!</v>
      </c>
      <c r="BW15" s="136">
        <f t="shared" si="7"/>
        <v>3685.77</v>
      </c>
      <c r="BX15" s="136">
        <f t="shared" si="8"/>
        <v>1741.9669000000001</v>
      </c>
      <c r="BY15" s="134">
        <f t="shared" si="34"/>
        <v>47.26195340458032</v>
      </c>
      <c r="BZ15" s="136">
        <f t="shared" si="35"/>
        <v>848.6099999999999</v>
      </c>
      <c r="CA15" s="136">
        <f t="shared" si="35"/>
        <v>374.79375</v>
      </c>
      <c r="CB15" s="134">
        <f t="shared" si="36"/>
        <v>44.165606108813236</v>
      </c>
      <c r="CC15" s="134">
        <f>Иль!C53</f>
        <v>812.31</v>
      </c>
      <c r="CD15" s="134">
        <f>Иль!D53</f>
        <v>348.49375</v>
      </c>
      <c r="CE15" s="134">
        <f t="shared" si="37"/>
        <v>42.90157082887075</v>
      </c>
      <c r="CF15" s="134">
        <f>Иль!C54</f>
        <v>26.3</v>
      </c>
      <c r="CG15" s="134">
        <f>Иль!D54</f>
        <v>26.3</v>
      </c>
      <c r="CH15" s="134">
        <f t="shared" si="38"/>
        <v>100</v>
      </c>
      <c r="CI15" s="134">
        <f>Иль!C55</f>
        <v>10</v>
      </c>
      <c r="CJ15" s="134"/>
      <c r="CK15" s="134">
        <f t="shared" si="39"/>
        <v>0</v>
      </c>
      <c r="CL15" s="134"/>
      <c r="CM15" s="134"/>
      <c r="CN15" s="134" t="e">
        <f t="shared" si="40"/>
        <v>#DIV/0!</v>
      </c>
      <c r="CO15" s="134">
        <f>Иль!C56</f>
        <v>111.86</v>
      </c>
      <c r="CP15" s="134">
        <f>Иль!D56</f>
        <v>36.12464</v>
      </c>
      <c r="CQ15" s="134">
        <f t="shared" si="41"/>
        <v>32.29451099588771</v>
      </c>
      <c r="CR15" s="134">
        <f>Иль!C58</f>
        <v>12.488</v>
      </c>
      <c r="CS15" s="134">
        <f>Иль!D58</f>
        <v>12.488</v>
      </c>
      <c r="CT15" s="134">
        <f t="shared" si="42"/>
        <v>100</v>
      </c>
      <c r="CU15" s="136">
        <f>Иль!C62</f>
        <v>30</v>
      </c>
      <c r="CV15" s="136">
        <f>Иль!D62</f>
        <v>0</v>
      </c>
      <c r="CW15" s="134">
        <f t="shared" si="43"/>
        <v>0</v>
      </c>
      <c r="CX15" s="136">
        <f>Иль!C66</f>
        <v>630.7</v>
      </c>
      <c r="CY15" s="136">
        <f>Иль!D66</f>
        <v>413.92626</v>
      </c>
      <c r="CZ15" s="134">
        <f t="shared" si="44"/>
        <v>65.62965910892659</v>
      </c>
      <c r="DA15" s="136">
        <f>Иль!C77</f>
        <v>2040.112</v>
      </c>
      <c r="DB15" s="136">
        <f>Иль!D77</f>
        <v>895.86125</v>
      </c>
      <c r="DC15" s="134">
        <f t="shared" si="9"/>
        <v>43.91235628240018</v>
      </c>
      <c r="DD15" s="134">
        <f>Иль!C85</f>
        <v>0</v>
      </c>
      <c r="DE15" s="134">
        <f>Иль!D85</f>
        <v>0</v>
      </c>
      <c r="DF15" s="134" t="e">
        <f t="shared" si="10"/>
        <v>#DIV/0!</v>
      </c>
      <c r="DG15" s="135">
        <f>Иль!C89</f>
        <v>12</v>
      </c>
      <c r="DH15" s="135">
        <f>Иль!D89</f>
        <v>8.773</v>
      </c>
      <c r="DI15" s="134">
        <f t="shared" si="45"/>
        <v>73.10833333333333</v>
      </c>
      <c r="DJ15" s="134">
        <f>Иль!C99</f>
        <v>0</v>
      </c>
      <c r="DK15" s="134">
        <f>Иль!D99</f>
        <v>0</v>
      </c>
      <c r="DL15" s="134"/>
      <c r="DM15" s="139">
        <f t="shared" si="11"/>
        <v>4.547473508864641E-13</v>
      </c>
      <c r="DN15" s="139">
        <f t="shared" si="12"/>
        <v>-142.8081699999998</v>
      </c>
      <c r="DO15" s="134"/>
    </row>
    <row r="16" spans="1:119" s="123" customFormat="1" ht="15" customHeight="1">
      <c r="A16" s="130">
        <v>4</v>
      </c>
      <c r="B16" s="131" t="s">
        <v>217</v>
      </c>
      <c r="C16" s="132">
        <f t="shared" si="13"/>
        <v>5528.103</v>
      </c>
      <c r="D16" s="148">
        <f t="shared" si="0"/>
        <v>3300.4563800000005</v>
      </c>
      <c r="E16" s="134">
        <f t="shared" si="1"/>
        <v>59.703235992527645</v>
      </c>
      <c r="F16" s="135">
        <f t="shared" si="14"/>
        <v>1590.1999999999998</v>
      </c>
      <c r="G16" s="135">
        <f t="shared" si="15"/>
        <v>689.1023800000002</v>
      </c>
      <c r="H16" s="134">
        <f t="shared" si="16"/>
        <v>43.33432146899763</v>
      </c>
      <c r="I16" s="136">
        <f>Кад!C7</f>
        <v>849.3</v>
      </c>
      <c r="J16" s="136">
        <f>Кад!D7</f>
        <v>363.37531</v>
      </c>
      <c r="K16" s="134">
        <f t="shared" si="17"/>
        <v>42.78527139997645</v>
      </c>
      <c r="L16" s="136">
        <f>Кад!C9</f>
        <v>30</v>
      </c>
      <c r="M16" s="136">
        <f>Кад!D9</f>
        <v>8.10053</v>
      </c>
      <c r="N16" s="134">
        <f t="shared" si="18"/>
        <v>27.001766666666665</v>
      </c>
      <c r="O16" s="136">
        <f>Кад!C12</f>
        <v>42.9</v>
      </c>
      <c r="P16" s="136">
        <f>Кад!D12</f>
        <v>12.66824</v>
      </c>
      <c r="Q16" s="134">
        <f t="shared" si="19"/>
        <v>29.52969696969697</v>
      </c>
      <c r="R16" s="136">
        <f>Кад!C11</f>
        <v>314.9</v>
      </c>
      <c r="S16" s="136">
        <f>Кад!D11</f>
        <v>116.40568</v>
      </c>
      <c r="T16" s="134">
        <f t="shared" si="20"/>
        <v>36.965919339472855</v>
      </c>
      <c r="U16" s="134">
        <f>Кад!C17</f>
        <v>11.1</v>
      </c>
      <c r="V16" s="134">
        <f>Кад!D17</f>
        <v>4.3</v>
      </c>
      <c r="W16" s="134">
        <f t="shared" si="21"/>
        <v>38.73873873873874</v>
      </c>
      <c r="X16" s="136">
        <f>Кад!C21</f>
        <v>270</v>
      </c>
      <c r="Y16" s="136">
        <f>Кад!D21</f>
        <v>175.37617</v>
      </c>
      <c r="Z16" s="134">
        <f t="shared" si="22"/>
        <v>64.95413703703704</v>
      </c>
      <c r="AA16" s="136"/>
      <c r="AB16" s="136"/>
      <c r="AC16" s="134" t="e">
        <f t="shared" si="23"/>
        <v>#DIV/0!</v>
      </c>
      <c r="AD16" s="136">
        <f>Кад!C22</f>
        <v>0</v>
      </c>
      <c r="AE16" s="136">
        <f>Кад!D22</f>
        <v>2.0691</v>
      </c>
      <c r="AF16" s="134" t="e">
        <f t="shared" si="24"/>
        <v>#DIV/0!</v>
      </c>
      <c r="AG16" s="136"/>
      <c r="AH16" s="136">
        <f>Кад!D19</f>
        <v>0</v>
      </c>
      <c r="AI16" s="134" t="e">
        <f t="shared" si="25"/>
        <v>#DIV/0!</v>
      </c>
      <c r="AJ16" s="134">
        <f>Кад!C25</f>
        <v>70</v>
      </c>
      <c r="AK16" s="134">
        <f>Кад!D25</f>
        <v>6.80735</v>
      </c>
      <c r="AL16" s="134">
        <f t="shared" si="26"/>
        <v>9.724785714285714</v>
      </c>
      <c r="AM16" s="142">
        <f>Кад!C34</f>
        <v>2</v>
      </c>
      <c r="AN16" s="142">
        <f>Кад!D34</f>
        <v>0</v>
      </c>
      <c r="AO16" s="134">
        <f t="shared" si="27"/>
        <v>0</v>
      </c>
      <c r="AP16" s="134"/>
      <c r="AQ16" s="134"/>
      <c r="AR16" s="134"/>
      <c r="AS16" s="134"/>
      <c r="AT16" s="134">
        <f>Кад!D36</f>
        <v>0</v>
      </c>
      <c r="AU16" s="134" t="e">
        <f t="shared" si="28"/>
        <v>#DIV/0!</v>
      </c>
      <c r="AV16" s="134"/>
      <c r="AW16" s="134"/>
      <c r="AX16" s="137" t="e">
        <f t="shared" si="29"/>
        <v>#DIV/0!</v>
      </c>
      <c r="AY16" s="137"/>
      <c r="AZ16" s="137"/>
      <c r="BA16" s="137" t="e">
        <f t="shared" si="30"/>
        <v>#DIV/0!</v>
      </c>
      <c r="BB16" s="136">
        <f t="shared" si="2"/>
        <v>3937.9030000000002</v>
      </c>
      <c r="BC16" s="136">
        <f t="shared" si="3"/>
        <v>2611.3540000000003</v>
      </c>
      <c r="BD16" s="134">
        <f>BC16/BB16*100</f>
        <v>66.31331447219497</v>
      </c>
      <c r="BE16" s="138">
        <f>Кад!C40</f>
        <v>2124.3</v>
      </c>
      <c r="BF16" s="138">
        <f>Кад!D40</f>
        <v>1007.03</v>
      </c>
      <c r="BG16" s="134">
        <f t="shared" si="31"/>
        <v>47.4052629101351</v>
      </c>
      <c r="BH16" s="134"/>
      <c r="BI16" s="134"/>
      <c r="BJ16" s="134" t="e">
        <f t="shared" si="32"/>
        <v>#DIV/0!</v>
      </c>
      <c r="BK16" s="134">
        <f>Кад!C42</f>
        <v>284.2</v>
      </c>
      <c r="BL16" s="134">
        <f>Кад!D42</f>
        <v>75</v>
      </c>
      <c r="BM16" s="134">
        <f t="shared" si="4"/>
        <v>26.389866291344127</v>
      </c>
      <c r="BN16" s="134">
        <f>Кад!C43</f>
        <v>1529.403</v>
      </c>
      <c r="BO16" s="134">
        <f>Кад!D43</f>
        <v>1529.324</v>
      </c>
      <c r="BP16" s="134">
        <f t="shared" si="5"/>
        <v>99.99483458578283</v>
      </c>
      <c r="BQ16" s="134"/>
      <c r="BR16" s="134"/>
      <c r="BS16" s="134" t="e">
        <f t="shared" si="6"/>
        <v>#DIV/0!</v>
      </c>
      <c r="BT16" s="136"/>
      <c r="BU16" s="136"/>
      <c r="BV16" s="134" t="e">
        <f t="shared" si="33"/>
        <v>#DIV/0!</v>
      </c>
      <c r="BW16" s="136">
        <f t="shared" si="7"/>
        <v>6073.103</v>
      </c>
      <c r="BX16" s="136">
        <f t="shared" si="8"/>
        <v>1859.2124</v>
      </c>
      <c r="BY16" s="134">
        <f t="shared" si="34"/>
        <v>30.61387893470603</v>
      </c>
      <c r="BZ16" s="136">
        <f t="shared" si="35"/>
        <v>798.8417499999999</v>
      </c>
      <c r="CA16" s="136">
        <f t="shared" si="35"/>
        <v>355.79241</v>
      </c>
      <c r="CB16" s="134">
        <f t="shared" si="36"/>
        <v>44.53853469726639</v>
      </c>
      <c r="CC16" s="134">
        <f>Кад!C53</f>
        <v>763.943</v>
      </c>
      <c r="CD16" s="134">
        <f>Кад!D53</f>
        <v>329.49241</v>
      </c>
      <c r="CE16" s="134">
        <f t="shared" si="37"/>
        <v>43.13049664700115</v>
      </c>
      <c r="CF16" s="134">
        <f>Кад!C54</f>
        <v>26.3</v>
      </c>
      <c r="CG16" s="134">
        <f>Кад!D54</f>
        <v>26.3</v>
      </c>
      <c r="CH16" s="134">
        <f t="shared" si="38"/>
        <v>100</v>
      </c>
      <c r="CI16" s="134">
        <f>Кад!C55</f>
        <v>8.59875</v>
      </c>
      <c r="CJ16" s="134"/>
      <c r="CK16" s="134">
        <f t="shared" si="39"/>
        <v>0</v>
      </c>
      <c r="CL16" s="134"/>
      <c r="CM16" s="134"/>
      <c r="CN16" s="134" t="e">
        <f t="shared" si="40"/>
        <v>#DIV/0!</v>
      </c>
      <c r="CO16" s="134">
        <f>Кад!C56</f>
        <v>111.86</v>
      </c>
      <c r="CP16" s="134">
        <f>Кад!D56</f>
        <v>37.41875</v>
      </c>
      <c r="CQ16" s="134">
        <f t="shared" si="41"/>
        <v>33.451412479885576</v>
      </c>
      <c r="CR16" s="134">
        <f>Кад!C58</f>
        <v>26.30125</v>
      </c>
      <c r="CS16" s="134">
        <f>Кад!D58</f>
        <v>0</v>
      </c>
      <c r="CT16" s="134">
        <f t="shared" si="42"/>
        <v>0</v>
      </c>
      <c r="CU16" s="136">
        <f>Кад!C62</f>
        <v>70</v>
      </c>
      <c r="CV16" s="136">
        <f>Кад!D62</f>
        <v>24.096</v>
      </c>
      <c r="CW16" s="134">
        <f t="shared" si="43"/>
        <v>34.42285714285715</v>
      </c>
      <c r="CX16" s="136">
        <f>Кад!C66</f>
        <v>2560.7</v>
      </c>
      <c r="CY16" s="136">
        <f>Кад!D66</f>
        <v>435.80643</v>
      </c>
      <c r="CZ16" s="134">
        <f t="shared" si="44"/>
        <v>17.019035029484126</v>
      </c>
      <c r="DA16" s="144">
        <f>Кад!C77</f>
        <v>2265.1</v>
      </c>
      <c r="DB16" s="144">
        <f>Кад!D77</f>
        <v>946.92381</v>
      </c>
      <c r="DC16" s="134">
        <f t="shared" si="9"/>
        <v>41.80494503553927</v>
      </c>
      <c r="DD16" s="134">
        <f>Кад!C85</f>
        <v>0</v>
      </c>
      <c r="DE16" s="134">
        <f>Кад!D85</f>
        <v>0</v>
      </c>
      <c r="DF16" s="134" t="e">
        <f t="shared" si="10"/>
        <v>#DIV/0!</v>
      </c>
      <c r="DG16" s="135">
        <f>Кад!C89</f>
        <v>15.6</v>
      </c>
      <c r="DH16" s="135">
        <f>Кад!D89</f>
        <v>3</v>
      </c>
      <c r="DI16" s="134">
        <f t="shared" si="45"/>
        <v>19.230769230769234</v>
      </c>
      <c r="DJ16" s="134">
        <f>Кад!C99</f>
        <v>224.7</v>
      </c>
      <c r="DK16" s="134">
        <f>Кад!D99</f>
        <v>56.175</v>
      </c>
      <c r="DL16" s="134">
        <f>DK16/DJ16*100</f>
        <v>25</v>
      </c>
      <c r="DM16" s="139">
        <f t="shared" si="11"/>
        <v>545</v>
      </c>
      <c r="DN16" s="139">
        <f t="shared" si="12"/>
        <v>-1441.2439800000006</v>
      </c>
      <c r="DO16" s="134"/>
    </row>
    <row r="17" spans="1:119" s="123" customFormat="1" ht="15" customHeight="1">
      <c r="A17" s="130">
        <v>5</v>
      </c>
      <c r="B17" s="131" t="s">
        <v>218</v>
      </c>
      <c r="C17" s="132">
        <f t="shared" si="13"/>
        <v>10986.306</v>
      </c>
      <c r="D17" s="148">
        <f t="shared" si="0"/>
        <v>3122.66087</v>
      </c>
      <c r="E17" s="134">
        <f t="shared" si="1"/>
        <v>28.42321040393377</v>
      </c>
      <c r="F17" s="135">
        <f t="shared" si="14"/>
        <v>5444.6</v>
      </c>
      <c r="G17" s="135">
        <f t="shared" si="15"/>
        <v>2126.47287</v>
      </c>
      <c r="H17" s="134">
        <f t="shared" si="16"/>
        <v>39.05654905778202</v>
      </c>
      <c r="I17" s="136">
        <f>Мор!C7</f>
        <v>4415.1</v>
      </c>
      <c r="J17" s="136">
        <f>Мор!D7</f>
        <v>1783.4942</v>
      </c>
      <c r="K17" s="134">
        <f t="shared" si="17"/>
        <v>40.395329664107265</v>
      </c>
      <c r="L17" s="136">
        <f>Мор!C9</f>
        <v>10</v>
      </c>
      <c r="M17" s="136">
        <f>Мор!D9</f>
        <v>4.5698</v>
      </c>
      <c r="N17" s="134">
        <f t="shared" si="18"/>
        <v>45.698</v>
      </c>
      <c r="O17" s="136">
        <f>Мор!C12</f>
        <v>34.3</v>
      </c>
      <c r="P17" s="136">
        <f>Мор!D12</f>
        <v>18.60868</v>
      </c>
      <c r="Q17" s="134">
        <f t="shared" si="19"/>
        <v>54.252711370262396</v>
      </c>
      <c r="R17" s="136">
        <f>Мор!C11</f>
        <v>714.2</v>
      </c>
      <c r="S17" s="136">
        <f>Мор!D11</f>
        <v>249.09023</v>
      </c>
      <c r="T17" s="134">
        <f t="shared" si="20"/>
        <v>34.87681741809017</v>
      </c>
      <c r="U17" s="134">
        <f>Мор!C17</f>
        <v>0</v>
      </c>
      <c r="V17" s="134">
        <f>Мор!D17</f>
        <v>0</v>
      </c>
      <c r="W17" s="134" t="e">
        <f t="shared" si="21"/>
        <v>#DIV/0!</v>
      </c>
      <c r="X17" s="136">
        <f>Мор!C21</f>
        <v>219</v>
      </c>
      <c r="Y17" s="136">
        <f>Мор!D21</f>
        <v>67.41071</v>
      </c>
      <c r="Z17" s="134">
        <f t="shared" si="22"/>
        <v>30.78114611872146</v>
      </c>
      <c r="AA17" s="136"/>
      <c r="AB17" s="136"/>
      <c r="AC17" s="134" t="e">
        <f t="shared" si="23"/>
        <v>#DIV/0!</v>
      </c>
      <c r="AD17" s="136">
        <f>Мор!C22</f>
        <v>0</v>
      </c>
      <c r="AE17" s="136">
        <f>Мор!D22</f>
        <v>0</v>
      </c>
      <c r="AF17" s="134" t="e">
        <f t="shared" si="24"/>
        <v>#DIV/0!</v>
      </c>
      <c r="AG17" s="136"/>
      <c r="AH17" s="136">
        <f>Мор!D19</f>
        <v>0</v>
      </c>
      <c r="AI17" s="134" t="e">
        <f t="shared" si="25"/>
        <v>#DIV/0!</v>
      </c>
      <c r="AJ17" s="134">
        <f>Мор!C25</f>
        <v>50</v>
      </c>
      <c r="AK17" s="134">
        <f>Мор!D25</f>
        <v>3.29925</v>
      </c>
      <c r="AL17" s="134">
        <f t="shared" si="26"/>
        <v>6.5985000000000005</v>
      </c>
      <c r="AM17" s="134">
        <f>Мор!C34</f>
        <v>2</v>
      </c>
      <c r="AN17" s="134">
        <f>Мор!D34</f>
        <v>0</v>
      </c>
      <c r="AO17" s="134">
        <f t="shared" si="27"/>
        <v>0</v>
      </c>
      <c r="AP17" s="134"/>
      <c r="AQ17" s="134"/>
      <c r="AR17" s="134"/>
      <c r="AS17" s="134"/>
      <c r="AT17" s="134">
        <f>Мор!D36</f>
        <v>0</v>
      </c>
      <c r="AU17" s="134" t="e">
        <f t="shared" si="28"/>
        <v>#DIV/0!</v>
      </c>
      <c r="AV17" s="134"/>
      <c r="AW17" s="134"/>
      <c r="AX17" s="137" t="e">
        <f t="shared" si="29"/>
        <v>#DIV/0!</v>
      </c>
      <c r="AY17" s="137"/>
      <c r="AZ17" s="137"/>
      <c r="BA17" s="137" t="e">
        <f t="shared" si="30"/>
        <v>#DIV/0!</v>
      </c>
      <c r="BB17" s="136">
        <f t="shared" si="2"/>
        <v>5541.706</v>
      </c>
      <c r="BC17" s="136">
        <f t="shared" si="3"/>
        <v>996.188</v>
      </c>
      <c r="BD17" s="134">
        <f aca="true" t="shared" si="46" ref="BD17:BD30">BC17/BB17*100</f>
        <v>17.976197221577614</v>
      </c>
      <c r="BE17" s="138">
        <f>Мор!C40</f>
        <v>0</v>
      </c>
      <c r="BF17" s="138">
        <f>Мор!D40</f>
        <v>0</v>
      </c>
      <c r="BG17" s="134" t="e">
        <f t="shared" si="31"/>
        <v>#DIV/0!</v>
      </c>
      <c r="BH17" s="134"/>
      <c r="BI17" s="134"/>
      <c r="BJ17" s="134" t="e">
        <f t="shared" si="32"/>
        <v>#DIV/0!</v>
      </c>
      <c r="BK17" s="134">
        <f>Мор!C42</f>
        <v>5541.506</v>
      </c>
      <c r="BL17" s="134">
        <f>Мор!D42</f>
        <v>996.1</v>
      </c>
      <c r="BM17" s="134">
        <f t="shared" si="4"/>
        <v>17.97525798943464</v>
      </c>
      <c r="BN17" s="134">
        <f>Мор!C43</f>
        <v>0.2</v>
      </c>
      <c r="BO17" s="134">
        <f>Мор!D43</f>
        <v>0.088</v>
      </c>
      <c r="BP17" s="134">
        <f t="shared" si="5"/>
        <v>43.99999999999999</v>
      </c>
      <c r="BQ17" s="134"/>
      <c r="BR17" s="134"/>
      <c r="BS17" s="134" t="e">
        <f t="shared" si="6"/>
        <v>#DIV/0!</v>
      </c>
      <c r="BT17" s="136"/>
      <c r="BU17" s="136"/>
      <c r="BV17" s="134" t="e">
        <f t="shared" si="33"/>
        <v>#DIV/0!</v>
      </c>
      <c r="BW17" s="136">
        <f t="shared" si="7"/>
        <v>10986.306</v>
      </c>
      <c r="BX17" s="136">
        <f t="shared" si="8"/>
        <v>2212.1291100000003</v>
      </c>
      <c r="BY17" s="134">
        <f t="shared" si="34"/>
        <v>20.13533129333918</v>
      </c>
      <c r="BZ17" s="136">
        <f t="shared" si="35"/>
        <v>935.7</v>
      </c>
      <c r="CA17" s="136">
        <f t="shared" si="35"/>
        <v>418.75347</v>
      </c>
      <c r="CB17" s="134">
        <f t="shared" si="36"/>
        <v>44.75296248797691</v>
      </c>
      <c r="CC17" s="134">
        <f>Мор!C53</f>
        <v>925.7</v>
      </c>
      <c r="CD17" s="134">
        <f>Мор!D53</f>
        <v>418.75347</v>
      </c>
      <c r="CE17" s="134">
        <f t="shared" si="37"/>
        <v>45.236412444636485</v>
      </c>
      <c r="CF17" s="134"/>
      <c r="CG17" s="134"/>
      <c r="CH17" s="134" t="e">
        <f t="shared" si="38"/>
        <v>#DIV/0!</v>
      </c>
      <c r="CI17" s="134">
        <f>Мор!C55</f>
        <v>10</v>
      </c>
      <c r="CJ17" s="134"/>
      <c r="CK17" s="134">
        <f t="shared" si="39"/>
        <v>0</v>
      </c>
      <c r="CL17" s="134"/>
      <c r="CM17" s="134"/>
      <c r="CN17" s="134" t="e">
        <f t="shared" si="40"/>
        <v>#DIV/0!</v>
      </c>
      <c r="CO17" s="134">
        <f>Мор!C56</f>
        <v>0</v>
      </c>
      <c r="CP17" s="134">
        <f>'[1]моргауши'!D57</f>
        <v>0</v>
      </c>
      <c r="CQ17" s="134" t="e">
        <f t="shared" si="41"/>
        <v>#DIV/0!</v>
      </c>
      <c r="CR17" s="134">
        <f>Мор!C58</f>
        <v>0</v>
      </c>
      <c r="CS17" s="134">
        <f>Мор!D58</f>
        <v>0</v>
      </c>
      <c r="CT17" s="134" t="e">
        <f t="shared" si="42"/>
        <v>#DIV/0!</v>
      </c>
      <c r="CU17" s="136">
        <f>Мор!C62</f>
        <v>8</v>
      </c>
      <c r="CV17" s="136">
        <f>Мор!D62</f>
        <v>0</v>
      </c>
      <c r="CW17" s="134">
        <f t="shared" si="43"/>
        <v>0</v>
      </c>
      <c r="CX17" s="136">
        <f>Мор!C66</f>
        <v>2013.2</v>
      </c>
      <c r="CY17" s="136">
        <f>Мор!D66</f>
        <v>676.2510100000001</v>
      </c>
      <c r="CZ17" s="134">
        <f t="shared" si="44"/>
        <v>33.59085088416452</v>
      </c>
      <c r="DA17" s="136">
        <f>Мор!C77</f>
        <v>193</v>
      </c>
      <c r="DB17" s="136">
        <f>Мор!D77</f>
        <v>73.07463</v>
      </c>
      <c r="DC17" s="134">
        <f t="shared" si="9"/>
        <v>37.86250259067357</v>
      </c>
      <c r="DD17" s="134">
        <f>Мор!C85</f>
        <v>5541.506</v>
      </c>
      <c r="DE17" s="134">
        <f>Мор!D85</f>
        <v>469.7</v>
      </c>
      <c r="DF17" s="134">
        <f t="shared" si="10"/>
        <v>8.476035214975857</v>
      </c>
      <c r="DG17" s="135">
        <f>Мор!C89</f>
        <v>21.5</v>
      </c>
      <c r="DH17" s="135">
        <f>Мор!D89</f>
        <v>6</v>
      </c>
      <c r="DI17" s="134">
        <f t="shared" si="45"/>
        <v>27.906976744186046</v>
      </c>
      <c r="DJ17" s="134">
        <f>Мор!C99</f>
        <v>2273.4</v>
      </c>
      <c r="DK17" s="134">
        <f>Мор!D99</f>
        <v>568.35</v>
      </c>
      <c r="DL17" s="134">
        <f>DK17/DJ17*100</f>
        <v>25</v>
      </c>
      <c r="DM17" s="139">
        <f t="shared" si="11"/>
        <v>0</v>
      </c>
      <c r="DN17" s="139">
        <f t="shared" si="12"/>
        <v>-910.5317599999998</v>
      </c>
      <c r="DO17" s="134"/>
    </row>
    <row r="18" spans="1:119" s="123" customFormat="1" ht="15" customHeight="1">
      <c r="A18" s="130">
        <v>6</v>
      </c>
      <c r="B18" s="131" t="s">
        <v>219</v>
      </c>
      <c r="C18" s="132">
        <f t="shared" si="13"/>
        <v>6386.736</v>
      </c>
      <c r="D18" s="148">
        <f t="shared" si="0"/>
        <v>3719.3227199999997</v>
      </c>
      <c r="E18" s="134">
        <f t="shared" si="1"/>
        <v>58.23510976498794</v>
      </c>
      <c r="F18" s="135">
        <f t="shared" si="14"/>
        <v>1572.6999999999998</v>
      </c>
      <c r="G18" s="135">
        <f t="shared" si="15"/>
        <v>1782.0057199999999</v>
      </c>
      <c r="H18" s="134">
        <f t="shared" si="16"/>
        <v>113.30868697145038</v>
      </c>
      <c r="I18" s="136">
        <f>Мос!C7</f>
        <v>652.9</v>
      </c>
      <c r="J18" s="136">
        <f>Мос!D7</f>
        <v>752.52303</v>
      </c>
      <c r="K18" s="134">
        <f t="shared" si="17"/>
        <v>115.25854342165722</v>
      </c>
      <c r="L18" s="136">
        <f>Мос!C9</f>
        <v>10</v>
      </c>
      <c r="M18" s="136">
        <f>Мос!D9</f>
        <v>0</v>
      </c>
      <c r="N18" s="134">
        <f t="shared" si="18"/>
        <v>0</v>
      </c>
      <c r="O18" s="136">
        <f>Мос!C12</f>
        <v>14</v>
      </c>
      <c r="P18" s="136">
        <f>Мос!D12</f>
        <v>13.81448</v>
      </c>
      <c r="Q18" s="134">
        <f t="shared" si="19"/>
        <v>98.67485714285714</v>
      </c>
      <c r="R18" s="144">
        <f>Мос!C11</f>
        <v>371.7</v>
      </c>
      <c r="S18" s="251">
        <f>Мос!D11</f>
        <v>154.77623</v>
      </c>
      <c r="T18" s="134">
        <f t="shared" si="20"/>
        <v>41.640094161958565</v>
      </c>
      <c r="U18" s="134">
        <f>Мос!C17</f>
        <v>12.1</v>
      </c>
      <c r="V18" s="134">
        <f>Мос!D17</f>
        <v>4.3</v>
      </c>
      <c r="W18" s="134">
        <f t="shared" si="21"/>
        <v>35.53719008264463</v>
      </c>
      <c r="X18" s="136">
        <f>Мос!C21</f>
        <v>450</v>
      </c>
      <c r="Y18" s="136">
        <f>Мос!D21</f>
        <v>826.76336</v>
      </c>
      <c r="Z18" s="134">
        <f t="shared" si="22"/>
        <v>183.72519111111112</v>
      </c>
      <c r="AA18" s="136"/>
      <c r="AB18" s="136"/>
      <c r="AC18" s="134" t="e">
        <f t="shared" si="23"/>
        <v>#DIV/0!</v>
      </c>
      <c r="AD18" s="136">
        <f>Мос!C22</f>
        <v>0</v>
      </c>
      <c r="AE18" s="136">
        <f>Мос!D22</f>
        <v>3.8875</v>
      </c>
      <c r="AF18" s="134" t="e">
        <f t="shared" si="24"/>
        <v>#DIV/0!</v>
      </c>
      <c r="AG18" s="136"/>
      <c r="AH18" s="136">
        <f>Мос!D19</f>
        <v>0</v>
      </c>
      <c r="AI18" s="134" t="e">
        <f t="shared" si="25"/>
        <v>#DIV/0!</v>
      </c>
      <c r="AJ18" s="134">
        <f>Мос!C25</f>
        <v>60</v>
      </c>
      <c r="AK18" s="134">
        <f>Мос!D25</f>
        <v>25.94112</v>
      </c>
      <c r="AL18" s="134">
        <f t="shared" si="26"/>
        <v>43.2352</v>
      </c>
      <c r="AM18" s="142">
        <f>Мос!C34</f>
        <v>2</v>
      </c>
      <c r="AN18" s="142">
        <f>Мос!D34</f>
        <v>0</v>
      </c>
      <c r="AO18" s="134">
        <f t="shared" si="27"/>
        <v>0</v>
      </c>
      <c r="AP18" s="134"/>
      <c r="AQ18" s="134"/>
      <c r="AR18" s="134"/>
      <c r="AS18" s="134"/>
      <c r="AT18" s="134">
        <f>Мос!D36</f>
        <v>0</v>
      </c>
      <c r="AU18" s="134" t="e">
        <f t="shared" si="28"/>
        <v>#DIV/0!</v>
      </c>
      <c r="AV18" s="134"/>
      <c r="AW18" s="134"/>
      <c r="AX18" s="137" t="e">
        <f t="shared" si="29"/>
        <v>#DIV/0!</v>
      </c>
      <c r="AY18" s="137"/>
      <c r="AZ18" s="137"/>
      <c r="BA18" s="137" t="e">
        <f t="shared" si="30"/>
        <v>#DIV/0!</v>
      </c>
      <c r="BB18" s="136">
        <f t="shared" si="2"/>
        <v>4814.036</v>
      </c>
      <c r="BC18" s="136">
        <f t="shared" si="3"/>
        <v>1937.3169999999998</v>
      </c>
      <c r="BD18" s="134">
        <f t="shared" si="46"/>
        <v>40.24309332127969</v>
      </c>
      <c r="BE18" s="138">
        <f>Мос!C40</f>
        <v>2079.5</v>
      </c>
      <c r="BF18" s="138">
        <f>Мос!D40</f>
        <v>988.38</v>
      </c>
      <c r="BG18" s="134">
        <f t="shared" si="31"/>
        <v>47.52969463813417</v>
      </c>
      <c r="BH18" s="134"/>
      <c r="BI18" s="134"/>
      <c r="BJ18" s="134" t="e">
        <f t="shared" si="32"/>
        <v>#DIV/0!</v>
      </c>
      <c r="BK18" s="134">
        <f>Мос!C42</f>
        <v>2622.55</v>
      </c>
      <c r="BL18" s="134">
        <f>Мос!D42</f>
        <v>837.021</v>
      </c>
      <c r="BM18" s="134">
        <f t="shared" si="4"/>
        <v>31.916302835026972</v>
      </c>
      <c r="BN18" s="134">
        <f>Мос!C43</f>
        <v>111.986</v>
      </c>
      <c r="BO18" s="134">
        <f>Мос!D43</f>
        <v>111.916</v>
      </c>
      <c r="BP18" s="134">
        <f t="shared" si="5"/>
        <v>99.93749218652331</v>
      </c>
      <c r="BQ18" s="134"/>
      <c r="BR18" s="134"/>
      <c r="BS18" s="134" t="e">
        <f t="shared" si="6"/>
        <v>#DIV/0!</v>
      </c>
      <c r="BT18" s="136"/>
      <c r="BU18" s="136"/>
      <c r="BV18" s="134" t="e">
        <f t="shared" si="33"/>
        <v>#DIV/0!</v>
      </c>
      <c r="BW18" s="136">
        <f t="shared" si="7"/>
        <v>7021.735999999999</v>
      </c>
      <c r="BX18" s="136">
        <f t="shared" si="8"/>
        <v>1743.4993000000002</v>
      </c>
      <c r="BY18" s="134">
        <f t="shared" si="34"/>
        <v>24.830032060447735</v>
      </c>
      <c r="BZ18" s="136">
        <f t="shared" si="35"/>
        <v>771.72475</v>
      </c>
      <c r="CA18" s="136">
        <f t="shared" si="35"/>
        <v>296.6976</v>
      </c>
      <c r="CB18" s="134">
        <f t="shared" si="36"/>
        <v>38.446039212815194</v>
      </c>
      <c r="CC18" s="134">
        <f>Мос!C53</f>
        <v>753.126</v>
      </c>
      <c r="CD18" s="134">
        <f>Мос!D53</f>
        <v>296.6976</v>
      </c>
      <c r="CE18" s="134">
        <f t="shared" si="37"/>
        <v>39.39547964085691</v>
      </c>
      <c r="CF18" s="134"/>
      <c r="CG18" s="134"/>
      <c r="CH18" s="134" t="e">
        <f t="shared" si="38"/>
        <v>#DIV/0!</v>
      </c>
      <c r="CI18" s="134">
        <f>Мос!C55</f>
        <v>18.59875</v>
      </c>
      <c r="CJ18" s="134"/>
      <c r="CK18" s="134">
        <f t="shared" si="39"/>
        <v>0</v>
      </c>
      <c r="CL18" s="134"/>
      <c r="CM18" s="134"/>
      <c r="CN18" s="134" t="e">
        <f t="shared" si="40"/>
        <v>#DIV/0!</v>
      </c>
      <c r="CO18" s="134">
        <f>Мос!C56</f>
        <v>111.86</v>
      </c>
      <c r="CP18" s="134">
        <f>Мос!D56</f>
        <v>36.03025</v>
      </c>
      <c r="CQ18" s="134">
        <f t="shared" si="41"/>
        <v>32.210128732344</v>
      </c>
      <c r="CR18" s="134">
        <f>Мос!C58</f>
        <v>23.30125</v>
      </c>
      <c r="CS18" s="134">
        <f>Мос!D58</f>
        <v>1.40125</v>
      </c>
      <c r="CT18" s="134">
        <f t="shared" si="42"/>
        <v>6.013625878439999</v>
      </c>
      <c r="CU18" s="136">
        <f>Мос!C62</f>
        <v>474.5</v>
      </c>
      <c r="CV18" s="136">
        <f>Мос!D62</f>
        <v>0</v>
      </c>
      <c r="CW18" s="134">
        <f t="shared" si="43"/>
        <v>0</v>
      </c>
      <c r="CX18" s="136">
        <f>Мос!C66</f>
        <v>1129.58</v>
      </c>
      <c r="CY18" s="136">
        <f>Мос!D66</f>
        <v>462.27187</v>
      </c>
      <c r="CZ18" s="134">
        <f t="shared" si="44"/>
        <v>40.9242258184458</v>
      </c>
      <c r="DA18" s="144">
        <f>Мос!C77</f>
        <v>2917.12</v>
      </c>
      <c r="DB18" s="144">
        <f>Мос!D77</f>
        <v>281.15933</v>
      </c>
      <c r="DC18" s="134">
        <f t="shared" si="9"/>
        <v>9.63825039765248</v>
      </c>
      <c r="DD18" s="134">
        <f>Мос!C85</f>
        <v>1262.65</v>
      </c>
      <c r="DE18" s="134">
        <f>Мос!D85</f>
        <v>576.7</v>
      </c>
      <c r="DF18" s="134">
        <f t="shared" si="10"/>
        <v>45.67378133291094</v>
      </c>
      <c r="DG18" s="135">
        <f>Мос!C89</f>
        <v>32</v>
      </c>
      <c r="DH18" s="135">
        <f>Мос!D89</f>
        <v>14.489</v>
      </c>
      <c r="DI18" s="134">
        <f t="shared" si="45"/>
        <v>45.278125</v>
      </c>
      <c r="DJ18" s="134">
        <f>Мос!C99</f>
        <v>299</v>
      </c>
      <c r="DK18" s="134">
        <f>Мос!D99</f>
        <v>74.75</v>
      </c>
      <c r="DL18" s="134"/>
      <c r="DM18" s="139">
        <f t="shared" si="11"/>
        <v>634.9999999999991</v>
      </c>
      <c r="DN18" s="139">
        <f t="shared" si="12"/>
        <v>-1975.8234199999995</v>
      </c>
      <c r="DO18" s="134">
        <f>DN18/DM18*100</f>
        <v>-311.1532944881894</v>
      </c>
    </row>
    <row r="19" spans="1:135" s="123" customFormat="1" ht="14.25" customHeight="1">
      <c r="A19" s="130">
        <v>7</v>
      </c>
      <c r="B19" s="131" t="s">
        <v>220</v>
      </c>
      <c r="C19" s="132">
        <f t="shared" si="13"/>
        <v>3409.378</v>
      </c>
      <c r="D19" s="148">
        <f t="shared" si="0"/>
        <v>1482.11572</v>
      </c>
      <c r="E19" s="134">
        <f t="shared" si="1"/>
        <v>43.47173355374499</v>
      </c>
      <c r="F19" s="135">
        <f t="shared" si="14"/>
        <v>1154.4</v>
      </c>
      <c r="G19" s="135">
        <f t="shared" si="15"/>
        <v>400.85272000000003</v>
      </c>
      <c r="H19" s="134">
        <f t="shared" si="16"/>
        <v>34.723901593901594</v>
      </c>
      <c r="I19" s="136">
        <f>Ори!C7</f>
        <v>509.7</v>
      </c>
      <c r="J19" s="136">
        <f>Ори!D7</f>
        <v>247.21019</v>
      </c>
      <c r="K19" s="134">
        <f t="shared" si="17"/>
        <v>48.50111634294684</v>
      </c>
      <c r="L19" s="136">
        <f>Ори!C9</f>
        <v>17</v>
      </c>
      <c r="M19" s="136">
        <f>Ори!D9</f>
        <v>5.876</v>
      </c>
      <c r="N19" s="134">
        <f t="shared" si="18"/>
        <v>34.56470588235294</v>
      </c>
      <c r="O19" s="136">
        <f>Ори!C12</f>
        <v>27.9</v>
      </c>
      <c r="P19" s="136">
        <f>Ори!D12</f>
        <v>10.08849</v>
      </c>
      <c r="Q19" s="134">
        <f t="shared" si="19"/>
        <v>36.1594623655914</v>
      </c>
      <c r="R19" s="136">
        <f>Ори!C11</f>
        <v>390.8</v>
      </c>
      <c r="S19" s="136">
        <f>Ори!D11</f>
        <v>35.37514</v>
      </c>
      <c r="T19" s="134">
        <f t="shared" si="20"/>
        <v>9.051980552712385</v>
      </c>
      <c r="U19" s="134">
        <f>Ори!C17</f>
        <v>19</v>
      </c>
      <c r="V19" s="134">
        <f>Ори!D17</f>
        <v>4.665</v>
      </c>
      <c r="W19" s="134">
        <f t="shared" si="21"/>
        <v>24.552631578947366</v>
      </c>
      <c r="X19" s="136">
        <f>Ори!C21</f>
        <v>129</v>
      </c>
      <c r="Y19" s="136">
        <f>Ори!D21</f>
        <v>62.73949</v>
      </c>
      <c r="Z19" s="134">
        <f t="shared" si="22"/>
        <v>48.63526356589147</v>
      </c>
      <c r="AA19" s="136"/>
      <c r="AB19" s="136"/>
      <c r="AC19" s="134" t="e">
        <f t="shared" si="23"/>
        <v>#DIV/0!</v>
      </c>
      <c r="AD19" s="136">
        <f>Ори!C22</f>
        <v>0</v>
      </c>
      <c r="AE19" s="136">
        <f>Ори!D22</f>
        <v>3.8875</v>
      </c>
      <c r="AF19" s="134" t="e">
        <f t="shared" si="24"/>
        <v>#DIV/0!</v>
      </c>
      <c r="AG19" s="136"/>
      <c r="AH19" s="136">
        <f>Ори!D19</f>
        <v>0</v>
      </c>
      <c r="AI19" s="134" t="e">
        <f t="shared" si="25"/>
        <v>#DIV/0!</v>
      </c>
      <c r="AJ19" s="134">
        <f>Ори!C25</f>
        <v>60</v>
      </c>
      <c r="AK19" s="134">
        <f>Ори!D25</f>
        <v>31.01091</v>
      </c>
      <c r="AL19" s="134">
        <f t="shared" si="26"/>
        <v>51.68484999999999</v>
      </c>
      <c r="AM19" s="134">
        <f>Ори!C34</f>
        <v>1</v>
      </c>
      <c r="AN19" s="134">
        <f>Ори!D34</f>
        <v>0</v>
      </c>
      <c r="AO19" s="134">
        <f t="shared" si="27"/>
        <v>0</v>
      </c>
      <c r="AP19" s="134"/>
      <c r="AQ19" s="134"/>
      <c r="AR19" s="134"/>
      <c r="AS19" s="134"/>
      <c r="AT19" s="134"/>
      <c r="AU19" s="134" t="e">
        <f t="shared" si="28"/>
        <v>#DIV/0!</v>
      </c>
      <c r="AV19" s="134"/>
      <c r="AW19" s="134"/>
      <c r="AX19" s="137" t="e">
        <f t="shared" si="29"/>
        <v>#DIV/0!</v>
      </c>
      <c r="AY19" s="137"/>
      <c r="AZ19" s="137"/>
      <c r="BA19" s="137" t="e">
        <f t="shared" si="30"/>
        <v>#DIV/0!</v>
      </c>
      <c r="BB19" s="136">
        <f t="shared" si="2"/>
        <v>2254.978</v>
      </c>
      <c r="BC19" s="136">
        <f t="shared" si="3"/>
        <v>1081.263</v>
      </c>
      <c r="BD19" s="134">
        <f t="shared" si="46"/>
        <v>47.95004651930085</v>
      </c>
      <c r="BE19" s="138">
        <f>Ори!C40</f>
        <v>1907.9</v>
      </c>
      <c r="BF19" s="138">
        <f>Ори!D40</f>
        <v>906.23</v>
      </c>
      <c r="BG19" s="134">
        <f t="shared" si="31"/>
        <v>47.49882069290843</v>
      </c>
      <c r="BH19" s="134"/>
      <c r="BI19" s="134"/>
      <c r="BJ19" s="134" t="e">
        <f t="shared" si="32"/>
        <v>#DIV/0!</v>
      </c>
      <c r="BK19" s="134">
        <f>Ори!C42</f>
        <v>235.1</v>
      </c>
      <c r="BL19" s="134">
        <f>Ори!D42</f>
        <v>63.121</v>
      </c>
      <c r="BM19" s="134">
        <f t="shared" si="4"/>
        <v>26.84857507443641</v>
      </c>
      <c r="BN19" s="134">
        <f>Ори!C43</f>
        <v>111.978</v>
      </c>
      <c r="BO19" s="134">
        <f>Ори!D43</f>
        <v>111.912</v>
      </c>
      <c r="BP19" s="134">
        <f t="shared" si="5"/>
        <v>99.94105985104218</v>
      </c>
      <c r="BQ19" s="134"/>
      <c r="BR19" s="134"/>
      <c r="BS19" s="134" t="e">
        <f t="shared" si="6"/>
        <v>#DIV/0!</v>
      </c>
      <c r="BT19" s="136"/>
      <c r="BU19" s="136"/>
      <c r="BV19" s="134" t="e">
        <f t="shared" si="33"/>
        <v>#DIV/0!</v>
      </c>
      <c r="BW19" s="136">
        <f t="shared" si="7"/>
        <v>3459.378</v>
      </c>
      <c r="BX19" s="136">
        <f t="shared" si="8"/>
        <v>1539.3700799999997</v>
      </c>
      <c r="BY19" s="134">
        <f t="shared" si="34"/>
        <v>44.4984641747736</v>
      </c>
      <c r="BZ19" s="136">
        <f t="shared" si="35"/>
        <v>769.41675</v>
      </c>
      <c r="CA19" s="136">
        <f t="shared" si="35"/>
        <v>386.80877999999996</v>
      </c>
      <c r="CB19" s="134">
        <f t="shared" si="36"/>
        <v>50.27298664865302</v>
      </c>
      <c r="CC19" s="134">
        <f>Ори!C53</f>
        <v>673.918</v>
      </c>
      <c r="CD19" s="134">
        <f>Ори!D53</f>
        <v>304.90878</v>
      </c>
      <c r="CE19" s="134">
        <f t="shared" si="37"/>
        <v>45.24419588139803</v>
      </c>
      <c r="CF19" s="134">
        <f>Ори!C54</f>
        <v>81.9</v>
      </c>
      <c r="CG19" s="134">
        <f>Ори!D54</f>
        <v>81.9</v>
      </c>
      <c r="CH19" s="134">
        <f t="shared" si="38"/>
        <v>100</v>
      </c>
      <c r="CI19" s="134">
        <f>Ори!C55</f>
        <v>13.59875</v>
      </c>
      <c r="CJ19" s="134"/>
      <c r="CK19" s="134">
        <f t="shared" si="39"/>
        <v>0</v>
      </c>
      <c r="CL19" s="134"/>
      <c r="CM19" s="134"/>
      <c r="CN19" s="134" t="e">
        <f t="shared" si="40"/>
        <v>#DIV/0!</v>
      </c>
      <c r="CO19" s="134">
        <f>Ори!C56</f>
        <v>111.86</v>
      </c>
      <c r="CP19" s="134">
        <f>Ори!D57</f>
        <v>40.04672</v>
      </c>
      <c r="CQ19" s="134">
        <f t="shared" si="41"/>
        <v>35.800750938673346</v>
      </c>
      <c r="CR19" s="134">
        <f>Ори!C58</f>
        <v>19.40125</v>
      </c>
      <c r="CS19" s="134">
        <f>Ори!D58</f>
        <v>0</v>
      </c>
      <c r="CT19" s="134">
        <f t="shared" si="42"/>
        <v>0</v>
      </c>
      <c r="CU19" s="136">
        <f>Ори!C62</f>
        <v>0</v>
      </c>
      <c r="CV19" s="136">
        <f>Ори!D62</f>
        <v>0</v>
      </c>
      <c r="CW19" s="134" t="e">
        <f t="shared" si="43"/>
        <v>#DIV/0!</v>
      </c>
      <c r="CX19" s="136">
        <f>Ори!C66</f>
        <v>783.7</v>
      </c>
      <c r="CY19" s="136">
        <f>Ори!D66</f>
        <v>391.25901</v>
      </c>
      <c r="CZ19" s="134">
        <f t="shared" si="44"/>
        <v>49.924589766492275</v>
      </c>
      <c r="DA19" s="136">
        <f>Ори!C77</f>
        <v>1576.1</v>
      </c>
      <c r="DB19" s="136">
        <f>Ори!D77</f>
        <v>667.78057</v>
      </c>
      <c r="DC19" s="134">
        <f t="shared" si="9"/>
        <v>42.369175179239896</v>
      </c>
      <c r="DD19" s="134">
        <f>Ори!C85</f>
        <v>0</v>
      </c>
      <c r="DE19" s="134">
        <f>Ори!D85</f>
        <v>0</v>
      </c>
      <c r="DF19" s="134" t="e">
        <f t="shared" si="10"/>
        <v>#DIV/0!</v>
      </c>
      <c r="DG19" s="135">
        <f>Ори!C89</f>
        <v>13</v>
      </c>
      <c r="DH19" s="135">
        <f>Ори!D89</f>
        <v>7</v>
      </c>
      <c r="DI19" s="134">
        <f t="shared" si="45"/>
        <v>53.84615384615385</v>
      </c>
      <c r="DJ19" s="134">
        <f>Ори!C99</f>
        <v>185.9</v>
      </c>
      <c r="DK19" s="134">
        <f>Ори!D99</f>
        <v>46.475</v>
      </c>
      <c r="DL19" s="134">
        <f aca="true" t="shared" si="47" ref="DL19:DL30">DK19/DJ19*100</f>
        <v>25</v>
      </c>
      <c r="DM19" s="139">
        <f t="shared" si="11"/>
        <v>50</v>
      </c>
      <c r="DN19" s="139">
        <f t="shared" si="12"/>
        <v>57.25435999999968</v>
      </c>
      <c r="DO19" s="134">
        <f>DN19/DM19*100</f>
        <v>114.50871999999936</v>
      </c>
      <c r="DW19" s="149"/>
      <c r="DX19" s="149"/>
      <c r="DY19" s="149"/>
      <c r="DZ19" s="149"/>
      <c r="EA19" s="149"/>
      <c r="EB19" s="149"/>
      <c r="EC19" s="149"/>
      <c r="ED19" s="149"/>
      <c r="EE19" s="149"/>
    </row>
    <row r="20" spans="1:135" s="123" customFormat="1" ht="15" customHeight="1">
      <c r="A20" s="130">
        <v>8</v>
      </c>
      <c r="B20" s="131" t="s">
        <v>221</v>
      </c>
      <c r="C20" s="132">
        <f t="shared" si="13"/>
        <v>4243.393</v>
      </c>
      <c r="D20" s="148">
        <f t="shared" si="0"/>
        <v>2077.7668</v>
      </c>
      <c r="E20" s="134">
        <f t="shared" si="1"/>
        <v>48.96475061348312</v>
      </c>
      <c r="F20" s="135">
        <f t="shared" si="14"/>
        <v>1033.4</v>
      </c>
      <c r="G20" s="135">
        <f t="shared" si="15"/>
        <v>314.14079999999996</v>
      </c>
      <c r="H20" s="134">
        <f t="shared" si="16"/>
        <v>30.398761370234173</v>
      </c>
      <c r="I20" s="136">
        <f>Сятр!C7</f>
        <v>418.1</v>
      </c>
      <c r="J20" s="136">
        <f>Сятр!D7</f>
        <v>183.41583</v>
      </c>
      <c r="K20" s="134">
        <f t="shared" si="17"/>
        <v>43.86889021765128</v>
      </c>
      <c r="L20" s="136">
        <f>Сятр!C9</f>
        <v>15</v>
      </c>
      <c r="M20" s="136">
        <f>Сятр!D9</f>
        <v>11.40283</v>
      </c>
      <c r="N20" s="134">
        <f t="shared" si="18"/>
        <v>76.01886666666667</v>
      </c>
      <c r="O20" s="136">
        <f>Сятр!C12</f>
        <v>34.4</v>
      </c>
      <c r="P20" s="136">
        <f>Сятр!D12</f>
        <v>6.40988</v>
      </c>
      <c r="Q20" s="134">
        <f t="shared" si="19"/>
        <v>18.633372093023258</v>
      </c>
      <c r="R20" s="136">
        <f>Сятр!C11</f>
        <v>427.2</v>
      </c>
      <c r="S20" s="136">
        <f>Сятр!D11</f>
        <v>79.41115</v>
      </c>
      <c r="T20" s="134">
        <f t="shared" si="20"/>
        <v>18.588752340823973</v>
      </c>
      <c r="U20" s="134">
        <f>Сятр!C17</f>
        <v>5.7</v>
      </c>
      <c r="V20" s="134">
        <f>Сятр!D17</f>
        <v>7.45</v>
      </c>
      <c r="W20" s="134">
        <f t="shared" si="21"/>
        <v>130.70175438596493</v>
      </c>
      <c r="X20" s="136">
        <f>Сятр!C21</f>
        <v>45</v>
      </c>
      <c r="Y20" s="136">
        <f>Сятр!D21</f>
        <v>20.59513</v>
      </c>
      <c r="Z20" s="134">
        <f t="shared" si="22"/>
        <v>45.766955555555555</v>
      </c>
      <c r="AA20" s="136"/>
      <c r="AB20" s="136"/>
      <c r="AC20" s="134" t="e">
        <f t="shared" si="23"/>
        <v>#DIV/0!</v>
      </c>
      <c r="AD20" s="136">
        <f>Сятр!C22</f>
        <v>7</v>
      </c>
      <c r="AE20" s="136">
        <f>Сятр!D22</f>
        <v>5.45598</v>
      </c>
      <c r="AF20" s="134">
        <f t="shared" si="24"/>
        <v>77.94257142857143</v>
      </c>
      <c r="AG20" s="136"/>
      <c r="AH20" s="136">
        <f>Сятр!D19</f>
        <v>0</v>
      </c>
      <c r="AI20" s="134" t="e">
        <f t="shared" si="25"/>
        <v>#DIV/0!</v>
      </c>
      <c r="AJ20" s="134">
        <f>Сятр!C25</f>
        <v>80</v>
      </c>
      <c r="AK20" s="134">
        <f>Сятр!D25</f>
        <v>0</v>
      </c>
      <c r="AL20" s="134">
        <f t="shared" si="26"/>
        <v>0</v>
      </c>
      <c r="AM20" s="142">
        <f>Сятр!C34</f>
        <v>1</v>
      </c>
      <c r="AN20" s="142">
        <f>Сятр!D34</f>
        <v>0</v>
      </c>
      <c r="AO20" s="134">
        <f t="shared" si="27"/>
        <v>0</v>
      </c>
      <c r="AP20" s="134"/>
      <c r="AQ20" s="134"/>
      <c r="AR20" s="134"/>
      <c r="AS20" s="134"/>
      <c r="AT20" s="134"/>
      <c r="AU20" s="134" t="e">
        <f t="shared" si="28"/>
        <v>#DIV/0!</v>
      </c>
      <c r="AV20" s="134"/>
      <c r="AW20" s="134"/>
      <c r="AX20" s="137" t="e">
        <f t="shared" si="29"/>
        <v>#DIV/0!</v>
      </c>
      <c r="AY20" s="137"/>
      <c r="AZ20" s="137"/>
      <c r="BA20" s="137" t="e">
        <f t="shared" si="30"/>
        <v>#DIV/0!</v>
      </c>
      <c r="BB20" s="136">
        <f t="shared" si="2"/>
        <v>3209.993</v>
      </c>
      <c r="BC20" s="136">
        <f t="shared" si="3"/>
        <v>1763.626</v>
      </c>
      <c r="BD20" s="134">
        <f t="shared" si="46"/>
        <v>54.94173974834213</v>
      </c>
      <c r="BE20" s="138">
        <f>Сятр!C40</f>
        <v>2423.9</v>
      </c>
      <c r="BF20" s="138">
        <f>Сятр!D40</f>
        <v>1154.07</v>
      </c>
      <c r="BG20" s="134">
        <f t="shared" si="31"/>
        <v>47.612112710920414</v>
      </c>
      <c r="BH20" s="134"/>
      <c r="BI20" s="134"/>
      <c r="BJ20" s="134" t="e">
        <f t="shared" si="32"/>
        <v>#DIV/0!</v>
      </c>
      <c r="BK20" s="134">
        <f>Сятр!C42</f>
        <v>674.1</v>
      </c>
      <c r="BL20" s="134">
        <f>Сятр!D42</f>
        <v>497.636</v>
      </c>
      <c r="BM20" s="134">
        <f t="shared" si="4"/>
        <v>73.82228156059932</v>
      </c>
      <c r="BN20" s="134">
        <f>Сятр!C43</f>
        <v>111.993</v>
      </c>
      <c r="BO20" s="134">
        <f>Сятр!D43</f>
        <v>111.92</v>
      </c>
      <c r="BP20" s="134">
        <f t="shared" si="5"/>
        <v>99.9348173546561</v>
      </c>
      <c r="BQ20" s="134"/>
      <c r="BR20" s="134"/>
      <c r="BS20" s="134" t="e">
        <f t="shared" si="6"/>
        <v>#DIV/0!</v>
      </c>
      <c r="BT20" s="136"/>
      <c r="BU20" s="136"/>
      <c r="BV20" s="134" t="e">
        <f t="shared" si="33"/>
        <v>#DIV/0!</v>
      </c>
      <c r="BW20" s="136">
        <f t="shared" si="7"/>
        <v>4243.393</v>
      </c>
      <c r="BX20" s="136">
        <f t="shared" si="8"/>
        <v>1847.06278</v>
      </c>
      <c r="BY20" s="134">
        <f t="shared" si="34"/>
        <v>43.52796877404474</v>
      </c>
      <c r="BZ20" s="136">
        <f t="shared" si="35"/>
        <v>693.43175</v>
      </c>
      <c r="CA20" s="136">
        <f t="shared" si="35"/>
        <v>280.27391</v>
      </c>
      <c r="CB20" s="134">
        <f t="shared" si="36"/>
        <v>40.418384361546764</v>
      </c>
      <c r="CC20" s="134">
        <f>Сятр!C53</f>
        <v>674.833</v>
      </c>
      <c r="CD20" s="134">
        <f>Сятр!D53</f>
        <v>280.27391</v>
      </c>
      <c r="CE20" s="134">
        <f t="shared" si="37"/>
        <v>41.53233614835078</v>
      </c>
      <c r="CF20" s="134"/>
      <c r="CG20" s="134"/>
      <c r="CH20" s="134" t="e">
        <f t="shared" si="38"/>
        <v>#DIV/0!</v>
      </c>
      <c r="CI20" s="134">
        <f>Сятр!C55</f>
        <v>18.59875</v>
      </c>
      <c r="CJ20" s="134"/>
      <c r="CK20" s="134">
        <f t="shared" si="39"/>
        <v>0</v>
      </c>
      <c r="CL20" s="134"/>
      <c r="CM20" s="134"/>
      <c r="CN20" s="134" t="e">
        <f t="shared" si="40"/>
        <v>#DIV/0!</v>
      </c>
      <c r="CO20" s="134">
        <f>Сятр!C56</f>
        <v>111.86</v>
      </c>
      <c r="CP20" s="134">
        <f>Сятр!D56</f>
        <v>39.91019</v>
      </c>
      <c r="CQ20" s="134">
        <f t="shared" si="41"/>
        <v>35.678696585016986</v>
      </c>
      <c r="CR20" s="134">
        <f>Сятр!C58</f>
        <v>24.80125</v>
      </c>
      <c r="CS20" s="134">
        <f>Сятр!D60</f>
        <v>1.40125</v>
      </c>
      <c r="CT20" s="134">
        <f t="shared" si="42"/>
        <v>5.649916838869009</v>
      </c>
      <c r="CU20" s="136">
        <f>Сятр!C62</f>
        <v>300</v>
      </c>
      <c r="CV20" s="136">
        <f>Сятр!D62</f>
        <v>0</v>
      </c>
      <c r="CW20" s="134">
        <f t="shared" si="43"/>
        <v>0</v>
      </c>
      <c r="CX20" s="136">
        <f>Сятр!C66</f>
        <v>1055.9</v>
      </c>
      <c r="CY20" s="136">
        <f>Сятр!D66</f>
        <v>392.61037</v>
      </c>
      <c r="CZ20" s="134">
        <f t="shared" si="44"/>
        <v>37.182533383843165</v>
      </c>
      <c r="DA20" s="144">
        <f>Сятр!C77</f>
        <v>1424</v>
      </c>
      <c r="DB20" s="144">
        <f>Сятр!D77</f>
        <v>665.12206</v>
      </c>
      <c r="DC20" s="134">
        <f t="shared" si="9"/>
        <v>46.70800983146068</v>
      </c>
      <c r="DD20" s="134">
        <f>Сятр!C85</f>
        <v>407.8</v>
      </c>
      <c r="DE20" s="134">
        <f>Сятр!D85</f>
        <v>407.8</v>
      </c>
      <c r="DF20" s="134">
        <f t="shared" si="10"/>
        <v>100</v>
      </c>
      <c r="DG20" s="135">
        <f>Сятр!C89</f>
        <v>15</v>
      </c>
      <c r="DH20" s="135">
        <f>Сятр!D89</f>
        <v>7.295</v>
      </c>
      <c r="DI20" s="134">
        <f t="shared" si="45"/>
        <v>48.63333333333333</v>
      </c>
      <c r="DJ20" s="134">
        <f>Сятр!C99</f>
        <v>210.6</v>
      </c>
      <c r="DK20" s="134">
        <f>Сятр!D99</f>
        <v>52.65</v>
      </c>
      <c r="DL20" s="134">
        <f t="shared" si="47"/>
        <v>25</v>
      </c>
      <c r="DM20" s="139">
        <f t="shared" si="11"/>
        <v>0</v>
      </c>
      <c r="DN20" s="139">
        <f t="shared" si="12"/>
        <v>-230.7040199999999</v>
      </c>
      <c r="DO20" s="134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</row>
    <row r="21" spans="1:135" s="123" customFormat="1" ht="15" customHeight="1">
      <c r="A21" s="130">
        <v>9</v>
      </c>
      <c r="B21" s="131" t="s">
        <v>222</v>
      </c>
      <c r="C21" s="132">
        <f t="shared" si="13"/>
        <v>4248.872</v>
      </c>
      <c r="D21" s="148">
        <f t="shared" si="0"/>
        <v>1725.55965</v>
      </c>
      <c r="E21" s="134">
        <f t="shared" si="1"/>
        <v>40.61218248043245</v>
      </c>
      <c r="F21" s="135">
        <f t="shared" si="14"/>
        <v>752.3</v>
      </c>
      <c r="G21" s="135">
        <f t="shared" si="15"/>
        <v>269.69065</v>
      </c>
      <c r="H21" s="134">
        <f t="shared" si="16"/>
        <v>35.848816961318626</v>
      </c>
      <c r="I21" s="136">
        <f>Тор!C7</f>
        <v>238.8</v>
      </c>
      <c r="J21" s="136">
        <f>Тор!D7</f>
        <v>156.99919</v>
      </c>
      <c r="K21" s="134">
        <f t="shared" si="17"/>
        <v>65.74505443886098</v>
      </c>
      <c r="L21" s="136">
        <f>Тор!C9</f>
        <v>5</v>
      </c>
      <c r="M21" s="136">
        <f>Тор!D9</f>
        <v>0.00603</v>
      </c>
      <c r="N21" s="134">
        <f t="shared" si="18"/>
        <v>0.1206</v>
      </c>
      <c r="O21" s="136">
        <f>Тор!C12</f>
        <v>25.4</v>
      </c>
      <c r="P21" s="136">
        <f>Тор!D12</f>
        <v>5.57773</v>
      </c>
      <c r="Q21" s="134">
        <f t="shared" si="19"/>
        <v>21.95956692913386</v>
      </c>
      <c r="R21" s="136">
        <f>Тор!C11</f>
        <v>342.9</v>
      </c>
      <c r="S21" s="136">
        <f>Тор!D11</f>
        <v>64.20665</v>
      </c>
      <c r="T21" s="134">
        <f t="shared" si="20"/>
        <v>18.724599008457275</v>
      </c>
      <c r="U21" s="134">
        <f>Тор!C17</f>
        <v>9.2</v>
      </c>
      <c r="V21" s="134">
        <f>Тор!D17</f>
        <v>4.57</v>
      </c>
      <c r="W21" s="134">
        <f t="shared" si="21"/>
        <v>49.673913043478265</v>
      </c>
      <c r="X21" s="136">
        <f>Тор!C21</f>
        <v>112</v>
      </c>
      <c r="Y21" s="136">
        <f>Тор!D21</f>
        <v>33.00185</v>
      </c>
      <c r="Z21" s="134">
        <f t="shared" si="22"/>
        <v>29.4659375</v>
      </c>
      <c r="AA21" s="136"/>
      <c r="AB21" s="136"/>
      <c r="AC21" s="134" t="e">
        <f t="shared" si="23"/>
        <v>#DIV/0!</v>
      </c>
      <c r="AD21" s="136">
        <f>Тор!C22</f>
        <v>8</v>
      </c>
      <c r="AE21" s="136">
        <f>Тор!D22</f>
        <v>5.3292</v>
      </c>
      <c r="AF21" s="134">
        <f t="shared" si="24"/>
        <v>66.61500000000001</v>
      </c>
      <c r="AG21" s="136"/>
      <c r="AH21" s="136">
        <f>Тор!D19</f>
        <v>0</v>
      </c>
      <c r="AI21" s="134" t="e">
        <f t="shared" si="25"/>
        <v>#DIV/0!</v>
      </c>
      <c r="AJ21" s="134">
        <f>Тор!C25</f>
        <v>10</v>
      </c>
      <c r="AK21" s="134">
        <f>Тор!D25</f>
        <v>0</v>
      </c>
      <c r="AL21" s="134">
        <f t="shared" si="26"/>
        <v>0</v>
      </c>
      <c r="AM21" s="134">
        <f>Тор!C34</f>
        <v>1</v>
      </c>
      <c r="AN21" s="134">
        <f>Тор!D34</f>
        <v>0</v>
      </c>
      <c r="AO21" s="134">
        <f t="shared" si="27"/>
        <v>0</v>
      </c>
      <c r="AP21" s="134"/>
      <c r="AQ21" s="134"/>
      <c r="AR21" s="134"/>
      <c r="AS21" s="134"/>
      <c r="AT21" s="134">
        <v>0</v>
      </c>
      <c r="AU21" s="134" t="e">
        <f t="shared" si="28"/>
        <v>#DIV/0!</v>
      </c>
      <c r="AV21" s="134"/>
      <c r="AW21" s="134"/>
      <c r="AX21" s="137" t="e">
        <f t="shared" si="29"/>
        <v>#DIV/0!</v>
      </c>
      <c r="AY21" s="137"/>
      <c r="AZ21" s="137"/>
      <c r="BA21" s="137" t="e">
        <f t="shared" si="30"/>
        <v>#DIV/0!</v>
      </c>
      <c r="BB21" s="136">
        <f t="shared" si="2"/>
        <v>3496.5720000000006</v>
      </c>
      <c r="BC21" s="136">
        <f t="shared" si="3"/>
        <v>1455.869</v>
      </c>
      <c r="BD21" s="134">
        <f t="shared" si="46"/>
        <v>41.63703764715841</v>
      </c>
      <c r="BE21" s="138">
        <f>Тор!C40</f>
        <v>2223.9</v>
      </c>
      <c r="BF21" s="138">
        <f>Тор!D40</f>
        <v>1060.84</v>
      </c>
      <c r="BG21" s="134">
        <f t="shared" si="31"/>
        <v>47.70178515221007</v>
      </c>
      <c r="BH21" s="134">
        <f>Тор!C41</f>
        <v>188.3</v>
      </c>
      <c r="BI21" s="134">
        <f>Тор!D41</f>
        <v>141.3</v>
      </c>
      <c r="BJ21" s="134">
        <f t="shared" si="32"/>
        <v>75.03983005841742</v>
      </c>
      <c r="BK21" s="134">
        <f>Тор!C42</f>
        <v>972.4</v>
      </c>
      <c r="BL21" s="134">
        <f>Тор!D42</f>
        <v>141.819</v>
      </c>
      <c r="BM21" s="134">
        <f t="shared" si="4"/>
        <v>14.584430275606744</v>
      </c>
      <c r="BN21" s="134">
        <f>Тор!C43</f>
        <v>111.972</v>
      </c>
      <c r="BO21" s="134">
        <f>Тор!D43</f>
        <v>111.91</v>
      </c>
      <c r="BP21" s="134">
        <f t="shared" si="5"/>
        <v>99.94462901439645</v>
      </c>
      <c r="BQ21" s="134"/>
      <c r="BR21" s="134"/>
      <c r="BS21" s="134" t="e">
        <f t="shared" si="6"/>
        <v>#DIV/0!</v>
      </c>
      <c r="BT21" s="136"/>
      <c r="BU21" s="136"/>
      <c r="BV21" s="134" t="e">
        <f t="shared" si="33"/>
        <v>#DIV/0!</v>
      </c>
      <c r="BW21" s="136">
        <f t="shared" si="7"/>
        <v>4456.872</v>
      </c>
      <c r="BX21" s="136">
        <f t="shared" si="8"/>
        <v>1517.44594</v>
      </c>
      <c r="BY21" s="134">
        <f t="shared" si="34"/>
        <v>34.04733050444347</v>
      </c>
      <c r="BZ21" s="136">
        <f t="shared" si="35"/>
        <v>680.51075</v>
      </c>
      <c r="CA21" s="136">
        <f t="shared" si="35"/>
        <v>278.73287</v>
      </c>
      <c r="CB21" s="134">
        <f t="shared" si="36"/>
        <v>40.959363242975954</v>
      </c>
      <c r="CC21" s="134">
        <f>Тор!C53</f>
        <v>676.912</v>
      </c>
      <c r="CD21" s="134">
        <f>Тор!D53</f>
        <v>278.73287</v>
      </c>
      <c r="CE21" s="134">
        <f t="shared" si="37"/>
        <v>41.17712051197201</v>
      </c>
      <c r="CF21" s="134"/>
      <c r="CG21" s="134"/>
      <c r="CH21" s="134" t="e">
        <f t="shared" si="38"/>
        <v>#DIV/0!</v>
      </c>
      <c r="CI21" s="134">
        <f>Тор!C55</f>
        <v>3.59875</v>
      </c>
      <c r="CJ21" s="134"/>
      <c r="CK21" s="134">
        <f t="shared" si="39"/>
        <v>0</v>
      </c>
      <c r="CL21" s="134"/>
      <c r="CM21" s="134"/>
      <c r="CN21" s="134" t="e">
        <f t="shared" si="40"/>
        <v>#DIV/0!</v>
      </c>
      <c r="CO21" s="134">
        <f>Тор!C56</f>
        <v>111.86</v>
      </c>
      <c r="CP21" s="134">
        <f>Тор!D56</f>
        <v>37.91775</v>
      </c>
      <c r="CQ21" s="134">
        <f t="shared" si="41"/>
        <v>33.89750581083497</v>
      </c>
      <c r="CR21" s="134">
        <f>Тор!C58</f>
        <v>51.40125</v>
      </c>
      <c r="CS21" s="134">
        <f>Тор!D58</f>
        <v>0</v>
      </c>
      <c r="CT21" s="134">
        <f t="shared" si="42"/>
        <v>0</v>
      </c>
      <c r="CU21" s="136">
        <f>Тор!C62</f>
        <v>0</v>
      </c>
      <c r="CV21" s="136">
        <f>Тор!D62</f>
        <v>0</v>
      </c>
      <c r="CW21" s="134" t="e">
        <f t="shared" si="43"/>
        <v>#DIV/0!</v>
      </c>
      <c r="CX21" s="136">
        <f>Тор!C66</f>
        <v>625.6</v>
      </c>
      <c r="CY21" s="136">
        <f>Тор!D66</f>
        <v>378.54906</v>
      </c>
      <c r="CZ21" s="134">
        <f t="shared" si="44"/>
        <v>60.50976023017902</v>
      </c>
      <c r="DA21" s="136">
        <f>Тор!C77</f>
        <v>2985.5</v>
      </c>
      <c r="DB21" s="136">
        <f>Тор!D77</f>
        <v>820.24626</v>
      </c>
      <c r="DC21" s="134">
        <f t="shared" si="9"/>
        <v>27.47433461731703</v>
      </c>
      <c r="DD21" s="134">
        <f>Тор!C85</f>
        <v>0</v>
      </c>
      <c r="DE21" s="134">
        <f>Тор!D85</f>
        <v>0</v>
      </c>
      <c r="DF21" s="134" t="e">
        <f t="shared" si="10"/>
        <v>#DIV/0!</v>
      </c>
      <c r="DG21" s="135">
        <f>Тор!C89</f>
        <v>2</v>
      </c>
      <c r="DH21" s="135">
        <f>Тор!D89</f>
        <v>2</v>
      </c>
      <c r="DI21" s="134">
        <f t="shared" si="45"/>
        <v>100</v>
      </c>
      <c r="DJ21" s="134">
        <f>Тор!C99</f>
        <v>0</v>
      </c>
      <c r="DK21" s="134">
        <f>Тор!D99</f>
        <v>0</v>
      </c>
      <c r="DL21" s="134" t="e">
        <f t="shared" si="47"/>
        <v>#DIV/0!</v>
      </c>
      <c r="DM21" s="139">
        <f t="shared" si="11"/>
        <v>208</v>
      </c>
      <c r="DN21" s="139">
        <f t="shared" si="12"/>
        <v>-208.11370999999986</v>
      </c>
      <c r="DO21" s="134">
        <f>DN21/DM21*100</f>
        <v>-100.0546682692307</v>
      </c>
      <c r="DW21" s="149"/>
      <c r="DX21" s="149"/>
      <c r="DY21" s="149"/>
      <c r="DZ21" s="149"/>
      <c r="EA21" s="149"/>
      <c r="EB21" s="149"/>
      <c r="EC21" s="149"/>
      <c r="ED21" s="149"/>
      <c r="EE21" s="149"/>
    </row>
    <row r="22" spans="1:119" s="123" customFormat="1" ht="15" customHeight="1">
      <c r="A22" s="130">
        <v>10</v>
      </c>
      <c r="B22" s="131" t="s">
        <v>223</v>
      </c>
      <c r="C22" s="132">
        <f t="shared" si="13"/>
        <v>3939.4269999999997</v>
      </c>
      <c r="D22" s="148">
        <f t="shared" si="0"/>
        <v>967.0844599999999</v>
      </c>
      <c r="E22" s="134">
        <f t="shared" si="1"/>
        <v>24.54886103994312</v>
      </c>
      <c r="F22" s="135">
        <f t="shared" si="14"/>
        <v>383.7</v>
      </c>
      <c r="G22" s="135">
        <f t="shared" si="15"/>
        <v>112.16946</v>
      </c>
      <c r="H22" s="134">
        <f t="shared" si="16"/>
        <v>29.233635652853796</v>
      </c>
      <c r="I22" s="136">
        <f>Хор!C7</f>
        <v>58.6</v>
      </c>
      <c r="J22" s="136">
        <f>Хор!D7</f>
        <v>66.76501</v>
      </c>
      <c r="K22" s="134">
        <f t="shared" si="17"/>
        <v>113.93346416382253</v>
      </c>
      <c r="L22" s="136">
        <f>Хор!C9</f>
        <v>1</v>
      </c>
      <c r="M22" s="136">
        <f>Хор!D9</f>
        <v>7.37875</v>
      </c>
      <c r="N22" s="134">
        <f t="shared" si="18"/>
        <v>737.875</v>
      </c>
      <c r="O22" s="136">
        <f>Хор!C12</f>
        <v>26.3</v>
      </c>
      <c r="P22" s="136">
        <f>Хор!D12</f>
        <v>3.13461</v>
      </c>
      <c r="Q22" s="134">
        <f t="shared" si="19"/>
        <v>11.918669201520911</v>
      </c>
      <c r="R22" s="144">
        <f>Хор!C11</f>
        <v>217.5</v>
      </c>
      <c r="S22" s="251">
        <f>Хор!D11</f>
        <v>6.76216</v>
      </c>
      <c r="T22" s="134">
        <f t="shared" si="20"/>
        <v>3.10903908045977</v>
      </c>
      <c r="U22" s="134">
        <f>Хор!C17</f>
        <v>9.3</v>
      </c>
      <c r="V22" s="134">
        <f>Хор!D17</f>
        <v>8.7</v>
      </c>
      <c r="W22" s="134">
        <f t="shared" si="21"/>
        <v>93.54838709677418</v>
      </c>
      <c r="X22" s="136">
        <f>Хор!C21</f>
        <v>28</v>
      </c>
      <c r="Y22" s="136">
        <f>Хор!D21</f>
        <v>0.12783</v>
      </c>
      <c r="Z22" s="134">
        <f t="shared" si="22"/>
        <v>0.45653571428571427</v>
      </c>
      <c r="AA22" s="136"/>
      <c r="AB22" s="136"/>
      <c r="AC22" s="134" t="e">
        <f t="shared" si="23"/>
        <v>#DIV/0!</v>
      </c>
      <c r="AD22" s="136">
        <f>Хор!C22</f>
        <v>12</v>
      </c>
      <c r="AE22" s="136">
        <f>Хор!D22</f>
        <v>19.3011</v>
      </c>
      <c r="AF22" s="134">
        <f t="shared" si="24"/>
        <v>160.84250000000003</v>
      </c>
      <c r="AG22" s="136"/>
      <c r="AH22" s="136">
        <f>Хор!D19</f>
        <v>0</v>
      </c>
      <c r="AI22" s="134" t="e">
        <f t="shared" si="25"/>
        <v>#DIV/0!</v>
      </c>
      <c r="AJ22" s="134">
        <f>Хор!C25</f>
        <v>30</v>
      </c>
      <c r="AK22" s="134">
        <f>Хор!D25</f>
        <v>0</v>
      </c>
      <c r="AL22" s="134">
        <f t="shared" si="26"/>
        <v>0</v>
      </c>
      <c r="AM22" s="142">
        <f>Хор!C34</f>
        <v>1</v>
      </c>
      <c r="AN22" s="142">
        <f>Хор!D34</f>
        <v>0</v>
      </c>
      <c r="AO22" s="134">
        <f t="shared" si="27"/>
        <v>0</v>
      </c>
      <c r="AP22" s="134"/>
      <c r="AQ22" s="134"/>
      <c r="AR22" s="134"/>
      <c r="AS22" s="134"/>
      <c r="AT22" s="134"/>
      <c r="AU22" s="134" t="e">
        <f t="shared" si="28"/>
        <v>#DIV/0!</v>
      </c>
      <c r="AV22" s="134"/>
      <c r="AW22" s="134"/>
      <c r="AX22" s="137" t="e">
        <f t="shared" si="29"/>
        <v>#DIV/0!</v>
      </c>
      <c r="AY22" s="137"/>
      <c r="AZ22" s="137"/>
      <c r="BA22" s="137" t="e">
        <f t="shared" si="30"/>
        <v>#DIV/0!</v>
      </c>
      <c r="BB22" s="136">
        <f t="shared" si="2"/>
        <v>3555.727</v>
      </c>
      <c r="BC22" s="136">
        <f t="shared" si="3"/>
        <v>854.915</v>
      </c>
      <c r="BD22" s="134">
        <f t="shared" si="46"/>
        <v>24.043325035920923</v>
      </c>
      <c r="BE22" s="138">
        <f>Хор!C40</f>
        <v>1357.9</v>
      </c>
      <c r="BF22" s="138">
        <f>Хор!D40</f>
        <v>647.93</v>
      </c>
      <c r="BG22" s="134">
        <f t="shared" si="31"/>
        <v>47.715590249650184</v>
      </c>
      <c r="BH22" s="134">
        <f>Хор!C41</f>
        <v>128</v>
      </c>
      <c r="BI22" s="134">
        <f>Хор!D41</f>
        <v>96</v>
      </c>
      <c r="BJ22" s="134">
        <f t="shared" si="32"/>
        <v>75</v>
      </c>
      <c r="BK22" s="134">
        <f>Хор!C42</f>
        <v>2015.85</v>
      </c>
      <c r="BL22" s="134">
        <f>Хор!D42</f>
        <v>57.045</v>
      </c>
      <c r="BM22" s="134">
        <f t="shared" si="4"/>
        <v>2.829823647592827</v>
      </c>
      <c r="BN22" s="134">
        <f>Хор!C43</f>
        <v>53.977</v>
      </c>
      <c r="BO22" s="134">
        <f>Хор!D43</f>
        <v>53.94</v>
      </c>
      <c r="BP22" s="134">
        <f t="shared" si="5"/>
        <v>99.93145228523261</v>
      </c>
      <c r="BQ22" s="134"/>
      <c r="BR22" s="134"/>
      <c r="BS22" s="134" t="e">
        <f t="shared" si="6"/>
        <v>#DIV/0!</v>
      </c>
      <c r="BT22" s="136"/>
      <c r="BU22" s="136"/>
      <c r="BV22" s="134" t="e">
        <f t="shared" si="33"/>
        <v>#DIV/0!</v>
      </c>
      <c r="BW22" s="136">
        <f t="shared" si="7"/>
        <v>3939.427</v>
      </c>
      <c r="BX22" s="136">
        <f t="shared" si="8"/>
        <v>814.08905</v>
      </c>
      <c r="BY22" s="134">
        <f t="shared" si="34"/>
        <v>20.66516399466217</v>
      </c>
      <c r="BZ22" s="136">
        <f t="shared" si="35"/>
        <v>659.76575</v>
      </c>
      <c r="CA22" s="136">
        <f t="shared" si="35"/>
        <v>299.33496</v>
      </c>
      <c r="CB22" s="134">
        <f t="shared" si="36"/>
        <v>45.36988469013434</v>
      </c>
      <c r="CC22" s="134">
        <f>Хор!C53</f>
        <v>656.167</v>
      </c>
      <c r="CD22" s="138">
        <f>Хор!D53</f>
        <v>299.33496</v>
      </c>
      <c r="CE22" s="134">
        <f t="shared" si="37"/>
        <v>45.618715967124224</v>
      </c>
      <c r="CF22" s="134"/>
      <c r="CG22" s="134"/>
      <c r="CH22" s="134" t="e">
        <f t="shared" si="38"/>
        <v>#DIV/0!</v>
      </c>
      <c r="CI22" s="134">
        <f>Хор!C55</f>
        <v>3.59875</v>
      </c>
      <c r="CJ22" s="134"/>
      <c r="CK22" s="134">
        <f t="shared" si="39"/>
        <v>0</v>
      </c>
      <c r="CL22" s="134"/>
      <c r="CM22" s="134"/>
      <c r="CN22" s="134" t="e">
        <f t="shared" si="40"/>
        <v>#DIV/0!</v>
      </c>
      <c r="CO22" s="134">
        <f>Хор!C56</f>
        <v>53.91</v>
      </c>
      <c r="CP22" s="134">
        <f>Хор!D56</f>
        <v>14.6885</v>
      </c>
      <c r="CQ22" s="134">
        <f t="shared" si="41"/>
        <v>27.246336486737157</v>
      </c>
      <c r="CR22" s="134">
        <f>Хор!C58</f>
        <v>13.10125</v>
      </c>
      <c r="CS22" s="134">
        <f>Хор!D58</f>
        <v>1.40125</v>
      </c>
      <c r="CT22" s="134">
        <f t="shared" si="42"/>
        <v>10.69554431829024</v>
      </c>
      <c r="CU22" s="136">
        <f>Хор!C62</f>
        <v>1943.3500000000001</v>
      </c>
      <c r="CV22" s="136">
        <f>Хор!D62</f>
        <v>0</v>
      </c>
      <c r="CW22" s="134">
        <f t="shared" si="43"/>
        <v>0</v>
      </c>
      <c r="CX22" s="136">
        <f>Хор!C66</f>
        <v>398.9</v>
      </c>
      <c r="CY22" s="136">
        <f>Хор!D66</f>
        <v>198.95289</v>
      </c>
      <c r="CZ22" s="134">
        <f t="shared" si="44"/>
        <v>49.8753797944347</v>
      </c>
      <c r="DA22" s="144">
        <f>Хор!C77</f>
        <v>863.3</v>
      </c>
      <c r="DB22" s="144">
        <f>Хор!D77</f>
        <v>299.71145</v>
      </c>
      <c r="DC22" s="134">
        <f t="shared" si="9"/>
        <v>34.71695239198425</v>
      </c>
      <c r="DD22" s="134">
        <f>Хор!C85</f>
        <v>0</v>
      </c>
      <c r="DE22" s="134">
        <f>Хор!D85</f>
        <v>0</v>
      </c>
      <c r="DF22" s="134" t="e">
        <f t="shared" si="10"/>
        <v>#DIV/0!</v>
      </c>
      <c r="DG22" s="135">
        <f>Хор!C89</f>
        <v>7.1</v>
      </c>
      <c r="DH22" s="135">
        <f>Хор!D89</f>
        <v>0</v>
      </c>
      <c r="DI22" s="134">
        <f t="shared" si="45"/>
        <v>0</v>
      </c>
      <c r="DJ22" s="134">
        <f>Хор!C99</f>
        <v>0</v>
      </c>
      <c r="DK22" s="134">
        <f>Тор!D85</f>
        <v>0</v>
      </c>
      <c r="DL22" s="134"/>
      <c r="DM22" s="139">
        <f t="shared" si="11"/>
        <v>4.547473508864641E-13</v>
      </c>
      <c r="DN22" s="139">
        <f t="shared" si="12"/>
        <v>-152.99540999999988</v>
      </c>
      <c r="DO22" s="134"/>
    </row>
    <row r="23" spans="1:119" s="123" customFormat="1" ht="15" customHeight="1">
      <c r="A23" s="130">
        <v>11</v>
      </c>
      <c r="B23" s="131" t="s">
        <v>224</v>
      </c>
      <c r="C23" s="132">
        <f t="shared" si="13"/>
        <v>2846.7430000000004</v>
      </c>
      <c r="D23" s="148">
        <f t="shared" si="0"/>
        <v>1635.23755</v>
      </c>
      <c r="E23" s="134">
        <f t="shared" si="1"/>
        <v>57.44240172014122</v>
      </c>
      <c r="F23" s="135">
        <f t="shared" si="14"/>
        <v>613.8</v>
      </c>
      <c r="G23" s="135">
        <f t="shared" si="15"/>
        <v>316.81455</v>
      </c>
      <c r="H23" s="134">
        <f t="shared" si="16"/>
        <v>51.615273704789836</v>
      </c>
      <c r="I23" s="136">
        <f>Чум!C7</f>
        <v>181.2</v>
      </c>
      <c r="J23" s="136">
        <f>Чум!D7</f>
        <v>116.19254</v>
      </c>
      <c r="K23" s="134">
        <f t="shared" si="17"/>
        <v>64.12391832229581</v>
      </c>
      <c r="L23" s="136">
        <f>Чум!C9</f>
        <v>19</v>
      </c>
      <c r="M23" s="136">
        <f>Чум!D9</f>
        <v>40.55688</v>
      </c>
      <c r="N23" s="134">
        <f t="shared" si="18"/>
        <v>213.45726315789472</v>
      </c>
      <c r="O23" s="136">
        <f>Чум!C12</f>
        <v>16.5</v>
      </c>
      <c r="P23" s="136">
        <f>Чум!D12</f>
        <v>4.59704</v>
      </c>
      <c r="Q23" s="134">
        <f t="shared" si="19"/>
        <v>27.860848484848482</v>
      </c>
      <c r="R23" s="136">
        <f>Чум!C11</f>
        <v>289.5</v>
      </c>
      <c r="S23" s="136">
        <f>Чум!D11</f>
        <v>65.6814</v>
      </c>
      <c r="T23" s="134">
        <f t="shared" si="20"/>
        <v>22.687875647668392</v>
      </c>
      <c r="U23" s="134">
        <f>Чум!C17</f>
        <v>9.6</v>
      </c>
      <c r="V23" s="134">
        <f>Чум!D17</f>
        <v>9.7</v>
      </c>
      <c r="W23" s="134">
        <f t="shared" si="21"/>
        <v>101.04166666666667</v>
      </c>
      <c r="X23" s="136">
        <f>Чум!C21</f>
        <v>67</v>
      </c>
      <c r="Y23" s="136">
        <f>Чум!D21</f>
        <v>17.73709</v>
      </c>
      <c r="Z23" s="134">
        <f t="shared" si="22"/>
        <v>26.473268656716414</v>
      </c>
      <c r="AA23" s="136"/>
      <c r="AB23" s="136"/>
      <c r="AC23" s="134" t="e">
        <f t="shared" si="23"/>
        <v>#DIV/0!</v>
      </c>
      <c r="AD23" s="136">
        <f>Чум!C22</f>
        <v>0</v>
      </c>
      <c r="AE23" s="136">
        <f>Чум!D22</f>
        <v>2.0691</v>
      </c>
      <c r="AF23" s="134" t="e">
        <f t="shared" si="24"/>
        <v>#DIV/0!</v>
      </c>
      <c r="AG23" s="136"/>
      <c r="AH23" s="136">
        <f>Чум!D19</f>
        <v>0</v>
      </c>
      <c r="AI23" s="134" t="e">
        <f t="shared" si="25"/>
        <v>#DIV/0!</v>
      </c>
      <c r="AJ23" s="134">
        <f>Чум!C25</f>
        <v>30</v>
      </c>
      <c r="AK23" s="134">
        <f>Чум!D25</f>
        <v>60.2805</v>
      </c>
      <c r="AL23" s="134">
        <f t="shared" si="26"/>
        <v>200.935</v>
      </c>
      <c r="AM23" s="134">
        <f>Чум!C34</f>
        <v>1</v>
      </c>
      <c r="AN23" s="134">
        <f>Чум!D34</f>
        <v>0</v>
      </c>
      <c r="AO23" s="134">
        <f t="shared" si="27"/>
        <v>0</v>
      </c>
      <c r="AP23" s="134"/>
      <c r="AQ23" s="134"/>
      <c r="AR23" s="134"/>
      <c r="AS23" s="134"/>
      <c r="AT23" s="134"/>
      <c r="AU23" s="134" t="e">
        <f t="shared" si="28"/>
        <v>#DIV/0!</v>
      </c>
      <c r="AV23" s="134"/>
      <c r="AW23" s="134"/>
      <c r="AX23" s="137" t="e">
        <f t="shared" si="29"/>
        <v>#DIV/0!</v>
      </c>
      <c r="AY23" s="137"/>
      <c r="AZ23" s="137"/>
      <c r="BA23" s="137" t="e">
        <f t="shared" si="30"/>
        <v>#DIV/0!</v>
      </c>
      <c r="BB23" s="136">
        <f t="shared" si="2"/>
        <v>2232.943</v>
      </c>
      <c r="BC23" s="136">
        <f t="shared" si="3"/>
        <v>1318.423</v>
      </c>
      <c r="BD23" s="134">
        <f t="shared" si="46"/>
        <v>59.04418518520177</v>
      </c>
      <c r="BE23" s="138">
        <f>Чум!C40</f>
        <v>1547.7</v>
      </c>
      <c r="BF23" s="138">
        <f>Чум!D40</f>
        <v>737.21</v>
      </c>
      <c r="BG23" s="134">
        <f t="shared" si="31"/>
        <v>47.632616140078824</v>
      </c>
      <c r="BH23" s="134"/>
      <c r="BI23" s="134"/>
      <c r="BJ23" s="134" t="e">
        <f t="shared" si="32"/>
        <v>#DIV/0!</v>
      </c>
      <c r="BK23" s="134">
        <f>Чум!C42</f>
        <v>573.3</v>
      </c>
      <c r="BL23" s="134">
        <f>Чум!D42</f>
        <v>469.317</v>
      </c>
      <c r="BM23" s="134">
        <f t="shared" si="4"/>
        <v>81.86237571951858</v>
      </c>
      <c r="BN23" s="134">
        <f>Чум!C43</f>
        <v>111.943</v>
      </c>
      <c r="BO23" s="134">
        <f>Чум!D43</f>
        <v>111.896</v>
      </c>
      <c r="BP23" s="134">
        <f t="shared" si="5"/>
        <v>99.9580143465871</v>
      </c>
      <c r="BQ23" s="134"/>
      <c r="BR23" s="134"/>
      <c r="BS23" s="134" t="e">
        <f t="shared" si="6"/>
        <v>#DIV/0!</v>
      </c>
      <c r="BT23" s="136"/>
      <c r="BU23" s="136"/>
      <c r="BV23" s="134" t="e">
        <f t="shared" si="33"/>
        <v>#DIV/0!</v>
      </c>
      <c r="BW23" s="136">
        <f t="shared" si="7"/>
        <v>3307.343</v>
      </c>
      <c r="BX23" s="136">
        <f t="shared" si="8"/>
        <v>1380.6685499999999</v>
      </c>
      <c r="BY23" s="134">
        <f t="shared" si="34"/>
        <v>41.745550733625144</v>
      </c>
      <c r="BZ23" s="136">
        <f t="shared" si="35"/>
        <v>628.88175</v>
      </c>
      <c r="CA23" s="136">
        <f t="shared" si="35"/>
        <v>254.95918</v>
      </c>
      <c r="CB23" s="134">
        <f t="shared" si="36"/>
        <v>40.54167257994051</v>
      </c>
      <c r="CC23" s="134">
        <f>Чум!C53</f>
        <v>620.283</v>
      </c>
      <c r="CD23" s="134">
        <f>Чум!D53</f>
        <v>254.95918</v>
      </c>
      <c r="CE23" s="134">
        <f t="shared" si="37"/>
        <v>41.10368654307791</v>
      </c>
      <c r="CF23" s="134"/>
      <c r="CG23" s="134"/>
      <c r="CH23" s="134" t="e">
        <f t="shared" si="38"/>
        <v>#DIV/0!</v>
      </c>
      <c r="CI23" s="134">
        <f>Чум!C55</f>
        <v>8.59875</v>
      </c>
      <c r="CJ23" s="134"/>
      <c r="CK23" s="134">
        <f t="shared" si="39"/>
        <v>0</v>
      </c>
      <c r="CL23" s="134"/>
      <c r="CM23" s="134"/>
      <c r="CN23" s="134" t="e">
        <f t="shared" si="40"/>
        <v>#DIV/0!</v>
      </c>
      <c r="CO23" s="134">
        <f>Чум!C56</f>
        <v>111.86</v>
      </c>
      <c r="CP23" s="134">
        <f>Чум!D56</f>
        <v>34.73768</v>
      </c>
      <c r="CQ23" s="134">
        <f t="shared" si="41"/>
        <v>31.054603969247268</v>
      </c>
      <c r="CR23" s="134">
        <f>Чум!C58</f>
        <v>23.20125</v>
      </c>
      <c r="CS23" s="134">
        <f>Чум!D58</f>
        <v>0</v>
      </c>
      <c r="CT23" s="134">
        <f t="shared" si="42"/>
        <v>0</v>
      </c>
      <c r="CU23" s="136">
        <f>Чум!C62</f>
        <v>160</v>
      </c>
      <c r="CV23" s="136">
        <f>Чум!D62</f>
        <v>15</v>
      </c>
      <c r="CW23" s="134">
        <f t="shared" si="43"/>
        <v>9.375</v>
      </c>
      <c r="CX23" s="136">
        <f>Чум!C66</f>
        <v>539.4</v>
      </c>
      <c r="CY23" s="136">
        <f>Чум!D66</f>
        <v>254.62124</v>
      </c>
      <c r="CZ23" s="134">
        <f t="shared" si="44"/>
        <v>47.20453096032629</v>
      </c>
      <c r="DA23" s="136">
        <f>Чум!C77</f>
        <v>1296.6</v>
      </c>
      <c r="DB23" s="136">
        <f>Чум!D77</f>
        <v>378.40045</v>
      </c>
      <c r="DC23" s="134">
        <f t="shared" si="9"/>
        <v>29.184054450100263</v>
      </c>
      <c r="DD23" s="134">
        <f>Чум!C85</f>
        <v>407.1</v>
      </c>
      <c r="DE23" s="134">
        <f>Чум!D85</f>
        <v>407.1</v>
      </c>
      <c r="DF23" s="134">
        <f t="shared" si="10"/>
        <v>100</v>
      </c>
      <c r="DG23" s="135">
        <f>Чум!C89</f>
        <v>8.9</v>
      </c>
      <c r="DH23" s="135">
        <f>Чум!D89</f>
        <v>3</v>
      </c>
      <c r="DI23" s="134">
        <f t="shared" si="45"/>
        <v>33.70786516853933</v>
      </c>
      <c r="DJ23" s="134">
        <f>Чум!C99</f>
        <v>131.4</v>
      </c>
      <c r="DK23" s="134">
        <f>Чум!D99</f>
        <v>32.85</v>
      </c>
      <c r="DL23" s="134">
        <f t="shared" si="47"/>
        <v>25</v>
      </c>
      <c r="DM23" s="139">
        <f t="shared" si="11"/>
        <v>460.59999999999945</v>
      </c>
      <c r="DN23" s="139">
        <f t="shared" si="12"/>
        <v>-254.5690000000002</v>
      </c>
      <c r="DO23" s="134">
        <f>DN23/DM23*100</f>
        <v>-55.268996960486426</v>
      </c>
    </row>
    <row r="24" spans="1:119" s="123" customFormat="1" ht="15" customHeight="1">
      <c r="A24" s="130">
        <v>12</v>
      </c>
      <c r="B24" s="131" t="s">
        <v>225</v>
      </c>
      <c r="C24" s="132">
        <f t="shared" si="13"/>
        <v>1894.774</v>
      </c>
      <c r="D24" s="148">
        <f t="shared" si="0"/>
        <v>889.41931</v>
      </c>
      <c r="E24" s="134">
        <f t="shared" si="1"/>
        <v>46.94065413606056</v>
      </c>
      <c r="F24" s="135">
        <f t="shared" si="14"/>
        <v>321.5</v>
      </c>
      <c r="G24" s="135">
        <f t="shared" si="15"/>
        <v>106.45531</v>
      </c>
      <c r="H24" s="134">
        <f t="shared" si="16"/>
        <v>33.11207153965785</v>
      </c>
      <c r="I24" s="136">
        <f>Шать!C7</f>
        <v>58.7</v>
      </c>
      <c r="J24" s="136">
        <f>Шать!D7</f>
        <v>28.13684</v>
      </c>
      <c r="K24" s="134">
        <f t="shared" si="17"/>
        <v>47.93328790459966</v>
      </c>
      <c r="L24" s="136">
        <f>Шать!C9</f>
        <v>6</v>
      </c>
      <c r="M24" s="136">
        <f>Шать!D9</f>
        <v>8.34251</v>
      </c>
      <c r="N24" s="134">
        <f t="shared" si="18"/>
        <v>139.04183333333336</v>
      </c>
      <c r="O24" s="136">
        <f>Шать!C12</f>
        <v>18.7</v>
      </c>
      <c r="P24" s="136">
        <f>Шать!D12</f>
        <v>7.10087</v>
      </c>
      <c r="Q24" s="134">
        <f t="shared" si="19"/>
        <v>37.97256684491978</v>
      </c>
      <c r="R24" s="136">
        <f>Шать!C11</f>
        <v>164</v>
      </c>
      <c r="S24" s="136">
        <f>Шать!D11</f>
        <v>29.61828</v>
      </c>
      <c r="T24" s="134">
        <f t="shared" si="20"/>
        <v>18.059926829268292</v>
      </c>
      <c r="U24" s="134">
        <f>Шать!C17</f>
        <v>3.1</v>
      </c>
      <c r="V24" s="134">
        <f>Шать!D17</f>
        <v>5.3</v>
      </c>
      <c r="W24" s="134">
        <f t="shared" si="21"/>
        <v>170.96774193548384</v>
      </c>
      <c r="X24" s="136">
        <f>Шать!C21</f>
        <v>17</v>
      </c>
      <c r="Y24" s="136">
        <f>Шать!D21</f>
        <v>12.88211</v>
      </c>
      <c r="Z24" s="134">
        <f t="shared" si="22"/>
        <v>75.77711764705883</v>
      </c>
      <c r="AA24" s="136"/>
      <c r="AB24" s="136"/>
      <c r="AC24" s="134" t="e">
        <f t="shared" si="23"/>
        <v>#DIV/0!</v>
      </c>
      <c r="AD24" s="136">
        <f>Шать!C22</f>
        <v>23</v>
      </c>
      <c r="AE24" s="136">
        <f>Шать!D22</f>
        <v>15.0747</v>
      </c>
      <c r="AF24" s="134">
        <f t="shared" si="24"/>
        <v>65.54217391304348</v>
      </c>
      <c r="AG24" s="136"/>
      <c r="AH24" s="136">
        <f>Шать!D19</f>
        <v>0</v>
      </c>
      <c r="AI24" s="134" t="e">
        <f t="shared" si="25"/>
        <v>#DIV/0!</v>
      </c>
      <c r="AJ24" s="134">
        <f>Шать!C25</f>
        <v>30</v>
      </c>
      <c r="AK24" s="134">
        <f>Шать!D25</f>
        <v>0</v>
      </c>
      <c r="AL24" s="134">
        <f t="shared" si="26"/>
        <v>0</v>
      </c>
      <c r="AM24" s="142">
        <f>Шать!C34</f>
        <v>1</v>
      </c>
      <c r="AN24" s="142">
        <f>Шать!D34</f>
        <v>0</v>
      </c>
      <c r="AO24" s="134">
        <f t="shared" si="27"/>
        <v>0</v>
      </c>
      <c r="AP24" s="134"/>
      <c r="AQ24" s="134"/>
      <c r="AR24" s="134"/>
      <c r="AS24" s="134"/>
      <c r="AT24" s="134"/>
      <c r="AU24" s="134" t="e">
        <f t="shared" si="28"/>
        <v>#DIV/0!</v>
      </c>
      <c r="AV24" s="134"/>
      <c r="AW24" s="134"/>
      <c r="AX24" s="137" t="e">
        <f t="shared" si="29"/>
        <v>#DIV/0!</v>
      </c>
      <c r="AY24" s="137"/>
      <c r="AZ24" s="137"/>
      <c r="BA24" s="137" t="e">
        <f t="shared" si="30"/>
        <v>#DIV/0!</v>
      </c>
      <c r="BB24" s="136">
        <f t="shared" si="2"/>
        <v>1573.274</v>
      </c>
      <c r="BC24" s="136">
        <f t="shared" si="3"/>
        <v>782.964</v>
      </c>
      <c r="BD24" s="134">
        <f t="shared" si="46"/>
        <v>49.76653780587489</v>
      </c>
      <c r="BE24" s="138">
        <f>Шать!C40</f>
        <v>1341.2</v>
      </c>
      <c r="BF24" s="138">
        <f>Шать!D40</f>
        <v>640.24</v>
      </c>
      <c r="BG24" s="134">
        <f t="shared" si="31"/>
        <v>47.73635550253504</v>
      </c>
      <c r="BH24" s="134">
        <f>Шать!C41</f>
        <v>50</v>
      </c>
      <c r="BI24" s="134">
        <f>Шать!D41</f>
        <v>37.5</v>
      </c>
      <c r="BJ24" s="134">
        <f t="shared" si="32"/>
        <v>75</v>
      </c>
      <c r="BK24" s="134">
        <f>Шать!C42</f>
        <v>128.1</v>
      </c>
      <c r="BL24" s="134">
        <f>Шать!D42</f>
        <v>51.286</v>
      </c>
      <c r="BM24" s="134">
        <f t="shared" si="4"/>
        <v>40.03590944574552</v>
      </c>
      <c r="BN24" s="134">
        <f>Шать!C43</f>
        <v>53.974</v>
      </c>
      <c r="BO24" s="134">
        <f>Шать!D43</f>
        <v>53.938</v>
      </c>
      <c r="BP24" s="134">
        <f t="shared" si="5"/>
        <v>99.9333012191055</v>
      </c>
      <c r="BQ24" s="134"/>
      <c r="BR24" s="134"/>
      <c r="BS24" s="134" t="e">
        <f t="shared" si="6"/>
        <v>#DIV/0!</v>
      </c>
      <c r="BT24" s="136"/>
      <c r="BU24" s="136"/>
      <c r="BV24" s="134" t="e">
        <f t="shared" si="33"/>
        <v>#DIV/0!</v>
      </c>
      <c r="BW24" s="136">
        <f t="shared" si="7"/>
        <v>1894.774</v>
      </c>
      <c r="BX24" s="136">
        <f t="shared" si="8"/>
        <v>778.70815</v>
      </c>
      <c r="BY24" s="134">
        <f t="shared" si="34"/>
        <v>41.09767972328099</v>
      </c>
      <c r="BZ24" s="136">
        <f t="shared" si="35"/>
        <v>629.36275</v>
      </c>
      <c r="CA24" s="136">
        <f t="shared" si="35"/>
        <v>275.55061</v>
      </c>
      <c r="CB24" s="134">
        <f t="shared" si="36"/>
        <v>43.782478387861374</v>
      </c>
      <c r="CC24" s="134">
        <f>Шать!C53</f>
        <v>620.764</v>
      </c>
      <c r="CD24" s="134">
        <f>Шать!D53</f>
        <v>275.55061</v>
      </c>
      <c r="CE24" s="134">
        <f t="shared" si="37"/>
        <v>44.38894813487896</v>
      </c>
      <c r="CF24" s="134"/>
      <c r="CG24" s="134"/>
      <c r="CH24" s="134" t="e">
        <f t="shared" si="38"/>
        <v>#DIV/0!</v>
      </c>
      <c r="CI24" s="134">
        <f>Шать!C55</f>
        <v>8.59875</v>
      </c>
      <c r="CJ24" s="134"/>
      <c r="CK24" s="134">
        <f t="shared" si="39"/>
        <v>0</v>
      </c>
      <c r="CL24" s="134"/>
      <c r="CM24" s="134"/>
      <c r="CN24" s="134" t="e">
        <f t="shared" si="40"/>
        <v>#DIV/0!</v>
      </c>
      <c r="CO24" s="134">
        <f>Шать!C56</f>
        <v>53.91</v>
      </c>
      <c r="CP24" s="134">
        <f>Шать!D56</f>
        <v>15.0175</v>
      </c>
      <c r="CQ24" s="134">
        <f t="shared" si="41"/>
        <v>27.85661287330737</v>
      </c>
      <c r="CR24" s="134">
        <f>Шать!C58</f>
        <v>70.90125</v>
      </c>
      <c r="CS24" s="134">
        <f>Шать!D58</f>
        <v>0</v>
      </c>
      <c r="CT24" s="134">
        <f t="shared" si="42"/>
        <v>0</v>
      </c>
      <c r="CU24" s="136">
        <f>Шать!C62</f>
        <v>30</v>
      </c>
      <c r="CV24" s="136">
        <f>Шать!D62</f>
        <v>0</v>
      </c>
      <c r="CW24" s="134">
        <f t="shared" si="43"/>
        <v>0</v>
      </c>
      <c r="CX24" s="136">
        <f>Шать!C66</f>
        <v>469.3</v>
      </c>
      <c r="CY24" s="136">
        <f>Шать!D66</f>
        <v>204.96205</v>
      </c>
      <c r="CZ24" s="134">
        <f t="shared" si="44"/>
        <v>43.673993181333906</v>
      </c>
      <c r="DA24" s="144">
        <f>Шать!C77</f>
        <v>634.5</v>
      </c>
      <c r="DB24" s="144">
        <f>Шать!D77</f>
        <v>283.17799</v>
      </c>
      <c r="DC24" s="134">
        <f t="shared" si="9"/>
        <v>44.63010086682427</v>
      </c>
      <c r="DD24" s="134">
        <f>Шать!C85</f>
        <v>0</v>
      </c>
      <c r="DE24" s="134">
        <f>Шать!D85</f>
        <v>0</v>
      </c>
      <c r="DF24" s="134" t="e">
        <f t="shared" si="10"/>
        <v>#DIV/0!</v>
      </c>
      <c r="DG24" s="135">
        <f>Шать!C89</f>
        <v>6.8</v>
      </c>
      <c r="DH24" s="135">
        <f>Шать!D89</f>
        <v>0</v>
      </c>
      <c r="DI24" s="134">
        <f t="shared" si="45"/>
        <v>0</v>
      </c>
      <c r="DJ24" s="134">
        <f>Шать!C99</f>
        <v>0</v>
      </c>
      <c r="DK24" s="134">
        <f>Шать!D99</f>
        <v>0</v>
      </c>
      <c r="DL24" s="134"/>
      <c r="DM24" s="139">
        <f t="shared" si="11"/>
        <v>0</v>
      </c>
      <c r="DN24" s="139">
        <f t="shared" si="12"/>
        <v>-110.71115999999995</v>
      </c>
      <c r="DO24" s="134"/>
    </row>
    <row r="25" spans="1:119" s="123" customFormat="1" ht="15" customHeight="1">
      <c r="A25" s="130">
        <v>13</v>
      </c>
      <c r="B25" s="131" t="s">
        <v>226</v>
      </c>
      <c r="C25" s="132">
        <f t="shared" si="13"/>
        <v>2951.2619999999997</v>
      </c>
      <c r="D25" s="148">
        <f t="shared" si="0"/>
        <v>1353.328</v>
      </c>
      <c r="E25" s="134">
        <f t="shared" si="1"/>
        <v>45.855908421549834</v>
      </c>
      <c r="F25" s="135">
        <f t="shared" si="14"/>
        <v>786.8</v>
      </c>
      <c r="G25" s="135">
        <f t="shared" si="15"/>
        <v>226.55100000000002</v>
      </c>
      <c r="H25" s="134">
        <f t="shared" si="16"/>
        <v>28.793975597356386</v>
      </c>
      <c r="I25" s="136">
        <f>Юнг!C7</f>
        <v>200.1</v>
      </c>
      <c r="J25" s="136">
        <f>Юнг!D7</f>
        <v>113.44685</v>
      </c>
      <c r="K25" s="134">
        <f t="shared" si="17"/>
        <v>56.69507746126936</v>
      </c>
      <c r="L25" s="136">
        <f>Юнг!C9</f>
        <v>1</v>
      </c>
      <c r="M25" s="136">
        <f>Юнг!D9</f>
        <v>-0.02259</v>
      </c>
      <c r="N25" s="134">
        <f t="shared" si="18"/>
        <v>-2.259</v>
      </c>
      <c r="O25" s="136">
        <f>Юнг!C12</f>
        <v>16.5</v>
      </c>
      <c r="P25" s="136">
        <f>Юнг!D12</f>
        <v>8.47451</v>
      </c>
      <c r="Q25" s="134">
        <f t="shared" si="19"/>
        <v>51.36066666666667</v>
      </c>
      <c r="R25" s="136">
        <f>Юнг!C11</f>
        <v>273</v>
      </c>
      <c r="S25" s="136">
        <f>Юнг!D11</f>
        <v>28.83521</v>
      </c>
      <c r="T25" s="134">
        <f t="shared" si="20"/>
        <v>10.562347985347985</v>
      </c>
      <c r="U25" s="134">
        <f>Юнг!C17</f>
        <v>10.2</v>
      </c>
      <c r="V25" s="134">
        <f>Юнг!D17</f>
        <v>6</v>
      </c>
      <c r="W25" s="134">
        <f t="shared" si="21"/>
        <v>58.82352941176471</v>
      </c>
      <c r="X25" s="136">
        <f>Юнг!C21</f>
        <v>180</v>
      </c>
      <c r="Y25" s="136">
        <f>Юнг!D21</f>
        <v>50.56347</v>
      </c>
      <c r="Z25" s="134">
        <f t="shared" si="22"/>
        <v>28.09081666666667</v>
      </c>
      <c r="AA25" s="136"/>
      <c r="AB25" s="136"/>
      <c r="AC25" s="134" t="e">
        <f t="shared" si="23"/>
        <v>#DIV/0!</v>
      </c>
      <c r="AD25" s="136">
        <f>Юнг!C22</f>
        <v>25</v>
      </c>
      <c r="AE25" s="136">
        <f>Юнг!D22</f>
        <v>12.80376</v>
      </c>
      <c r="AF25" s="134">
        <f t="shared" si="24"/>
        <v>51.21504</v>
      </c>
      <c r="AG25" s="136"/>
      <c r="AH25" s="136">
        <f>Юнг!D19</f>
        <v>0</v>
      </c>
      <c r="AI25" s="134" t="e">
        <f t="shared" si="25"/>
        <v>#DIV/0!</v>
      </c>
      <c r="AJ25" s="134">
        <f>Юнг!C25</f>
        <v>80</v>
      </c>
      <c r="AK25" s="134">
        <f>Юнг!D25</f>
        <v>15.94979</v>
      </c>
      <c r="AL25" s="134">
        <f t="shared" si="26"/>
        <v>19.9372375</v>
      </c>
      <c r="AM25" s="134">
        <f>Юнг!C34</f>
        <v>1</v>
      </c>
      <c r="AN25" s="134">
        <f>Юнг!D34</f>
        <v>0</v>
      </c>
      <c r="AO25" s="134">
        <f t="shared" si="27"/>
        <v>0</v>
      </c>
      <c r="AP25" s="134"/>
      <c r="AQ25" s="134"/>
      <c r="AR25" s="134"/>
      <c r="AS25" s="134"/>
      <c r="AT25" s="134">
        <f>Юнг!D36</f>
        <v>-9.5</v>
      </c>
      <c r="AU25" s="134" t="e">
        <f t="shared" si="28"/>
        <v>#DIV/0!</v>
      </c>
      <c r="AV25" s="134"/>
      <c r="AW25" s="134"/>
      <c r="AX25" s="137" t="e">
        <f t="shared" si="29"/>
        <v>#DIV/0!</v>
      </c>
      <c r="AY25" s="137"/>
      <c r="AZ25" s="137"/>
      <c r="BA25" s="137" t="e">
        <f t="shared" si="30"/>
        <v>#DIV/0!</v>
      </c>
      <c r="BB25" s="136">
        <f t="shared" si="2"/>
        <v>2164.462</v>
      </c>
      <c r="BC25" s="136">
        <f t="shared" si="3"/>
        <v>1126.777</v>
      </c>
      <c r="BD25" s="134">
        <f t="shared" si="46"/>
        <v>52.058063389424255</v>
      </c>
      <c r="BE25" s="138">
        <f>Юнг!C40</f>
        <v>1850.6</v>
      </c>
      <c r="BF25" s="138">
        <f>Юнг!D40</f>
        <v>881.34</v>
      </c>
      <c r="BG25" s="134">
        <f t="shared" si="31"/>
        <v>47.624554198638286</v>
      </c>
      <c r="BH25" s="134"/>
      <c r="BI25" s="134"/>
      <c r="BJ25" s="134" t="e">
        <f t="shared" si="32"/>
        <v>#DIV/0!</v>
      </c>
      <c r="BK25" s="134">
        <f>Юнг!C42</f>
        <v>201.9</v>
      </c>
      <c r="BL25" s="134">
        <f>Юнг!D42</f>
        <v>133.531</v>
      </c>
      <c r="BM25" s="134">
        <f t="shared" si="4"/>
        <v>66.13719663199605</v>
      </c>
      <c r="BN25" s="134">
        <f>Юнг!C43</f>
        <v>111.962</v>
      </c>
      <c r="BO25" s="134">
        <f>Юнг!D43</f>
        <v>111.906</v>
      </c>
      <c r="BP25" s="134">
        <f t="shared" si="5"/>
        <v>99.94998302995658</v>
      </c>
      <c r="BQ25" s="134"/>
      <c r="BR25" s="134"/>
      <c r="BS25" s="134" t="e">
        <f t="shared" si="6"/>
        <v>#DIV/0!</v>
      </c>
      <c r="BT25" s="136"/>
      <c r="BU25" s="136"/>
      <c r="BV25" s="134" t="e">
        <f t="shared" si="33"/>
        <v>#DIV/0!</v>
      </c>
      <c r="BW25" s="136">
        <f t="shared" si="7"/>
        <v>2951.262</v>
      </c>
      <c r="BX25" s="136">
        <f t="shared" si="8"/>
        <v>1235.23226</v>
      </c>
      <c r="BY25" s="134">
        <f t="shared" si="34"/>
        <v>41.85437484032254</v>
      </c>
      <c r="BZ25" s="136">
        <f t="shared" si="35"/>
        <v>694.602</v>
      </c>
      <c r="CA25" s="136">
        <f t="shared" si="35"/>
        <v>274.26775</v>
      </c>
      <c r="CB25" s="134">
        <f t="shared" si="36"/>
        <v>39.485597507637465</v>
      </c>
      <c r="CC25" s="134">
        <f>Юнг!C53</f>
        <v>674.602</v>
      </c>
      <c r="CD25" s="134">
        <f>Юнг!D53</f>
        <v>274.26775</v>
      </c>
      <c r="CE25" s="134">
        <f t="shared" si="37"/>
        <v>40.65623137790875</v>
      </c>
      <c r="CF25" s="134"/>
      <c r="CG25" s="134"/>
      <c r="CH25" s="134" t="e">
        <f t="shared" si="38"/>
        <v>#DIV/0!</v>
      </c>
      <c r="CI25" s="134">
        <f>Юнг!C55</f>
        <v>20</v>
      </c>
      <c r="CJ25" s="134"/>
      <c r="CK25" s="134">
        <f t="shared" si="39"/>
        <v>0</v>
      </c>
      <c r="CL25" s="134"/>
      <c r="CM25" s="134"/>
      <c r="CN25" s="134" t="e">
        <f t="shared" si="40"/>
        <v>#DIV/0!</v>
      </c>
      <c r="CO25" s="134">
        <f>Юнг!C56</f>
        <v>111.86</v>
      </c>
      <c r="CP25" s="134">
        <f>Юнг!D56</f>
        <v>38.75525</v>
      </c>
      <c r="CQ25" s="134">
        <f t="shared" si="41"/>
        <v>34.646209547648844</v>
      </c>
      <c r="CR25" s="134">
        <f>Юнг!C58</f>
        <v>17.7</v>
      </c>
      <c r="CS25" s="134">
        <f>Юнг!D58</f>
        <v>9.71</v>
      </c>
      <c r="CT25" s="134">
        <f t="shared" si="42"/>
        <v>54.8587570621469</v>
      </c>
      <c r="CU25" s="136">
        <f>Юнг!C62</f>
        <v>200</v>
      </c>
      <c r="CV25" s="136">
        <f>Юнг!D62</f>
        <v>138.634</v>
      </c>
      <c r="CW25" s="134">
        <f t="shared" si="43"/>
        <v>69.317</v>
      </c>
      <c r="CX25" s="136">
        <f>Юнг!C66</f>
        <v>880.5</v>
      </c>
      <c r="CY25" s="136">
        <f>Юнг!D66</f>
        <v>387.11433</v>
      </c>
      <c r="CZ25" s="134">
        <f t="shared" si="44"/>
        <v>43.965284497444635</v>
      </c>
      <c r="DA25" s="136">
        <f>Юнг!C77</f>
        <v>876.1</v>
      </c>
      <c r="DB25" s="136">
        <f>Юнг!D77</f>
        <v>346.82593</v>
      </c>
      <c r="DC25" s="134">
        <f t="shared" si="9"/>
        <v>39.58748202260016</v>
      </c>
      <c r="DD25" s="134">
        <f>Юнг!C85</f>
        <v>0</v>
      </c>
      <c r="DE25" s="134">
        <f>Юнг!D85</f>
        <v>0</v>
      </c>
      <c r="DF25" s="134" t="e">
        <f t="shared" si="10"/>
        <v>#DIV/0!</v>
      </c>
      <c r="DG25" s="135">
        <f>Юнг!C89</f>
        <v>10.8</v>
      </c>
      <c r="DH25" s="135">
        <f>Юнг!D89</f>
        <v>0</v>
      </c>
      <c r="DI25" s="134">
        <f t="shared" si="45"/>
        <v>0</v>
      </c>
      <c r="DJ25" s="134">
        <f>Юнг!C99</f>
        <v>159.7</v>
      </c>
      <c r="DK25" s="134">
        <f>Юнг!D99</f>
        <v>39.925</v>
      </c>
      <c r="DL25" s="134">
        <f t="shared" si="47"/>
        <v>25</v>
      </c>
      <c r="DM25" s="139">
        <f t="shared" si="11"/>
        <v>4.547473508864641E-13</v>
      </c>
      <c r="DN25" s="139">
        <f t="shared" si="12"/>
        <v>-118.09573999999998</v>
      </c>
      <c r="DO25" s="134"/>
    </row>
    <row r="26" spans="1:119" s="123" customFormat="1" ht="15" customHeight="1">
      <c r="A26" s="130">
        <v>14</v>
      </c>
      <c r="B26" s="131" t="s">
        <v>227</v>
      </c>
      <c r="C26" s="132">
        <f t="shared" si="13"/>
        <v>3792.275</v>
      </c>
      <c r="D26" s="148">
        <f t="shared" si="0"/>
        <v>1865.8121</v>
      </c>
      <c r="E26" s="134">
        <f t="shared" si="1"/>
        <v>49.2003375282647</v>
      </c>
      <c r="F26" s="135">
        <f t="shared" si="14"/>
        <v>880.5</v>
      </c>
      <c r="G26" s="135">
        <f t="shared" si="15"/>
        <v>314.0851</v>
      </c>
      <c r="H26" s="134">
        <f t="shared" si="16"/>
        <v>35.671220897217495</v>
      </c>
      <c r="I26" s="136">
        <f>Юськ!C7</f>
        <v>392.8</v>
      </c>
      <c r="J26" s="136">
        <f>Юськ!D7</f>
        <v>148.67021</v>
      </c>
      <c r="K26" s="134">
        <f t="shared" si="17"/>
        <v>37.84883146639511</v>
      </c>
      <c r="L26" s="136">
        <f>Юськ!C9</f>
        <v>20</v>
      </c>
      <c r="M26" s="136">
        <f>Юськ!D9</f>
        <v>0.6215</v>
      </c>
      <c r="N26" s="134">
        <f t="shared" si="18"/>
        <v>3.1075000000000004</v>
      </c>
      <c r="O26" s="136">
        <f>Юськ!C12</f>
        <v>33.8</v>
      </c>
      <c r="P26" s="136">
        <f>Юськ!D12</f>
        <v>10.76654</v>
      </c>
      <c r="Q26" s="134">
        <f t="shared" si="19"/>
        <v>31.85366863905326</v>
      </c>
      <c r="R26" s="144">
        <f>Юськ!C11</f>
        <v>338.4</v>
      </c>
      <c r="S26" s="251">
        <f>Юськ!D11</f>
        <v>84.44355</v>
      </c>
      <c r="T26" s="134">
        <f t="shared" si="20"/>
        <v>24.953767730496455</v>
      </c>
      <c r="U26" s="134">
        <f>Юськ!C17</f>
        <v>15.5</v>
      </c>
      <c r="V26" s="134">
        <f>Юськ!D17</f>
        <v>7.76</v>
      </c>
      <c r="W26" s="134">
        <f t="shared" si="21"/>
        <v>50.064516129032256</v>
      </c>
      <c r="X26" s="136">
        <f>Юськ!C21</f>
        <v>34</v>
      </c>
      <c r="Y26" s="136">
        <f>Юськ!D21</f>
        <v>19.96568</v>
      </c>
      <c r="Z26" s="134">
        <f t="shared" si="22"/>
        <v>58.72258823529412</v>
      </c>
      <c r="AA26" s="136"/>
      <c r="AB26" s="136"/>
      <c r="AC26" s="134" t="e">
        <f t="shared" si="23"/>
        <v>#DIV/0!</v>
      </c>
      <c r="AD26" s="136">
        <f>Юськ!C22</f>
        <v>15</v>
      </c>
      <c r="AE26" s="136">
        <f>Юськ!D22</f>
        <v>26.65362</v>
      </c>
      <c r="AF26" s="134">
        <f t="shared" si="24"/>
        <v>177.6908</v>
      </c>
      <c r="AG26" s="136"/>
      <c r="AH26" s="136">
        <f>Юськ!D19</f>
        <v>0</v>
      </c>
      <c r="AI26" s="134" t="e">
        <f t="shared" si="25"/>
        <v>#DIV/0!</v>
      </c>
      <c r="AJ26" s="134">
        <f>Юськ!C25</f>
        <v>30</v>
      </c>
      <c r="AK26" s="134">
        <f>Юськ!D25</f>
        <v>0</v>
      </c>
      <c r="AL26" s="134">
        <f t="shared" si="26"/>
        <v>0</v>
      </c>
      <c r="AM26" s="142">
        <f>Юськ!C34</f>
        <v>1</v>
      </c>
      <c r="AN26" s="142">
        <f>Юськ!D34</f>
        <v>0</v>
      </c>
      <c r="AO26" s="134">
        <f t="shared" si="27"/>
        <v>0</v>
      </c>
      <c r="AP26" s="134"/>
      <c r="AQ26" s="134">
        <f>Юськ!D35</f>
        <v>15.204</v>
      </c>
      <c r="AR26" s="134"/>
      <c r="AS26" s="134"/>
      <c r="AT26" s="134"/>
      <c r="AU26" s="134" t="e">
        <f t="shared" si="28"/>
        <v>#DIV/0!</v>
      </c>
      <c r="AV26" s="134"/>
      <c r="AW26" s="134"/>
      <c r="AX26" s="137" t="e">
        <f t="shared" si="29"/>
        <v>#DIV/0!</v>
      </c>
      <c r="AY26" s="137"/>
      <c r="AZ26" s="137"/>
      <c r="BA26" s="137" t="e">
        <f t="shared" si="30"/>
        <v>#DIV/0!</v>
      </c>
      <c r="BB26" s="136">
        <f t="shared" si="2"/>
        <v>2911.775</v>
      </c>
      <c r="BC26" s="136">
        <f t="shared" si="3"/>
        <v>1551.727</v>
      </c>
      <c r="BD26" s="134">
        <f t="shared" si="46"/>
        <v>53.29144593933254</v>
      </c>
      <c r="BE26" s="138">
        <f>Юськ!C40</f>
        <v>2119.3</v>
      </c>
      <c r="BF26" s="138">
        <f>Юськ!D40</f>
        <v>1009.09</v>
      </c>
      <c r="BG26" s="134">
        <f t="shared" si="31"/>
        <v>47.61430661067333</v>
      </c>
      <c r="BH26" s="134">
        <f>Юськ!C41</f>
        <v>449.4</v>
      </c>
      <c r="BI26" s="134">
        <f>Юськ!D41</f>
        <v>337.2</v>
      </c>
      <c r="BJ26" s="134">
        <f t="shared" si="32"/>
        <v>75.03337783711615</v>
      </c>
      <c r="BK26" s="134">
        <f>Юськ!C42</f>
        <v>231.1</v>
      </c>
      <c r="BL26" s="134">
        <f>Юськ!D42</f>
        <v>93.525</v>
      </c>
      <c r="BM26" s="134">
        <f t="shared" si="4"/>
        <v>40.46949372565989</v>
      </c>
      <c r="BN26" s="134">
        <f>Юськ!C43</f>
        <v>111.975</v>
      </c>
      <c r="BO26" s="134">
        <f>Юськ!D43</f>
        <v>111.912</v>
      </c>
      <c r="BP26" s="134">
        <f t="shared" si="5"/>
        <v>99.94373744139318</v>
      </c>
      <c r="BQ26" s="134"/>
      <c r="BR26" s="134"/>
      <c r="BS26" s="134" t="e">
        <f t="shared" si="6"/>
        <v>#DIV/0!</v>
      </c>
      <c r="BT26" s="136"/>
      <c r="BU26" s="136"/>
      <c r="BV26" s="134" t="e">
        <f t="shared" si="33"/>
        <v>#DIV/0!</v>
      </c>
      <c r="BW26" s="136">
        <f t="shared" si="7"/>
        <v>3792.275</v>
      </c>
      <c r="BX26" s="136">
        <f t="shared" si="8"/>
        <v>1603.54155</v>
      </c>
      <c r="BY26" s="134">
        <f t="shared" si="34"/>
        <v>42.284421620267516</v>
      </c>
      <c r="BZ26" s="136">
        <f t="shared" si="35"/>
        <v>665.41375</v>
      </c>
      <c r="CA26" s="136">
        <f t="shared" si="35"/>
        <v>297.42789</v>
      </c>
      <c r="CB26" s="134">
        <f t="shared" si="36"/>
        <v>44.69818815736825</v>
      </c>
      <c r="CC26" s="134">
        <f>Юськ!C53</f>
        <v>656.815</v>
      </c>
      <c r="CD26" s="134">
        <f>Юськ!D53</f>
        <v>297.42789</v>
      </c>
      <c r="CE26" s="134">
        <f t="shared" si="37"/>
        <v>45.283358327687395</v>
      </c>
      <c r="CF26" s="134"/>
      <c r="CG26" s="134"/>
      <c r="CH26" s="134" t="e">
        <f t="shared" si="38"/>
        <v>#DIV/0!</v>
      </c>
      <c r="CI26" s="134">
        <f>Юськ!C55</f>
        <v>8.59875</v>
      </c>
      <c r="CJ26" s="134"/>
      <c r="CK26" s="134">
        <f t="shared" si="39"/>
        <v>0</v>
      </c>
      <c r="CL26" s="134"/>
      <c r="CM26" s="134"/>
      <c r="CN26" s="134" t="e">
        <f t="shared" si="40"/>
        <v>#DIV/0!</v>
      </c>
      <c r="CO26" s="134">
        <f>Юськ!C56</f>
        <v>111.86</v>
      </c>
      <c r="CP26" s="134">
        <f>Юськ!D56</f>
        <v>37.41875</v>
      </c>
      <c r="CQ26" s="134">
        <f t="shared" si="41"/>
        <v>33.451412479885576</v>
      </c>
      <c r="CR26" s="134">
        <f>Юськ!C58</f>
        <v>71.40125</v>
      </c>
      <c r="CS26" s="134">
        <f>Юськ!D58</f>
        <v>8.2</v>
      </c>
      <c r="CT26" s="134">
        <f t="shared" si="42"/>
        <v>11.484392780238439</v>
      </c>
      <c r="CU26" s="136">
        <f>Юськ!C62</f>
        <v>50</v>
      </c>
      <c r="CV26" s="136">
        <f>Юськ!D62</f>
        <v>0</v>
      </c>
      <c r="CW26" s="134">
        <f t="shared" si="43"/>
        <v>0</v>
      </c>
      <c r="CX26" s="136">
        <f>Юськ!C66</f>
        <v>711.1</v>
      </c>
      <c r="CY26" s="136">
        <f>Юськ!D66</f>
        <v>317.79712</v>
      </c>
      <c r="CZ26" s="134">
        <f t="shared" si="44"/>
        <v>44.69091829559837</v>
      </c>
      <c r="DA26" s="144">
        <f>Юськ!C77</f>
        <v>1987.4</v>
      </c>
      <c r="DB26" s="144">
        <f>Юськ!D77</f>
        <v>895.44479</v>
      </c>
      <c r="DC26" s="134">
        <f t="shared" si="9"/>
        <v>45.05609288517661</v>
      </c>
      <c r="DD26" s="134">
        <f>Юськ!C85</f>
        <v>0</v>
      </c>
      <c r="DE26" s="134">
        <f>Юськ!D85</f>
        <v>0</v>
      </c>
      <c r="DF26" s="134" t="e">
        <f t="shared" si="10"/>
        <v>#DIV/0!</v>
      </c>
      <c r="DG26" s="135">
        <f>Юськ!C89</f>
        <v>12.4</v>
      </c>
      <c r="DH26" s="135">
        <f>Юськ!D89</f>
        <v>1.578</v>
      </c>
      <c r="DI26" s="134">
        <f t="shared" si="45"/>
        <v>12.725806451612904</v>
      </c>
      <c r="DJ26" s="134">
        <f>Юськ!C99</f>
        <v>182.7</v>
      </c>
      <c r="DK26" s="134">
        <f>Юськ!D99</f>
        <v>45.675</v>
      </c>
      <c r="DL26" s="134">
        <f t="shared" si="47"/>
        <v>25</v>
      </c>
      <c r="DM26" s="139">
        <f t="shared" si="11"/>
        <v>0</v>
      </c>
      <c r="DN26" s="139">
        <f t="shared" si="12"/>
        <v>-262.2705500000002</v>
      </c>
      <c r="DO26" s="134"/>
    </row>
    <row r="27" spans="1:119" s="123" customFormat="1" ht="15" customHeight="1">
      <c r="A27" s="130">
        <v>15</v>
      </c>
      <c r="B27" s="131" t="s">
        <v>228</v>
      </c>
      <c r="C27" s="132">
        <f t="shared" si="13"/>
        <v>5833.478</v>
      </c>
      <c r="D27" s="148">
        <f t="shared" si="0"/>
        <v>3600.78382</v>
      </c>
      <c r="E27" s="134">
        <f t="shared" si="1"/>
        <v>61.72619181901432</v>
      </c>
      <c r="F27" s="135">
        <f t="shared" si="14"/>
        <v>670.6</v>
      </c>
      <c r="G27" s="135">
        <f t="shared" si="15"/>
        <v>173.26582</v>
      </c>
      <c r="H27" s="134">
        <f t="shared" si="16"/>
        <v>25.83743215031315</v>
      </c>
      <c r="I27" s="136">
        <f>Яраб!C7</f>
        <v>291.8</v>
      </c>
      <c r="J27" s="136">
        <f>Яраб!D7</f>
        <v>85.02302</v>
      </c>
      <c r="K27" s="134">
        <f t="shared" si="17"/>
        <v>29.137429746401644</v>
      </c>
      <c r="L27" s="136">
        <f>Яраб!C9</f>
        <v>10.6</v>
      </c>
      <c r="M27" s="136">
        <f>Яраб!D9</f>
        <v>9.9516</v>
      </c>
      <c r="N27" s="134">
        <f t="shared" si="18"/>
        <v>93.88301886792453</v>
      </c>
      <c r="O27" s="136">
        <f>Яраб!C12</f>
        <v>31.6</v>
      </c>
      <c r="P27" s="136">
        <f>Яраб!D12</f>
        <v>8.12934</v>
      </c>
      <c r="Q27" s="134">
        <f t="shared" si="19"/>
        <v>25.72575949367088</v>
      </c>
      <c r="R27" s="136">
        <f>Яраб!C11</f>
        <v>229.6</v>
      </c>
      <c r="S27" s="136">
        <f>Яраб!D11</f>
        <v>36.21534</v>
      </c>
      <c r="T27" s="134">
        <f t="shared" si="20"/>
        <v>15.773231707317073</v>
      </c>
      <c r="U27" s="134">
        <f>Яраб!C17</f>
        <v>21</v>
      </c>
      <c r="V27" s="134">
        <f>Яраб!D17</f>
        <v>11.68228</v>
      </c>
      <c r="W27" s="134">
        <f t="shared" si="21"/>
        <v>55.62990476190477</v>
      </c>
      <c r="X27" s="136">
        <f>Яраб!C21</f>
        <v>25</v>
      </c>
      <c r="Y27" s="136">
        <f>Яраб!D21</f>
        <v>18.76639</v>
      </c>
      <c r="Z27" s="134">
        <f t="shared" si="22"/>
        <v>75.06556</v>
      </c>
      <c r="AA27" s="136"/>
      <c r="AB27" s="136"/>
      <c r="AC27" s="134" t="e">
        <f t="shared" si="23"/>
        <v>#DIV/0!</v>
      </c>
      <c r="AD27" s="136">
        <f>Яраб!C22</f>
        <v>20</v>
      </c>
      <c r="AE27" s="136">
        <f>Яраб!D22</f>
        <v>2.0691</v>
      </c>
      <c r="AF27" s="134">
        <f t="shared" si="24"/>
        <v>10.345500000000001</v>
      </c>
      <c r="AG27" s="136"/>
      <c r="AH27" s="136">
        <f>Яраб!D19</f>
        <v>0</v>
      </c>
      <c r="AI27" s="134" t="e">
        <f t="shared" si="25"/>
        <v>#DIV/0!</v>
      </c>
      <c r="AJ27" s="134">
        <f>Яраб!C25</f>
        <v>40</v>
      </c>
      <c r="AK27" s="134">
        <f>Яраб!D25</f>
        <v>1.42875</v>
      </c>
      <c r="AL27" s="134">
        <f t="shared" si="26"/>
        <v>3.571875</v>
      </c>
      <c r="AM27" s="134">
        <f>Яраб!C34</f>
        <v>1</v>
      </c>
      <c r="AN27" s="134">
        <f>Яраб!D34</f>
        <v>0</v>
      </c>
      <c r="AO27" s="134">
        <f t="shared" si="27"/>
        <v>0</v>
      </c>
      <c r="AP27" s="134"/>
      <c r="AQ27" s="134"/>
      <c r="AR27" s="134"/>
      <c r="AS27" s="134"/>
      <c r="AT27" s="134"/>
      <c r="AU27" s="134" t="e">
        <f t="shared" si="28"/>
        <v>#DIV/0!</v>
      </c>
      <c r="AV27" s="134"/>
      <c r="AW27" s="134"/>
      <c r="AX27" s="137" t="e">
        <f t="shared" si="29"/>
        <v>#DIV/0!</v>
      </c>
      <c r="AY27" s="137"/>
      <c r="AZ27" s="137"/>
      <c r="BA27" s="137" t="e">
        <f t="shared" si="30"/>
        <v>#DIV/0!</v>
      </c>
      <c r="BB27" s="136">
        <f t="shared" si="2"/>
        <v>5162.878</v>
      </c>
      <c r="BC27" s="136">
        <f t="shared" si="3"/>
        <v>3427.518</v>
      </c>
      <c r="BD27" s="134">
        <f t="shared" si="46"/>
        <v>66.38773955146723</v>
      </c>
      <c r="BE27" s="138">
        <f>Яраб!C40</f>
        <v>2383.2</v>
      </c>
      <c r="BF27" s="138">
        <f>Яраб!D40</f>
        <v>1136.96</v>
      </c>
      <c r="BG27" s="134">
        <f t="shared" si="31"/>
        <v>47.70728432359853</v>
      </c>
      <c r="BH27" s="134">
        <f>Яраб!C41</f>
        <v>117.7</v>
      </c>
      <c r="BI27" s="134">
        <f>Яраб!D41</f>
        <v>88.2</v>
      </c>
      <c r="BJ27" s="134">
        <f t="shared" si="32"/>
        <v>74.93627867459644</v>
      </c>
      <c r="BK27" s="134">
        <f>Яраб!C42</f>
        <v>1132.6</v>
      </c>
      <c r="BL27" s="134">
        <f>Яраб!D42</f>
        <v>673.046</v>
      </c>
      <c r="BM27" s="134">
        <f t="shared" si="4"/>
        <v>59.42486314674203</v>
      </c>
      <c r="BN27" s="134">
        <f>Яраб!C43</f>
        <v>1529.378</v>
      </c>
      <c r="BO27" s="134">
        <f>Яраб!D43</f>
        <v>1529.312</v>
      </c>
      <c r="BP27" s="134">
        <f t="shared" si="5"/>
        <v>99.99568452011209</v>
      </c>
      <c r="BQ27" s="134"/>
      <c r="BR27" s="134"/>
      <c r="BS27" s="134" t="e">
        <f t="shared" si="6"/>
        <v>#DIV/0!</v>
      </c>
      <c r="BT27" s="136"/>
      <c r="BU27" s="136"/>
      <c r="BV27" s="134" t="e">
        <f t="shared" si="33"/>
        <v>#DIV/0!</v>
      </c>
      <c r="BW27" s="136">
        <f t="shared" si="7"/>
        <v>5925.778</v>
      </c>
      <c r="BX27" s="136">
        <f t="shared" si="8"/>
        <v>2141.2066200000004</v>
      </c>
      <c r="BY27" s="134">
        <f t="shared" si="34"/>
        <v>36.133763701576406</v>
      </c>
      <c r="BZ27" s="136">
        <f t="shared" si="35"/>
        <v>726.918</v>
      </c>
      <c r="CA27" s="136">
        <f t="shared" si="35"/>
        <v>274.1707</v>
      </c>
      <c r="CB27" s="134">
        <f t="shared" si="36"/>
        <v>37.71686765219736</v>
      </c>
      <c r="CC27" s="134">
        <f>Яраб!C53</f>
        <v>720.618</v>
      </c>
      <c r="CD27" s="134">
        <f>Яраб!D53</f>
        <v>274.1707</v>
      </c>
      <c r="CE27" s="134">
        <f t="shared" si="37"/>
        <v>38.0466072176937</v>
      </c>
      <c r="CF27" s="134"/>
      <c r="CG27" s="134"/>
      <c r="CH27" s="134" t="e">
        <f t="shared" si="38"/>
        <v>#DIV/0!</v>
      </c>
      <c r="CI27" s="134">
        <f>Яраб!C55</f>
        <v>6.3</v>
      </c>
      <c r="CJ27" s="134"/>
      <c r="CK27" s="134">
        <f t="shared" si="39"/>
        <v>0</v>
      </c>
      <c r="CL27" s="134"/>
      <c r="CM27" s="134"/>
      <c r="CN27" s="134" t="e">
        <f t="shared" si="40"/>
        <v>#DIV/0!</v>
      </c>
      <c r="CO27" s="134">
        <f>Яраб!C56</f>
        <v>111.86</v>
      </c>
      <c r="CP27" s="134">
        <f>Яраб!D56</f>
        <v>35.82205</v>
      </c>
      <c r="CQ27" s="134">
        <f t="shared" si="41"/>
        <v>32.0240032183086</v>
      </c>
      <c r="CR27" s="134">
        <f>Яраб!C58</f>
        <v>10.7</v>
      </c>
      <c r="CS27" s="134">
        <f>Яраб!D58</f>
        <v>0</v>
      </c>
      <c r="CT27" s="134">
        <f t="shared" si="42"/>
        <v>0</v>
      </c>
      <c r="CU27" s="136">
        <f>Яраб!C62</f>
        <v>35</v>
      </c>
      <c r="CV27" s="136">
        <f>Яраб!D62</f>
        <v>0</v>
      </c>
      <c r="CW27" s="134">
        <f t="shared" si="43"/>
        <v>0</v>
      </c>
      <c r="CX27" s="136">
        <f>Яраб!C66</f>
        <v>2129</v>
      </c>
      <c r="CY27" s="136">
        <f>Яраб!D66</f>
        <v>377.71535</v>
      </c>
      <c r="CZ27" s="134">
        <f t="shared" si="44"/>
        <v>17.741444340065758</v>
      </c>
      <c r="DA27" s="136">
        <f>Яраб!C77</f>
        <v>1815.8</v>
      </c>
      <c r="DB27" s="136">
        <f>Яраб!D77</f>
        <v>861.84852</v>
      </c>
      <c r="DC27" s="134">
        <f t="shared" si="9"/>
        <v>47.46384623857253</v>
      </c>
      <c r="DD27" s="134">
        <f>Яраб!C85</f>
        <v>897.3</v>
      </c>
      <c r="DE27" s="134">
        <f>Яраб!D85</f>
        <v>537.1</v>
      </c>
      <c r="DF27" s="134">
        <f t="shared" si="10"/>
        <v>59.85734982725957</v>
      </c>
      <c r="DG27" s="135">
        <f>Яраб!C89</f>
        <v>13</v>
      </c>
      <c r="DH27" s="135">
        <f>Яраб!D89</f>
        <v>8</v>
      </c>
      <c r="DI27" s="134">
        <f t="shared" si="45"/>
        <v>61.53846153846154</v>
      </c>
      <c r="DJ27" s="134">
        <f>Яраб!C99</f>
        <v>186.2</v>
      </c>
      <c r="DK27" s="134">
        <f>Яраб!D99</f>
        <v>46.55</v>
      </c>
      <c r="DL27" s="134">
        <f t="shared" si="47"/>
        <v>25</v>
      </c>
      <c r="DM27" s="139">
        <f t="shared" si="11"/>
        <v>92.30000000000018</v>
      </c>
      <c r="DN27" s="139">
        <f t="shared" si="12"/>
        <v>-1459.5771999999997</v>
      </c>
      <c r="DO27" s="134">
        <f>DN27/DM27*100</f>
        <v>-1581.3404117009716</v>
      </c>
    </row>
    <row r="28" spans="1:119" s="123" customFormat="1" ht="15" customHeight="1">
      <c r="A28" s="130">
        <v>16</v>
      </c>
      <c r="B28" s="131" t="s">
        <v>229</v>
      </c>
      <c r="C28" s="132">
        <f t="shared" si="13"/>
        <v>2380.9939999999997</v>
      </c>
      <c r="D28" s="148">
        <f t="shared" si="0"/>
        <v>1092.54827</v>
      </c>
      <c r="E28" s="134">
        <f t="shared" si="1"/>
        <v>45.88622524878266</v>
      </c>
      <c r="F28" s="135">
        <f t="shared" si="14"/>
        <v>415.4</v>
      </c>
      <c r="G28" s="135">
        <f t="shared" si="15"/>
        <v>115.57027000000001</v>
      </c>
      <c r="H28" s="134">
        <f t="shared" si="16"/>
        <v>27.82144198363024</v>
      </c>
      <c r="I28" s="136">
        <f>Ярос!C7</f>
        <v>108.6</v>
      </c>
      <c r="J28" s="136">
        <f>Ярос!D7</f>
        <v>47.70268</v>
      </c>
      <c r="K28" s="134">
        <f t="shared" si="17"/>
        <v>43.925119705340705</v>
      </c>
      <c r="L28" s="136">
        <f>Ярос!C9</f>
        <v>0</v>
      </c>
      <c r="M28" s="136">
        <f>Ярос!D9</f>
        <v>0.70415</v>
      </c>
      <c r="N28" s="134" t="e">
        <f t="shared" si="18"/>
        <v>#DIV/0!</v>
      </c>
      <c r="O28" s="136">
        <f>Ярос!C12</f>
        <v>30.1</v>
      </c>
      <c r="P28" s="136">
        <f>Ярос!D12</f>
        <v>3.02952</v>
      </c>
      <c r="Q28" s="134">
        <f t="shared" si="19"/>
        <v>10.06485049833887</v>
      </c>
      <c r="R28" s="136">
        <f>Ярос!C11</f>
        <v>189</v>
      </c>
      <c r="S28" s="136">
        <v>26.67562</v>
      </c>
      <c r="T28" s="134">
        <f t="shared" si="20"/>
        <v>14.114084656084655</v>
      </c>
      <c r="U28" s="134">
        <f>Ярос!C17</f>
        <v>11.7</v>
      </c>
      <c r="V28" s="134">
        <f>Ярос!D17</f>
        <v>16.3</v>
      </c>
      <c r="W28" s="134">
        <f t="shared" si="21"/>
        <v>139.31623931623932</v>
      </c>
      <c r="X28" s="136">
        <f>Ярос!C21</f>
        <v>45</v>
      </c>
      <c r="Y28" s="136">
        <f>Ярос!D21</f>
        <v>11.31139</v>
      </c>
      <c r="Z28" s="134">
        <f t="shared" si="22"/>
        <v>25.136422222222222</v>
      </c>
      <c r="AA28" s="136"/>
      <c r="AB28" s="136"/>
      <c r="AC28" s="134" t="e">
        <f t="shared" si="23"/>
        <v>#DIV/0!</v>
      </c>
      <c r="AD28" s="136">
        <f>Ярос!C22</f>
        <v>0</v>
      </c>
      <c r="AE28" s="136">
        <f>Ярос!D22</f>
        <v>3.8875</v>
      </c>
      <c r="AF28" s="134" t="e">
        <f t="shared" si="24"/>
        <v>#DIV/0!</v>
      </c>
      <c r="AG28" s="136"/>
      <c r="AH28" s="136">
        <f>Ярос!D19</f>
        <v>0</v>
      </c>
      <c r="AI28" s="134" t="e">
        <f t="shared" si="25"/>
        <v>#DIV/0!</v>
      </c>
      <c r="AJ28" s="134">
        <f>Ярос!C25</f>
        <v>30</v>
      </c>
      <c r="AK28" s="134">
        <f>Ярос!D25</f>
        <v>0</v>
      </c>
      <c r="AL28" s="134">
        <f t="shared" si="26"/>
        <v>0</v>
      </c>
      <c r="AM28" s="142">
        <f>Ярос!C34</f>
        <v>1</v>
      </c>
      <c r="AN28" s="142">
        <f>Ярос!D34</f>
        <v>5.95941</v>
      </c>
      <c r="AO28" s="134">
        <f t="shared" si="27"/>
        <v>595.941</v>
      </c>
      <c r="AP28" s="134"/>
      <c r="AQ28" s="134"/>
      <c r="AR28" s="134"/>
      <c r="AS28" s="134"/>
      <c r="AT28" s="134"/>
      <c r="AU28" s="134" t="e">
        <f t="shared" si="28"/>
        <v>#DIV/0!</v>
      </c>
      <c r="AV28" s="134"/>
      <c r="AW28" s="134"/>
      <c r="AX28" s="137" t="e">
        <f t="shared" si="29"/>
        <v>#DIV/0!</v>
      </c>
      <c r="AY28" s="137"/>
      <c r="AZ28" s="137"/>
      <c r="BA28" s="137" t="e">
        <f t="shared" si="30"/>
        <v>#DIV/0!</v>
      </c>
      <c r="BB28" s="136">
        <f t="shared" si="2"/>
        <v>1965.5939999999998</v>
      </c>
      <c r="BC28" s="136">
        <f t="shared" si="3"/>
        <v>976.978</v>
      </c>
      <c r="BD28" s="134">
        <f t="shared" si="46"/>
        <v>49.703957175286455</v>
      </c>
      <c r="BE28" s="138">
        <f>Ярос!C40</f>
        <v>1745.3</v>
      </c>
      <c r="BF28" s="138">
        <f>Ярос!D40</f>
        <v>833.23</v>
      </c>
      <c r="BG28" s="134">
        <f t="shared" si="31"/>
        <v>47.74136251647281</v>
      </c>
      <c r="BH28" s="134"/>
      <c r="BI28" s="134"/>
      <c r="BJ28" s="134" t="e">
        <f t="shared" si="32"/>
        <v>#DIV/0!</v>
      </c>
      <c r="BK28" s="134">
        <f>Ярос!C42</f>
        <v>166.3</v>
      </c>
      <c r="BL28" s="134">
        <f>Ярос!D42</f>
        <v>89.8</v>
      </c>
      <c r="BM28" s="134">
        <f t="shared" si="4"/>
        <v>53.99879735417918</v>
      </c>
      <c r="BN28" s="134">
        <f>Ярос!C43</f>
        <v>53.994</v>
      </c>
      <c r="BO28" s="134">
        <f>Ярос!D43</f>
        <v>53.948</v>
      </c>
      <c r="BP28" s="134">
        <f t="shared" si="5"/>
        <v>99.91480534874245</v>
      </c>
      <c r="BQ28" s="134"/>
      <c r="BR28" s="134"/>
      <c r="BS28" s="134" t="e">
        <f t="shared" si="6"/>
        <v>#DIV/0!</v>
      </c>
      <c r="BT28" s="136"/>
      <c r="BU28" s="136"/>
      <c r="BV28" s="134" t="e">
        <f t="shared" si="33"/>
        <v>#DIV/0!</v>
      </c>
      <c r="BW28" s="136">
        <f t="shared" si="7"/>
        <v>2796.654</v>
      </c>
      <c r="BX28" s="136">
        <f t="shared" si="8"/>
        <v>1022.90684</v>
      </c>
      <c r="BY28" s="134">
        <f t="shared" si="34"/>
        <v>36.57609557707174</v>
      </c>
      <c r="BZ28" s="136">
        <f t="shared" si="35"/>
        <v>720.08275</v>
      </c>
      <c r="CA28" s="136">
        <f t="shared" si="35"/>
        <v>315.64324</v>
      </c>
      <c r="CB28" s="134">
        <f t="shared" si="36"/>
        <v>43.83430098832391</v>
      </c>
      <c r="CC28" s="134">
        <f>Ярос!C53</f>
        <v>711.484</v>
      </c>
      <c r="CD28" s="134">
        <f>Ярос!D53</f>
        <v>315.64324</v>
      </c>
      <c r="CE28" s="134">
        <f t="shared" si="37"/>
        <v>44.36406721725295</v>
      </c>
      <c r="CF28" s="134"/>
      <c r="CG28" s="134"/>
      <c r="CH28" s="134" t="e">
        <f t="shared" si="38"/>
        <v>#DIV/0!</v>
      </c>
      <c r="CI28" s="134">
        <f>Ярос!C55</f>
        <v>8.59875</v>
      </c>
      <c r="CJ28" s="134"/>
      <c r="CK28" s="134">
        <f t="shared" si="39"/>
        <v>0</v>
      </c>
      <c r="CL28" s="134"/>
      <c r="CM28" s="134"/>
      <c r="CN28" s="134" t="e">
        <f t="shared" si="40"/>
        <v>#DIV/0!</v>
      </c>
      <c r="CO28" s="134">
        <f>Ярос!C56</f>
        <v>53.91</v>
      </c>
      <c r="CP28" s="134">
        <f>Ярос!D56</f>
        <v>19.6945</v>
      </c>
      <c r="CQ28" s="134">
        <f t="shared" si="41"/>
        <v>36.532183268410314</v>
      </c>
      <c r="CR28" s="134">
        <f>Ярос!C58</f>
        <v>11.401250000000001</v>
      </c>
      <c r="CS28" s="134">
        <f>Ярос!D58</f>
        <v>1.40125</v>
      </c>
      <c r="CT28" s="134">
        <f t="shared" si="42"/>
        <v>12.290319043964477</v>
      </c>
      <c r="CU28" s="136">
        <f>Ярос!C62</f>
        <v>100</v>
      </c>
      <c r="CV28" s="136">
        <f>Ярос!D62</f>
        <v>0</v>
      </c>
      <c r="CW28" s="134">
        <f t="shared" si="43"/>
        <v>0</v>
      </c>
      <c r="CX28" s="136">
        <f>Ярос!C66</f>
        <v>691.86</v>
      </c>
      <c r="CY28" s="136">
        <f>Ярос!D66</f>
        <v>324.54649</v>
      </c>
      <c r="CZ28" s="134">
        <f t="shared" si="44"/>
        <v>46.90927210707368</v>
      </c>
      <c r="DA28" s="144">
        <f>Ярос!C77</f>
        <v>1078.9</v>
      </c>
      <c r="DB28" s="144">
        <f>Ярос!D77</f>
        <v>325.79936</v>
      </c>
      <c r="DC28" s="134">
        <f t="shared" si="9"/>
        <v>30.19736398183334</v>
      </c>
      <c r="DD28" s="134">
        <f>Ярос!C85</f>
        <v>0</v>
      </c>
      <c r="DE28" s="134">
        <f>Ярос!D85</f>
        <v>0</v>
      </c>
      <c r="DF28" s="134" t="e">
        <f t="shared" si="10"/>
        <v>#DIV/0!</v>
      </c>
      <c r="DG28" s="135">
        <f>Ярос!C89</f>
        <v>9</v>
      </c>
      <c r="DH28" s="135">
        <f>Ярос!D89</f>
        <v>2.947</v>
      </c>
      <c r="DI28" s="134">
        <f t="shared" si="45"/>
        <v>32.74444444444444</v>
      </c>
      <c r="DJ28" s="134">
        <f>Ярос!C99</f>
        <v>131.5</v>
      </c>
      <c r="DK28" s="134">
        <f>Ярос!D99</f>
        <v>32.875</v>
      </c>
      <c r="DL28" s="134">
        <f t="shared" si="47"/>
        <v>25</v>
      </c>
      <c r="DM28" s="139">
        <f t="shared" si="11"/>
        <v>415.6600000000003</v>
      </c>
      <c r="DN28" s="139">
        <f t="shared" si="12"/>
        <v>-69.64143000000001</v>
      </c>
      <c r="DO28" s="134">
        <f>DN28/DM28*100</f>
        <v>-16.75442188326997</v>
      </c>
    </row>
    <row r="29" spans="1:119" s="123" customFormat="1" ht="15" customHeight="1">
      <c r="A29" s="150"/>
      <c r="B29" s="151"/>
      <c r="C29" s="132"/>
      <c r="D29" s="152"/>
      <c r="E29" s="134"/>
      <c r="F29" s="135"/>
      <c r="G29" s="181"/>
      <c r="H29" s="134"/>
      <c r="I29" s="136"/>
      <c r="J29" s="136"/>
      <c r="K29" s="134"/>
      <c r="L29" s="136"/>
      <c r="M29" s="136"/>
      <c r="N29" s="134"/>
      <c r="O29" s="136"/>
      <c r="P29" s="136"/>
      <c r="Q29" s="134"/>
      <c r="R29" s="136"/>
      <c r="S29" s="136"/>
      <c r="T29" s="134"/>
      <c r="U29" s="153"/>
      <c r="V29" s="134"/>
      <c r="W29" s="134"/>
      <c r="X29" s="136"/>
      <c r="Y29" s="136"/>
      <c r="Z29" s="134"/>
      <c r="AA29" s="136"/>
      <c r="AB29" s="136"/>
      <c r="AC29" s="134"/>
      <c r="AD29" s="136"/>
      <c r="AE29" s="136"/>
      <c r="AF29" s="134"/>
      <c r="AG29" s="136"/>
      <c r="AH29" s="136"/>
      <c r="AI29" s="134"/>
      <c r="AJ29" s="134"/>
      <c r="AK29" s="205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7"/>
      <c r="AY29" s="137"/>
      <c r="AZ29" s="137"/>
      <c r="BA29" s="137"/>
      <c r="BB29" s="136"/>
      <c r="BC29" s="136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6"/>
      <c r="BU29" s="136"/>
      <c r="BV29" s="134"/>
      <c r="BW29" s="136"/>
      <c r="BX29" s="136"/>
      <c r="BY29" s="134"/>
      <c r="BZ29" s="136"/>
      <c r="CA29" s="136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6"/>
      <c r="CV29" s="136"/>
      <c r="CW29" s="134"/>
      <c r="CX29" s="136"/>
      <c r="CY29" s="136"/>
      <c r="CZ29" s="134"/>
      <c r="DA29" s="136"/>
      <c r="DB29" s="136"/>
      <c r="DC29" s="134"/>
      <c r="DD29" s="134"/>
      <c r="DE29" s="134"/>
      <c r="DF29" s="134"/>
      <c r="DG29" s="135"/>
      <c r="DH29" s="135"/>
      <c r="DI29" s="134"/>
      <c r="DJ29" s="134"/>
      <c r="DK29" s="134"/>
      <c r="DL29" s="134"/>
      <c r="DM29" s="139"/>
      <c r="DN29" s="139"/>
      <c r="DO29" s="134"/>
    </row>
    <row r="30" spans="1:119" s="123" customFormat="1" ht="17.25" customHeight="1">
      <c r="A30" s="313" t="s">
        <v>230</v>
      </c>
      <c r="B30" s="314"/>
      <c r="C30" s="154">
        <f>SUM(C13:C28)</f>
        <v>70937.39600000001</v>
      </c>
      <c r="D30" s="239">
        <f>SUM(D13:D28)</f>
        <v>33212.817480000005</v>
      </c>
      <c r="E30" s="155">
        <f>D30/C30*100</f>
        <v>46.81989945049576</v>
      </c>
      <c r="F30" s="154">
        <f>SUM(F13:F28)</f>
        <v>18066.6</v>
      </c>
      <c r="G30" s="154">
        <f>SUM(G13:G28)</f>
        <v>8023.394480000002</v>
      </c>
      <c r="H30" s="155">
        <f>G30/F30*100</f>
        <v>44.410096421020015</v>
      </c>
      <c r="I30" s="154">
        <f>SUM(I13:I28)</f>
        <v>9476.800000000001</v>
      </c>
      <c r="J30" s="154">
        <f>SUM(J13:J28)</f>
        <v>4609.08566</v>
      </c>
      <c r="K30" s="155">
        <f>J30/I30*100</f>
        <v>48.63546408070234</v>
      </c>
      <c r="L30" s="154">
        <f>SUM(L13:L28)</f>
        <v>170</v>
      </c>
      <c r="M30" s="154">
        <f>SUM(M13:M28)</f>
        <v>116.25488000000001</v>
      </c>
      <c r="N30" s="155">
        <f>M30/L30*100</f>
        <v>68.38522352941177</v>
      </c>
      <c r="O30" s="154">
        <f>SUM(O13:O28)</f>
        <v>420.00000000000006</v>
      </c>
      <c r="P30" s="154">
        <f>SUM(P13:P28)</f>
        <v>133.23781999999997</v>
      </c>
      <c r="Q30" s="155">
        <f>P30/O30*100</f>
        <v>31.723290476190463</v>
      </c>
      <c r="R30" s="154">
        <f>SUM(R13:R28)</f>
        <v>4930.8</v>
      </c>
      <c r="S30" s="154">
        <f>SUM(S13:S28)</f>
        <v>1173.6505</v>
      </c>
      <c r="T30" s="155">
        <f>S30/R30*100</f>
        <v>23.802435710229574</v>
      </c>
      <c r="U30" s="155">
        <f>SUM(U13:U28)</f>
        <v>199.99999999999997</v>
      </c>
      <c r="V30" s="155">
        <f>SUM(V13:V28)</f>
        <v>131.86728000000002</v>
      </c>
      <c r="W30" s="134">
        <f t="shared" si="21"/>
        <v>65.93364000000001</v>
      </c>
      <c r="X30" s="154">
        <f>SUM(X13:X28)</f>
        <v>1899</v>
      </c>
      <c r="Y30" s="154">
        <f>SUM(Y13:Y28)</f>
        <v>1477.0950500000001</v>
      </c>
      <c r="Z30" s="155">
        <f>Y30/X30*100</f>
        <v>77.78278304370723</v>
      </c>
      <c r="AA30" s="154">
        <f>SUM(AA13:AA28)</f>
        <v>0</v>
      </c>
      <c r="AB30" s="154">
        <f>SUM(AB13:AB28)</f>
        <v>0</v>
      </c>
      <c r="AC30" s="155" t="e">
        <f>AB30/AA30*100</f>
        <v>#DIV/0!</v>
      </c>
      <c r="AD30" s="154">
        <f>SUM(AD13:AD28)</f>
        <v>150</v>
      </c>
      <c r="AE30" s="154">
        <f>SUM(AE13:AE28)</f>
        <v>182.56934</v>
      </c>
      <c r="AF30" s="155">
        <f>AE30/AD30*100</f>
        <v>121.71289333333335</v>
      </c>
      <c r="AG30" s="154">
        <f>SUM(AG13:AG28)</f>
        <v>0</v>
      </c>
      <c r="AH30" s="154">
        <f>SUM(AH13:AH28)</f>
        <v>0</v>
      </c>
      <c r="AI30" s="155" t="e">
        <f>AH30/AG30*100</f>
        <v>#DIV/0!</v>
      </c>
      <c r="AJ30" s="154">
        <f>SUM(AJ13:AJ28)</f>
        <v>800</v>
      </c>
      <c r="AK30" s="154">
        <f>SUM(AK13:AK28)</f>
        <v>183.46054</v>
      </c>
      <c r="AL30" s="134">
        <f t="shared" si="26"/>
        <v>22.9325675</v>
      </c>
      <c r="AM30" s="154">
        <f>SUM(AM13:AM28)</f>
        <v>20</v>
      </c>
      <c r="AN30" s="154">
        <f>SUM(AN13:AN28)</f>
        <v>7.46941</v>
      </c>
      <c r="AO30" s="155">
        <f>AN30/AM30*100</f>
        <v>37.347049999999996</v>
      </c>
      <c r="AP30" s="155"/>
      <c r="AQ30" s="155">
        <f>AQ14+AQ26</f>
        <v>18.204</v>
      </c>
      <c r="AR30" s="155"/>
      <c r="AS30" s="154">
        <f>SUM(AS13:AS28)</f>
        <v>0</v>
      </c>
      <c r="AT30" s="154">
        <f>SUM(AT13:AT28)</f>
        <v>-9.5</v>
      </c>
      <c r="AU30" s="155" t="e">
        <f>AT30/AS30*100</f>
        <v>#DIV/0!</v>
      </c>
      <c r="AV30" s="155">
        <f aca="true" t="shared" si="48" ref="AV30:BA30">SUM(AV13:AV28)</f>
        <v>0</v>
      </c>
      <c r="AW30" s="155"/>
      <c r="AX30" s="155" t="e">
        <f t="shared" si="48"/>
        <v>#DIV/0!</v>
      </c>
      <c r="AY30" s="155">
        <f t="shared" si="48"/>
        <v>0</v>
      </c>
      <c r="AZ30" s="155">
        <f t="shared" si="48"/>
        <v>0</v>
      </c>
      <c r="BA30" s="156" t="e">
        <f t="shared" si="48"/>
        <v>#DIV/0!</v>
      </c>
      <c r="BB30" s="154">
        <f>SUM(BB13:BB28)</f>
        <v>52870.79599999999</v>
      </c>
      <c r="BC30" s="154">
        <f>SUM(BC13:BC28)</f>
        <v>25189.422999999995</v>
      </c>
      <c r="BD30" s="154">
        <f t="shared" si="46"/>
        <v>47.64335872681017</v>
      </c>
      <c r="BE30" s="154">
        <f>SUM(BE13:BE28)</f>
        <v>29368.800000000003</v>
      </c>
      <c r="BF30" s="154">
        <f>SUM(BF13:BF28)</f>
        <v>13986.600000000002</v>
      </c>
      <c r="BG30" s="154">
        <f>BF30/BE30*100</f>
        <v>47.62400915257008</v>
      </c>
      <c r="BH30" s="154">
        <f>SUM(BH13:BH28)</f>
        <v>2036.1000000000001</v>
      </c>
      <c r="BI30" s="154">
        <f>SUM(BI13:BI28)</f>
        <v>1527</v>
      </c>
      <c r="BJ30" s="154">
        <f>BI30/BH30*100</f>
        <v>74.99631648740238</v>
      </c>
      <c r="BK30" s="154">
        <f>SUM(BK13:BK28)</f>
        <v>17183.196</v>
      </c>
      <c r="BL30" s="154">
        <f>SUM(BL13:BL28)</f>
        <v>5394.123</v>
      </c>
      <c r="BM30" s="154">
        <f t="shared" si="4"/>
        <v>31.391849339319645</v>
      </c>
      <c r="BN30" s="154">
        <f>SUM(BN13:BN28)</f>
        <v>4282.7</v>
      </c>
      <c r="BO30" s="154">
        <f>SUM(BO13:BO28)</f>
        <v>4281.700000000001</v>
      </c>
      <c r="BP30" s="154">
        <f t="shared" si="5"/>
        <v>99.97665024400497</v>
      </c>
      <c r="BQ30" s="154">
        <f>SUM(BQ13:BQ28)</f>
        <v>0</v>
      </c>
      <c r="BR30" s="154">
        <f>SUM(BR13:BR28)</f>
        <v>0</v>
      </c>
      <c r="BS30" s="134" t="e">
        <f t="shared" si="6"/>
        <v>#DIV/0!</v>
      </c>
      <c r="BT30" s="154">
        <f>SUM(BT13:BT28)</f>
        <v>0</v>
      </c>
      <c r="BU30" s="154">
        <f>SUM(BU13:BU28)</f>
        <v>0</v>
      </c>
      <c r="BV30" s="155" t="e">
        <f>BU30/BT30*100</f>
        <v>#DIV/0!</v>
      </c>
      <c r="BW30" s="154">
        <f>SUM(BW13:BW28)</f>
        <v>73393.956</v>
      </c>
      <c r="BX30" s="154">
        <f>SUM(BX13:BX28)</f>
        <v>24888.357239999998</v>
      </c>
      <c r="BY30" s="155">
        <f>BX30/BW30*100</f>
        <v>33.910635965719024</v>
      </c>
      <c r="BZ30" s="154">
        <f>SUM(BZ13:BZ28)</f>
        <v>11765.985</v>
      </c>
      <c r="CA30" s="154">
        <f>SUM(CA13:CA28)</f>
        <v>5085.821459999999</v>
      </c>
      <c r="CB30" s="155">
        <f>CA30/BZ30*100</f>
        <v>43.224782795490555</v>
      </c>
      <c r="CC30" s="154">
        <f>SUM(CC13:CC28)</f>
        <v>11414.400000000001</v>
      </c>
      <c r="CD30" s="154">
        <f>SUM(CD13:CD28)</f>
        <v>4898.72146</v>
      </c>
      <c r="CE30" s="155">
        <f>CD30/CC30*100</f>
        <v>42.917029892066154</v>
      </c>
      <c r="CF30" s="154">
        <f>SUM(CF13:CF28)</f>
        <v>187.10000000000002</v>
      </c>
      <c r="CG30" s="154">
        <f>SUM(CG13:CG28)</f>
        <v>187.10000000000002</v>
      </c>
      <c r="CH30" s="155">
        <f>CG30/CF30*100</f>
        <v>100</v>
      </c>
      <c r="CI30" s="155">
        <f aca="true" t="shared" si="49" ref="CI30:CR30">SUM(CI13:CI28)</f>
        <v>164.48499999999996</v>
      </c>
      <c r="CJ30" s="155">
        <f t="shared" si="49"/>
        <v>0</v>
      </c>
      <c r="CK30" s="155">
        <f t="shared" si="49"/>
        <v>0</v>
      </c>
      <c r="CL30" s="155">
        <f t="shared" si="49"/>
        <v>0</v>
      </c>
      <c r="CM30" s="155">
        <f t="shared" si="49"/>
        <v>0</v>
      </c>
      <c r="CN30" s="155" t="e">
        <f t="shared" si="49"/>
        <v>#DIV/0!</v>
      </c>
      <c r="CO30" s="155">
        <f t="shared" si="49"/>
        <v>1446.1</v>
      </c>
      <c r="CP30" s="155">
        <f t="shared" si="49"/>
        <v>473.47077999999993</v>
      </c>
      <c r="CQ30" s="154">
        <f t="shared" si="41"/>
        <v>32.74121983265334</v>
      </c>
      <c r="CR30" s="155">
        <f t="shared" si="49"/>
        <v>627.503</v>
      </c>
      <c r="CS30" s="155">
        <f>SUM(CS13:CS28)</f>
        <v>118.69400000000003</v>
      </c>
      <c r="CT30" s="134">
        <f t="shared" si="42"/>
        <v>18.915288054399742</v>
      </c>
      <c r="CU30" s="154">
        <f>SUM(CU13:CU28)</f>
        <v>3560.8500000000004</v>
      </c>
      <c r="CV30" s="154">
        <f>SUM(CV13:CV28)</f>
        <v>274.966</v>
      </c>
      <c r="CW30" s="155">
        <f>CV30/CU30*100</f>
        <v>7.72192032801157</v>
      </c>
      <c r="CX30" s="154">
        <f>SUM(CX13:CX28)</f>
        <v>16191.539999999999</v>
      </c>
      <c r="CY30" s="154">
        <f>SUM(CY13:CY28)</f>
        <v>5887.63792</v>
      </c>
      <c r="CZ30" s="155">
        <f>CY30/CX30*100</f>
        <v>36.362433221299526</v>
      </c>
      <c r="DA30" s="154">
        <f>SUM(DA13:DA28)</f>
        <v>25007.032</v>
      </c>
      <c r="DB30" s="154">
        <f>SUM(DB13:DB28)</f>
        <v>9016.83508</v>
      </c>
      <c r="DC30" s="155">
        <f>DB30/DA30*100</f>
        <v>36.05719815130401</v>
      </c>
      <c r="DD30" s="154">
        <f>SUM(DD13:DD28)</f>
        <v>10251.045999999998</v>
      </c>
      <c r="DE30" s="154">
        <f>SUM(DE13:DE28)</f>
        <v>2872.9</v>
      </c>
      <c r="DF30" s="155">
        <f>DE30/DD30*100</f>
        <v>28.025432721694944</v>
      </c>
      <c r="DG30" s="154">
        <f>SUM(DG13:DG28)</f>
        <v>204.10000000000002</v>
      </c>
      <c r="DH30" s="154">
        <f>SUM(DH13:DH28)</f>
        <v>73.08200000000001</v>
      </c>
      <c r="DI30" s="155">
        <f>DH30/DG30*100</f>
        <v>35.806957373836354</v>
      </c>
      <c r="DJ30" s="155">
        <f>SUM(DJ13:DJ28)</f>
        <v>4339.8</v>
      </c>
      <c r="DK30" s="155">
        <f>SUM(DK13:DK28)</f>
        <v>1084.95</v>
      </c>
      <c r="DL30" s="134">
        <f t="shared" si="47"/>
        <v>25</v>
      </c>
      <c r="DM30" s="203">
        <f>SUM(DM13:DM28)</f>
        <v>2456.5600000000004</v>
      </c>
      <c r="DN30" s="155">
        <f>SUM(DN13:DN28)</f>
        <v>-8324.460239999999</v>
      </c>
      <c r="DO30" s="134">
        <f>DN30/DM30*100</f>
        <v>-338.8665548571986</v>
      </c>
    </row>
    <row r="31" spans="3:115" ht="12.75" customHeight="1">
      <c r="C31" s="236"/>
      <c r="D31" s="195"/>
      <c r="G31" s="180"/>
      <c r="L31" s="248"/>
      <c r="O31" s="248"/>
      <c r="P31" s="206"/>
      <c r="S31" s="246"/>
      <c r="U31" s="248"/>
      <c r="V31" s="206"/>
      <c r="X31" s="197"/>
      <c r="Y31" s="180"/>
      <c r="AD31" s="248"/>
      <c r="AE31" s="196"/>
      <c r="AJ31" s="248"/>
      <c r="AM31" s="249"/>
      <c r="BB31" s="236"/>
      <c r="BE31" s="238"/>
      <c r="BF31" s="242"/>
      <c r="BG31" s="238"/>
      <c r="BH31" s="238"/>
      <c r="BI31" s="238"/>
      <c r="BJ31" s="238"/>
      <c r="BK31" s="236"/>
      <c r="BL31" s="243"/>
      <c r="BM31" s="238"/>
      <c r="BN31" s="252"/>
      <c r="BO31" s="243"/>
      <c r="BP31" s="238"/>
      <c r="BQ31" s="238"/>
      <c r="BR31" s="238"/>
      <c r="BS31" s="238"/>
      <c r="BT31" s="238"/>
      <c r="BW31" s="196"/>
      <c r="BX31" s="180"/>
      <c r="BZ31" s="196"/>
      <c r="CA31" s="180"/>
      <c r="CC31" s="196"/>
      <c r="CD31" s="180"/>
      <c r="CJ31" s="248"/>
      <c r="CP31" s="180"/>
      <c r="CR31" s="180"/>
      <c r="CS31" s="237"/>
      <c r="CU31" s="180"/>
      <c r="CV31" s="204"/>
      <c r="CX31" s="180"/>
      <c r="CY31" s="237"/>
      <c r="DA31" s="196"/>
      <c r="DB31" s="196"/>
      <c r="DD31" s="184"/>
      <c r="DH31" s="196"/>
      <c r="DJ31" s="196"/>
      <c r="DK31" s="184"/>
    </row>
    <row r="32" spans="7:108" ht="12.75">
      <c r="G32" s="185"/>
      <c r="M32" s="245"/>
      <c r="P32" s="182"/>
      <c r="S32" s="247"/>
      <c r="V32" s="207"/>
      <c r="X32" s="182"/>
      <c r="Y32" s="182"/>
      <c r="BB32" s="183"/>
      <c r="BK32" s="250"/>
      <c r="BL32" s="183"/>
      <c r="BO32" s="183"/>
      <c r="BX32" s="182"/>
      <c r="CP32" s="182"/>
      <c r="CS32" s="182"/>
      <c r="CU32" s="238"/>
      <c r="CY32" s="182"/>
      <c r="DB32" s="182"/>
      <c r="DD32" s="183"/>
    </row>
    <row r="33" spans="13:25" ht="12.75">
      <c r="M33" s="244"/>
      <c r="Y33" s="182"/>
    </row>
    <row r="34" ht="12.75">
      <c r="M34" s="253"/>
    </row>
    <row r="35" ht="12.75">
      <c r="O35" s="182"/>
    </row>
  </sheetData>
  <sheetProtection/>
  <mergeCells count="58">
    <mergeCell ref="B7:B11"/>
    <mergeCell ref="C7:E10"/>
    <mergeCell ref="I6:L6"/>
    <mergeCell ref="X9:Z10"/>
    <mergeCell ref="A30:B30"/>
    <mergeCell ref="F8:H10"/>
    <mergeCell ref="I8:AI8"/>
    <mergeCell ref="I9:K10"/>
    <mergeCell ref="AA9:AC10"/>
    <mergeCell ref="AD9:AF10"/>
    <mergeCell ref="AG9:AI10"/>
    <mergeCell ref="A7:A11"/>
    <mergeCell ref="BW7:BY10"/>
    <mergeCell ref="BZ7:DL7"/>
    <mergeCell ref="AJ9:AL10"/>
    <mergeCell ref="AM9:AO10"/>
    <mergeCell ref="CL9:CN10"/>
    <mergeCell ref="CI10:CK10"/>
    <mergeCell ref="CR9:CT10"/>
    <mergeCell ref="BZ9:CB10"/>
    <mergeCell ref="L1:N1"/>
    <mergeCell ref="L2:N2"/>
    <mergeCell ref="L3:N3"/>
    <mergeCell ref="B4:N4"/>
    <mergeCell ref="B5:N5"/>
    <mergeCell ref="CF10:CH10"/>
    <mergeCell ref="R9:T10"/>
    <mergeCell ref="CC10:CE10"/>
    <mergeCell ref="BH9:BJ10"/>
    <mergeCell ref="BK9:BM10"/>
    <mergeCell ref="DM7:DO10"/>
    <mergeCell ref="CU9:CW10"/>
    <mergeCell ref="CX9:CZ10"/>
    <mergeCell ref="DA9:DC10"/>
    <mergeCell ref="DR10:DT11"/>
    <mergeCell ref="DG9:DI10"/>
    <mergeCell ref="DD9:DF10"/>
    <mergeCell ref="DJ9:DL10"/>
    <mergeCell ref="O9:Q10"/>
    <mergeCell ref="BN9:BP10"/>
    <mergeCell ref="BQ9:BS10"/>
    <mergeCell ref="AV9:AX10"/>
    <mergeCell ref="AY9:BA10"/>
    <mergeCell ref="BZ8:DL8"/>
    <mergeCell ref="CC9:CK9"/>
    <mergeCell ref="CO9:CQ10"/>
    <mergeCell ref="AP9:AR10"/>
    <mergeCell ref="BE9:BG10"/>
    <mergeCell ref="R1:T1"/>
    <mergeCell ref="R2:T2"/>
    <mergeCell ref="R3:T3"/>
    <mergeCell ref="U9:W10"/>
    <mergeCell ref="F7:BV7"/>
    <mergeCell ref="L9:N10"/>
    <mergeCell ref="BB8:BD10"/>
    <mergeCell ref="BE8:BP8"/>
    <mergeCell ref="BT8:BV10"/>
    <mergeCell ref="AS9:AU10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landscape" paperSize="9" scale="88" r:id="rId1"/>
  <colBreaks count="2" manualBreakCount="2">
    <brk id="92" max="29" man="1"/>
    <brk id="110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16"/>
  <sheetViews>
    <sheetView zoomScalePageLayoutView="0" workbookViewId="0" topLeftCell="A47">
      <selection activeCell="D45" sqref="D45"/>
    </sheetView>
  </sheetViews>
  <sheetFormatPr defaultColWidth="9.140625" defaultRowHeight="12.75"/>
  <cols>
    <col min="1" max="1" width="14.7109375" style="105" customWidth="1"/>
    <col min="2" max="2" width="57.57421875" style="106" customWidth="1"/>
    <col min="3" max="3" width="16.421875" style="87" customWidth="1"/>
    <col min="4" max="4" width="17.00390625" style="87" customWidth="1"/>
    <col min="5" max="5" width="10.8515625" style="87" customWidth="1"/>
    <col min="6" max="6" width="12.57421875" style="87" customWidth="1"/>
    <col min="7" max="7" width="15.421875" style="107" bestFit="1" customWidth="1"/>
    <col min="8" max="16384" width="9.140625" style="107" customWidth="1"/>
  </cols>
  <sheetData>
    <row r="1" spans="1:6" ht="15.75">
      <c r="A1" s="318" t="s">
        <v>144</v>
      </c>
      <c r="B1" s="318"/>
      <c r="C1" s="318"/>
      <c r="D1" s="318"/>
      <c r="E1" s="318"/>
      <c r="F1" s="318"/>
    </row>
    <row r="2" spans="1:6" ht="15.75">
      <c r="A2" s="318" t="s">
        <v>307</v>
      </c>
      <c r="B2" s="318"/>
      <c r="C2" s="318"/>
      <c r="D2" s="318"/>
      <c r="E2" s="318"/>
      <c r="F2" s="318"/>
    </row>
    <row r="3" spans="1:6" ht="63">
      <c r="A3" s="4" t="s">
        <v>0</v>
      </c>
      <c r="B3" s="4" t="s">
        <v>1</v>
      </c>
      <c r="C3" s="33" t="s">
        <v>2</v>
      </c>
      <c r="D3" s="6" t="s">
        <v>308</v>
      </c>
      <c r="E3" s="33" t="s">
        <v>3</v>
      </c>
      <c r="F3" s="34" t="s">
        <v>4</v>
      </c>
    </row>
    <row r="4" spans="1:6" s="108" customFormat="1" ht="15.75">
      <c r="A4" s="70"/>
      <c r="B4" s="10" t="s">
        <v>5</v>
      </c>
      <c r="C4" s="71">
        <f>SUM(C5,C7,C13,C15)</f>
        <v>70684.4</v>
      </c>
      <c r="D4" s="71">
        <f>SUM(D5,D7,D13,D15,D19)</f>
        <v>34734.567989999996</v>
      </c>
      <c r="E4" s="72">
        <f>SUM(D4/C4*100)</f>
        <v>49.140359103281625</v>
      </c>
      <c r="F4" s="72">
        <f>SUM(D4-C4)</f>
        <v>-35949.83201</v>
      </c>
    </row>
    <row r="5" spans="1:6" s="108" customFormat="1" ht="15.75">
      <c r="A5" s="70">
        <v>1010000000</v>
      </c>
      <c r="B5" s="10" t="s">
        <v>6</v>
      </c>
      <c r="C5" s="71">
        <f>SUM(C6)</f>
        <v>59744.4</v>
      </c>
      <c r="D5" s="71">
        <f>SUM(D6)</f>
        <v>29056.93306</v>
      </c>
      <c r="E5" s="72">
        <f aca="true" t="shared" si="0" ref="E5:E52">SUM(D5/C5*100)</f>
        <v>48.63540860733391</v>
      </c>
      <c r="F5" s="72">
        <f aca="true" t="shared" si="1" ref="F5:F52">SUM(D5-C5)</f>
        <v>-30687.466940000002</v>
      </c>
    </row>
    <row r="6" spans="1:6" ht="15.75">
      <c r="A6" s="73">
        <v>1010200001</v>
      </c>
      <c r="B6" s="14" t="s">
        <v>7</v>
      </c>
      <c r="C6" s="74">
        <v>59744.4</v>
      </c>
      <c r="D6" s="75">
        <v>29056.93306</v>
      </c>
      <c r="E6" s="76">
        <f t="shared" si="0"/>
        <v>48.63540860733391</v>
      </c>
      <c r="F6" s="76">
        <f t="shared" si="1"/>
        <v>-30687.466940000002</v>
      </c>
    </row>
    <row r="7" spans="1:6" s="108" customFormat="1" ht="15.75">
      <c r="A7" s="70">
        <v>1050000000</v>
      </c>
      <c r="B7" s="10" t="s">
        <v>8</v>
      </c>
      <c r="C7" s="71">
        <f>SUM(C8:C9)</f>
        <v>8370</v>
      </c>
      <c r="D7" s="71">
        <f>SUM(D8:D9)</f>
        <v>4651.436000000001</v>
      </c>
      <c r="E7" s="72">
        <f t="shared" si="0"/>
        <v>55.57271206690563</v>
      </c>
      <c r="F7" s="72">
        <f t="shared" si="1"/>
        <v>-3718.5639999999994</v>
      </c>
    </row>
    <row r="8" spans="1:6" ht="15.75">
      <c r="A8" s="73">
        <v>1050200001</v>
      </c>
      <c r="B8" s="13" t="s">
        <v>145</v>
      </c>
      <c r="C8" s="208">
        <v>8200</v>
      </c>
      <c r="D8" s="75">
        <v>4535.18111</v>
      </c>
      <c r="E8" s="76">
        <f t="shared" si="0"/>
        <v>55.307086707317076</v>
      </c>
      <c r="F8" s="76">
        <f t="shared" si="1"/>
        <v>-3664.8188899999996</v>
      </c>
    </row>
    <row r="9" spans="1:6" ht="15.75">
      <c r="A9" s="73">
        <v>1050300001</v>
      </c>
      <c r="B9" s="13" t="s">
        <v>9</v>
      </c>
      <c r="C9" s="209">
        <v>170</v>
      </c>
      <c r="D9" s="75">
        <v>116.25489</v>
      </c>
      <c r="E9" s="76">
        <f t="shared" si="0"/>
        <v>68.3852294117647</v>
      </c>
      <c r="F9" s="76">
        <f t="shared" si="1"/>
        <v>-53.74511</v>
      </c>
    </row>
    <row r="10" spans="1:6" s="108" customFormat="1" ht="15.75" hidden="1">
      <c r="A10" s="70">
        <v>1060000000</v>
      </c>
      <c r="B10" s="10" t="s">
        <v>146</v>
      </c>
      <c r="C10" s="71">
        <f>SUM(C11:C12)</f>
        <v>0</v>
      </c>
      <c r="D10" s="71">
        <f>SUM(D11:D12)</f>
        <v>0</v>
      </c>
      <c r="E10" s="72"/>
      <c r="F10" s="72">
        <f t="shared" si="1"/>
        <v>0</v>
      </c>
    </row>
    <row r="11" spans="1:6" ht="15.75" hidden="1">
      <c r="A11" s="73">
        <v>1060600000</v>
      </c>
      <c r="B11" s="13" t="s">
        <v>11</v>
      </c>
      <c r="C11" s="74"/>
      <c r="D11" s="75"/>
      <c r="E11" s="76"/>
      <c r="F11" s="76">
        <f t="shared" si="1"/>
        <v>0</v>
      </c>
    </row>
    <row r="12" spans="1:6" ht="15.75" hidden="1">
      <c r="A12" s="73">
        <v>1060103000</v>
      </c>
      <c r="B12" s="13" t="s">
        <v>147</v>
      </c>
      <c r="C12" s="74"/>
      <c r="D12" s="75"/>
      <c r="E12" s="76"/>
      <c r="F12" s="76">
        <f t="shared" si="1"/>
        <v>0</v>
      </c>
    </row>
    <row r="13" spans="1:6" s="108" customFormat="1" ht="31.5">
      <c r="A13" s="70">
        <v>1070000000</v>
      </c>
      <c r="B13" s="19" t="s">
        <v>13</v>
      </c>
      <c r="C13" s="71">
        <f>SUM(C14)</f>
        <v>70</v>
      </c>
      <c r="D13" s="263">
        <f>SUM(D14)</f>
        <v>13.90081</v>
      </c>
      <c r="E13" s="72">
        <f t="shared" si="0"/>
        <v>19.8583</v>
      </c>
      <c r="F13" s="72">
        <f t="shared" si="1"/>
        <v>-56.09919</v>
      </c>
    </row>
    <row r="14" spans="1:6" ht="15.75">
      <c r="A14" s="73">
        <v>1070102001</v>
      </c>
      <c r="B14" s="13" t="s">
        <v>14</v>
      </c>
      <c r="C14" s="74">
        <v>70</v>
      </c>
      <c r="D14" s="75">
        <v>13.90081</v>
      </c>
      <c r="E14" s="76">
        <f t="shared" si="0"/>
        <v>19.8583</v>
      </c>
      <c r="F14" s="76">
        <f t="shared" si="1"/>
        <v>-56.09919</v>
      </c>
    </row>
    <row r="15" spans="1:6" s="108" customFormat="1" ht="15.75">
      <c r="A15" s="70">
        <v>1080000000</v>
      </c>
      <c r="B15" s="10" t="s">
        <v>15</v>
      </c>
      <c r="C15" s="71">
        <f>SUM(C16:C19)</f>
        <v>2500</v>
      </c>
      <c r="D15" s="71">
        <f>D16+D18</f>
        <v>1012.17032</v>
      </c>
      <c r="E15" s="72">
        <f t="shared" si="0"/>
        <v>40.4868128</v>
      </c>
      <c r="F15" s="72">
        <f t="shared" si="1"/>
        <v>-1487.82968</v>
      </c>
    </row>
    <row r="16" spans="1:6" ht="15.75">
      <c r="A16" s="73">
        <v>1080301001</v>
      </c>
      <c r="B16" s="14" t="s">
        <v>16</v>
      </c>
      <c r="C16" s="74">
        <v>1200</v>
      </c>
      <c r="D16" s="75">
        <v>523.87032</v>
      </c>
      <c r="E16" s="76">
        <f t="shared" si="0"/>
        <v>43.655860000000004</v>
      </c>
      <c r="F16" s="76">
        <f t="shared" si="1"/>
        <v>-676.12968</v>
      </c>
    </row>
    <row r="17" spans="1:6" ht="15.75">
      <c r="A17" s="73">
        <v>1080401001</v>
      </c>
      <c r="B17" s="14" t="s">
        <v>148</v>
      </c>
      <c r="C17" s="74">
        <v>0</v>
      </c>
      <c r="D17" s="75"/>
      <c r="E17" s="76"/>
      <c r="F17" s="76">
        <f t="shared" si="1"/>
        <v>0</v>
      </c>
    </row>
    <row r="18" spans="1:6" ht="47.25" customHeight="1">
      <c r="A18" s="73">
        <v>1080714001</v>
      </c>
      <c r="B18" s="14" t="s">
        <v>301</v>
      </c>
      <c r="C18" s="76">
        <v>1300</v>
      </c>
      <c r="D18" s="210">
        <v>488.3</v>
      </c>
      <c r="E18" s="76">
        <f t="shared" si="0"/>
        <v>37.56153846153846</v>
      </c>
      <c r="F18" s="76">
        <f t="shared" si="1"/>
        <v>-811.7</v>
      </c>
    </row>
    <row r="19" spans="1:6" s="109" customFormat="1" ht="31.5">
      <c r="A19" s="70">
        <v>1090000000</v>
      </c>
      <c r="B19" s="19" t="s">
        <v>149</v>
      </c>
      <c r="C19" s="72">
        <v>0</v>
      </c>
      <c r="D19" s="82">
        <v>0.1278</v>
      </c>
      <c r="E19" s="72"/>
      <c r="F19" s="72">
        <f t="shared" si="1"/>
        <v>0.1278</v>
      </c>
    </row>
    <row r="20" spans="1:6" s="108" customFormat="1" ht="15" customHeight="1">
      <c r="A20" s="70"/>
      <c r="B20" s="10" t="s">
        <v>20</v>
      </c>
      <c r="C20" s="71">
        <f>SUM(C21,C22,C23,C24,C25,C26,C27,C28,C29,C43,C42,C50)</f>
        <v>8685.6</v>
      </c>
      <c r="D20" s="71">
        <f>D22+D23+D24+D25+D26+D27+D29+D28+D43</f>
        <v>3872.06172</v>
      </c>
      <c r="E20" s="72">
        <f t="shared" si="0"/>
        <v>44.58024454269135</v>
      </c>
      <c r="F20" s="72">
        <f t="shared" si="1"/>
        <v>-4813.538280000001</v>
      </c>
    </row>
    <row r="21" spans="1:6" ht="15.75" customHeight="1" hidden="1">
      <c r="A21" s="73">
        <v>1110305005</v>
      </c>
      <c r="B21" s="13" t="s">
        <v>150</v>
      </c>
      <c r="C21" s="74"/>
      <c r="D21" s="75"/>
      <c r="E21" s="76"/>
      <c r="F21" s="76">
        <f t="shared" si="1"/>
        <v>0</v>
      </c>
    </row>
    <row r="22" spans="1:6" ht="15.75">
      <c r="A22" s="77">
        <v>1110501101</v>
      </c>
      <c r="B22" s="78" t="s">
        <v>21</v>
      </c>
      <c r="C22" s="208">
        <v>1810</v>
      </c>
      <c r="D22" s="75">
        <v>1477.09433</v>
      </c>
      <c r="E22" s="76">
        <f t="shared" si="0"/>
        <v>81.60742154696132</v>
      </c>
      <c r="F22" s="76">
        <f t="shared" si="1"/>
        <v>-332.9056700000001</v>
      </c>
    </row>
    <row r="23" spans="1:6" ht="15.75">
      <c r="A23" s="73">
        <v>1110503505</v>
      </c>
      <c r="B23" s="13" t="s">
        <v>22</v>
      </c>
      <c r="C23" s="208">
        <v>800</v>
      </c>
      <c r="D23" s="75">
        <v>256.19887</v>
      </c>
      <c r="E23" s="76">
        <f t="shared" si="0"/>
        <v>32.02485875</v>
      </c>
      <c r="F23" s="76">
        <f t="shared" si="1"/>
        <v>-543.8011300000001</v>
      </c>
    </row>
    <row r="24" spans="1:6" s="109" customFormat="1" ht="15.75">
      <c r="A24" s="73">
        <v>1110701505</v>
      </c>
      <c r="B24" s="13" t="s">
        <v>23</v>
      </c>
      <c r="C24" s="208">
        <v>150</v>
      </c>
      <c r="D24" s="75">
        <v>84.4</v>
      </c>
      <c r="E24" s="76">
        <f t="shared" si="0"/>
        <v>56.26666666666667</v>
      </c>
      <c r="F24" s="76">
        <f t="shared" si="1"/>
        <v>-65.6</v>
      </c>
    </row>
    <row r="25" spans="1:6" s="109" customFormat="1" ht="15.75" customHeight="1">
      <c r="A25" s="73">
        <v>1120100001</v>
      </c>
      <c r="B25" s="14" t="s">
        <v>24</v>
      </c>
      <c r="C25" s="74">
        <v>670</v>
      </c>
      <c r="D25" s="75">
        <v>324.59744</v>
      </c>
      <c r="E25" s="76">
        <f t="shared" si="0"/>
        <v>48.44737910447761</v>
      </c>
      <c r="F25" s="76">
        <f t="shared" si="1"/>
        <v>-345.40256</v>
      </c>
    </row>
    <row r="26" spans="1:6" ht="15.75">
      <c r="A26" s="73">
        <v>1130305005</v>
      </c>
      <c r="B26" s="14" t="s">
        <v>151</v>
      </c>
      <c r="C26" s="74">
        <v>342.9</v>
      </c>
      <c r="D26" s="75">
        <v>0</v>
      </c>
      <c r="E26" s="76">
        <f t="shared" si="0"/>
        <v>0</v>
      </c>
      <c r="F26" s="76">
        <f t="shared" si="1"/>
        <v>-342.9</v>
      </c>
    </row>
    <row r="27" spans="1:6" ht="31.5">
      <c r="A27" s="77">
        <v>1140203105</v>
      </c>
      <c r="B27" s="79" t="s">
        <v>152</v>
      </c>
      <c r="C27" s="74">
        <v>1762.7</v>
      </c>
      <c r="D27" s="75">
        <v>282.681</v>
      </c>
      <c r="E27" s="76">
        <f t="shared" si="0"/>
        <v>16.03681851704771</v>
      </c>
      <c r="F27" s="76">
        <f t="shared" si="1"/>
        <v>-1480.019</v>
      </c>
    </row>
    <row r="28" spans="1:6" ht="15.75">
      <c r="A28" s="73">
        <v>1140601410</v>
      </c>
      <c r="B28" s="14" t="s">
        <v>25</v>
      </c>
      <c r="C28" s="74">
        <v>800</v>
      </c>
      <c r="D28" s="75">
        <v>183.46049</v>
      </c>
      <c r="E28" s="76">
        <f t="shared" si="0"/>
        <v>22.93256125</v>
      </c>
      <c r="F28" s="76">
        <f t="shared" si="1"/>
        <v>-616.5395100000001</v>
      </c>
    </row>
    <row r="29" spans="1:6" ht="15.75">
      <c r="A29" s="73">
        <v>1160000000</v>
      </c>
      <c r="B29" s="13" t="s">
        <v>26</v>
      </c>
      <c r="C29" s="74">
        <f>SUM(C30:C41)</f>
        <v>2335</v>
      </c>
      <c r="D29" s="74">
        <f>D30+D31+D33+D35+D36+D37+D38+D39+D41+D40</f>
        <v>1223.60179</v>
      </c>
      <c r="E29" s="76">
        <f t="shared" si="0"/>
        <v>52.402646252676654</v>
      </c>
      <c r="F29" s="76">
        <f t="shared" si="1"/>
        <v>-1111.39821</v>
      </c>
    </row>
    <row r="30" spans="1:6" ht="15.75">
      <c r="A30" s="73">
        <v>1160301001</v>
      </c>
      <c r="B30" s="14" t="s">
        <v>27</v>
      </c>
      <c r="C30" s="74">
        <v>0</v>
      </c>
      <c r="D30" s="264">
        <v>0.075</v>
      </c>
      <c r="E30" s="76" t="e">
        <f t="shared" si="0"/>
        <v>#DIV/0!</v>
      </c>
      <c r="F30" s="76">
        <f t="shared" si="1"/>
        <v>0.075</v>
      </c>
    </row>
    <row r="31" spans="1:6" ht="17.25" customHeight="1">
      <c r="A31" s="73">
        <v>1160303001</v>
      </c>
      <c r="B31" s="14" t="s">
        <v>28</v>
      </c>
      <c r="C31" s="74">
        <v>40</v>
      </c>
      <c r="D31" s="198">
        <v>5.15058</v>
      </c>
      <c r="E31" s="76">
        <f t="shared" si="0"/>
        <v>12.87645</v>
      </c>
      <c r="F31" s="76">
        <f t="shared" si="1"/>
        <v>-34.84942</v>
      </c>
    </row>
    <row r="32" spans="1:6" ht="0.75" customHeight="1" hidden="1">
      <c r="A32" s="73">
        <v>1160600000</v>
      </c>
      <c r="B32" s="14" t="s">
        <v>29</v>
      </c>
      <c r="C32" s="74">
        <v>0</v>
      </c>
      <c r="D32" s="198">
        <v>0</v>
      </c>
      <c r="E32" s="76"/>
      <c r="F32" s="76">
        <f t="shared" si="1"/>
        <v>0</v>
      </c>
    </row>
    <row r="33" spans="1:6" s="109" customFormat="1" ht="17.25" customHeight="1">
      <c r="A33" s="73">
        <v>1160800001</v>
      </c>
      <c r="B33" s="14" t="s">
        <v>153</v>
      </c>
      <c r="C33" s="74">
        <v>0</v>
      </c>
      <c r="D33" s="198">
        <v>67</v>
      </c>
      <c r="E33" s="76"/>
      <c r="F33" s="76">
        <f t="shared" si="1"/>
        <v>67</v>
      </c>
    </row>
    <row r="34" spans="1:6" ht="15.75" hidden="1">
      <c r="A34" s="73">
        <v>1161805005</v>
      </c>
      <c r="B34" s="14" t="s">
        <v>154</v>
      </c>
      <c r="C34" s="74">
        <v>0</v>
      </c>
      <c r="D34" s="75">
        <v>0</v>
      </c>
      <c r="E34" s="76"/>
      <c r="F34" s="76">
        <f t="shared" si="1"/>
        <v>0</v>
      </c>
    </row>
    <row r="35" spans="1:6" ht="15.75">
      <c r="A35" s="73">
        <v>1162105005</v>
      </c>
      <c r="B35" s="14" t="s">
        <v>155</v>
      </c>
      <c r="C35" s="74">
        <v>25</v>
      </c>
      <c r="D35" s="75">
        <v>46.59838</v>
      </c>
      <c r="E35" s="76">
        <f t="shared" si="0"/>
        <v>186.39352</v>
      </c>
      <c r="F35" s="76">
        <f t="shared" si="1"/>
        <v>21.59838</v>
      </c>
    </row>
    <row r="36" spans="1:6" ht="15.75">
      <c r="A36" s="77">
        <v>1162504001</v>
      </c>
      <c r="B36" s="79" t="s">
        <v>31</v>
      </c>
      <c r="C36" s="74">
        <v>20</v>
      </c>
      <c r="D36" s="75">
        <v>4.3</v>
      </c>
      <c r="E36" s="76">
        <f t="shared" si="0"/>
        <v>21.5</v>
      </c>
      <c r="F36" s="76">
        <f t="shared" si="1"/>
        <v>-15.7</v>
      </c>
    </row>
    <row r="37" spans="1:6" ht="15.75">
      <c r="A37" s="73">
        <v>1162700001</v>
      </c>
      <c r="B37" s="14" t="s">
        <v>32</v>
      </c>
      <c r="C37" s="74">
        <v>70</v>
      </c>
      <c r="D37" s="75">
        <v>41</v>
      </c>
      <c r="E37" s="76">
        <f t="shared" si="0"/>
        <v>58.57142857142858</v>
      </c>
      <c r="F37" s="76">
        <f t="shared" si="1"/>
        <v>-29</v>
      </c>
    </row>
    <row r="38" spans="1:6" ht="15.75">
      <c r="A38" s="73">
        <v>1162800001</v>
      </c>
      <c r="B38" s="14" t="s">
        <v>33</v>
      </c>
      <c r="C38" s="74">
        <v>80</v>
      </c>
      <c r="D38" s="75">
        <v>54.98073</v>
      </c>
      <c r="E38" s="76">
        <f t="shared" si="0"/>
        <v>68.72591249999999</v>
      </c>
      <c r="F38" s="76">
        <f t="shared" si="1"/>
        <v>-25.01927</v>
      </c>
    </row>
    <row r="39" spans="1:6" ht="31.5">
      <c r="A39" s="73">
        <v>1163000000</v>
      </c>
      <c r="B39" s="14" t="s">
        <v>156</v>
      </c>
      <c r="C39" s="74">
        <v>800</v>
      </c>
      <c r="D39" s="75">
        <v>296.71115</v>
      </c>
      <c r="E39" s="76">
        <f t="shared" si="0"/>
        <v>37.08889375</v>
      </c>
      <c r="F39" s="76">
        <f t="shared" si="1"/>
        <v>-503.28885</v>
      </c>
    </row>
    <row r="40" spans="1:6" ht="47.25">
      <c r="A40" s="73">
        <v>1163300000</v>
      </c>
      <c r="B40" s="14" t="s">
        <v>302</v>
      </c>
      <c r="C40" s="74" t="s">
        <v>303</v>
      </c>
      <c r="D40" s="210">
        <v>60.72007</v>
      </c>
      <c r="E40" s="76"/>
      <c r="F40" s="76"/>
    </row>
    <row r="41" spans="1:6" ht="31.5">
      <c r="A41" s="73">
        <v>1169000000</v>
      </c>
      <c r="B41" s="14" t="s">
        <v>35</v>
      </c>
      <c r="C41" s="76">
        <v>1300</v>
      </c>
      <c r="D41" s="210">
        <v>647.06588</v>
      </c>
      <c r="E41" s="76">
        <f t="shared" si="0"/>
        <v>49.774298461538464</v>
      </c>
      <c r="F41" s="76">
        <f t="shared" si="1"/>
        <v>-652.93412</v>
      </c>
    </row>
    <row r="42" spans="1:6" ht="15.75">
      <c r="A42" s="73">
        <v>1170105005</v>
      </c>
      <c r="B42" s="14" t="s">
        <v>157</v>
      </c>
      <c r="C42" s="74">
        <v>0</v>
      </c>
      <c r="D42" s="75">
        <v>0</v>
      </c>
      <c r="E42" s="76" t="e">
        <f t="shared" si="0"/>
        <v>#DIV/0!</v>
      </c>
      <c r="F42" s="76">
        <f t="shared" si="1"/>
        <v>0</v>
      </c>
    </row>
    <row r="43" spans="1:6" ht="15.75">
      <c r="A43" s="73">
        <v>1170505005</v>
      </c>
      <c r="B43" s="13" t="s">
        <v>36</v>
      </c>
      <c r="C43" s="74">
        <v>15</v>
      </c>
      <c r="D43" s="75">
        <v>40.0278</v>
      </c>
      <c r="E43" s="76">
        <f t="shared" si="0"/>
        <v>266.852</v>
      </c>
      <c r="F43" s="76">
        <f t="shared" si="1"/>
        <v>25.0278</v>
      </c>
    </row>
    <row r="44" spans="1:6" s="108" customFormat="1" ht="15.75">
      <c r="A44" s="70"/>
      <c r="B44" s="10" t="s">
        <v>38</v>
      </c>
      <c r="C44" s="71">
        <f>SUM(C4,C20)</f>
        <v>79370</v>
      </c>
      <c r="D44" s="71">
        <f>D4+D20</f>
        <v>38606.629709999994</v>
      </c>
      <c r="E44" s="72">
        <f t="shared" si="0"/>
        <v>48.641337671664346</v>
      </c>
      <c r="F44" s="72">
        <f t="shared" si="1"/>
        <v>-40763.370290000006</v>
      </c>
    </row>
    <row r="45" spans="1:7" s="108" customFormat="1" ht="15.75">
      <c r="A45" s="70"/>
      <c r="B45" s="10" t="s">
        <v>39</v>
      </c>
      <c r="C45" s="71">
        <f>C46+C47+C48+C49</f>
        <v>268736.1896</v>
      </c>
      <c r="D45" s="71">
        <f>D46+D47+D48+D49+D50</f>
        <v>128867.18951</v>
      </c>
      <c r="E45" s="72">
        <f t="shared" si="0"/>
        <v>47.95304633209699</v>
      </c>
      <c r="F45" s="72">
        <f t="shared" si="1"/>
        <v>-139869.00009</v>
      </c>
      <c r="G45" s="110"/>
    </row>
    <row r="46" spans="1:6" ht="15.75">
      <c r="A46" s="77">
        <v>2020100000</v>
      </c>
      <c r="B46" s="78" t="s">
        <v>294</v>
      </c>
      <c r="C46" s="80">
        <v>67255.6</v>
      </c>
      <c r="D46" s="265">
        <v>32445.8</v>
      </c>
      <c r="E46" s="76">
        <f t="shared" si="0"/>
        <v>48.24252552947264</v>
      </c>
      <c r="F46" s="76">
        <f t="shared" si="1"/>
        <v>-34809.8</v>
      </c>
    </row>
    <row r="47" spans="1:6" ht="15.75">
      <c r="A47" s="77">
        <v>2020200000</v>
      </c>
      <c r="B47" s="78" t="s">
        <v>292</v>
      </c>
      <c r="C47" s="188">
        <v>40271.096</v>
      </c>
      <c r="D47" s="75">
        <v>14184.006</v>
      </c>
      <c r="E47" s="76">
        <f t="shared" si="0"/>
        <v>35.22130611990297</v>
      </c>
      <c r="F47" s="76">
        <f t="shared" si="1"/>
        <v>-26087.089999999997</v>
      </c>
    </row>
    <row r="48" spans="1:6" ht="15.75">
      <c r="A48" s="77">
        <v>2020300000</v>
      </c>
      <c r="B48" s="78" t="s">
        <v>293</v>
      </c>
      <c r="C48" s="188">
        <v>153776.1936</v>
      </c>
      <c r="D48" s="266">
        <v>82313.0736</v>
      </c>
      <c r="E48" s="76">
        <f t="shared" si="0"/>
        <v>53.52783917523109</v>
      </c>
      <c r="F48" s="76">
        <f t="shared" si="1"/>
        <v>-71463.12</v>
      </c>
    </row>
    <row r="49" spans="1:6" ht="15.75">
      <c r="A49" s="77">
        <v>2020400000</v>
      </c>
      <c r="B49" s="78" t="s">
        <v>44</v>
      </c>
      <c r="C49" s="80">
        <v>7433.3</v>
      </c>
      <c r="D49" s="267">
        <v>2178.45</v>
      </c>
      <c r="E49" s="76">
        <f t="shared" si="0"/>
        <v>29.306633662034354</v>
      </c>
      <c r="F49" s="76">
        <f t="shared" si="1"/>
        <v>-5254.85</v>
      </c>
    </row>
    <row r="50" spans="1:6" ht="15" customHeight="1">
      <c r="A50" s="70">
        <v>2190500005</v>
      </c>
      <c r="B50" s="10" t="s">
        <v>158</v>
      </c>
      <c r="C50" s="71">
        <v>0</v>
      </c>
      <c r="D50" s="187">
        <v>-2254.14009</v>
      </c>
      <c r="E50" s="72"/>
      <c r="F50" s="72">
        <f>SUM(D50-C50)</f>
        <v>-2254.14009</v>
      </c>
    </row>
    <row r="51" spans="1:6" s="108" customFormat="1" ht="9" customHeight="1" hidden="1">
      <c r="A51" s="70">
        <v>3000000000</v>
      </c>
      <c r="B51" s="19" t="s">
        <v>45</v>
      </c>
      <c r="C51" s="81">
        <v>0</v>
      </c>
      <c r="D51" s="82">
        <v>0</v>
      </c>
      <c r="E51" s="72" t="e">
        <f t="shared" si="0"/>
        <v>#DIV/0!</v>
      </c>
      <c r="F51" s="72">
        <f t="shared" si="1"/>
        <v>0</v>
      </c>
    </row>
    <row r="52" spans="1:6" s="108" customFormat="1" ht="16.5" customHeight="1">
      <c r="A52" s="70"/>
      <c r="B52" s="10" t="s">
        <v>46</v>
      </c>
      <c r="C52" s="71">
        <f>SUM(C44,C45,C51)</f>
        <v>348106.1896</v>
      </c>
      <c r="D52" s="268">
        <f>D44+D45</f>
        <v>167473.81922</v>
      </c>
      <c r="E52" s="72">
        <f t="shared" si="0"/>
        <v>48.10998029435786</v>
      </c>
      <c r="F52" s="72">
        <f t="shared" si="1"/>
        <v>-180632.37037999998</v>
      </c>
    </row>
    <row r="53" spans="1:6" s="108" customFormat="1" ht="15.75">
      <c r="A53" s="70"/>
      <c r="B53" s="22" t="s">
        <v>47</v>
      </c>
      <c r="C53" s="71">
        <f>C113-C52</f>
        <v>7733.899999999965</v>
      </c>
      <c r="D53" s="71">
        <f>D113-D52</f>
        <v>-6712.816719999973</v>
      </c>
      <c r="E53" s="83"/>
      <c r="F53" s="83"/>
    </row>
    <row r="54" spans="1:4" ht="15.75">
      <c r="A54" s="84"/>
      <c r="B54" s="85"/>
      <c r="C54" s="86"/>
      <c r="D54" s="86"/>
    </row>
    <row r="55" spans="1:6" ht="63">
      <c r="A55" s="88" t="s">
        <v>0</v>
      </c>
      <c r="B55" s="88" t="s">
        <v>48</v>
      </c>
      <c r="C55" s="33" t="s">
        <v>2</v>
      </c>
      <c r="D55" s="6" t="s">
        <v>308</v>
      </c>
      <c r="E55" s="33" t="s">
        <v>3</v>
      </c>
      <c r="F55" s="34" t="s">
        <v>4</v>
      </c>
    </row>
    <row r="56" spans="1:6" ht="15.75">
      <c r="A56" s="234">
        <v>1</v>
      </c>
      <c r="B56" s="88">
        <v>2</v>
      </c>
      <c r="C56" s="235">
        <v>3</v>
      </c>
      <c r="D56" s="235">
        <v>4</v>
      </c>
      <c r="E56" s="235">
        <v>5</v>
      </c>
      <c r="F56" s="235">
        <v>6</v>
      </c>
    </row>
    <row r="57" spans="1:6" s="108" customFormat="1" ht="15.75">
      <c r="A57" s="90" t="s">
        <v>49</v>
      </c>
      <c r="B57" s="189" t="s">
        <v>50</v>
      </c>
      <c r="C57" s="256">
        <f>C58+C59+C60+C61+C62+C64+C63</f>
        <v>20065.493599999998</v>
      </c>
      <c r="D57" s="233">
        <f>D58+D59+D60+D61+D62+D64+D63</f>
        <v>9007.20377</v>
      </c>
      <c r="E57" s="92">
        <f>SUM(D57/C57*100)</f>
        <v>44.889021668522524</v>
      </c>
      <c r="F57" s="92">
        <f>SUM(D57-C57)</f>
        <v>-11058.289829999998</v>
      </c>
    </row>
    <row r="58" spans="1:6" s="108" customFormat="1" ht="31.5">
      <c r="A58" s="93" t="s">
        <v>297</v>
      </c>
      <c r="B58" s="192" t="s">
        <v>298</v>
      </c>
      <c r="C58" s="257">
        <v>15</v>
      </c>
      <c r="D58" s="257">
        <v>0</v>
      </c>
      <c r="E58" s="95"/>
      <c r="F58" s="95"/>
    </row>
    <row r="59" spans="1:6" ht="15.75">
      <c r="A59" s="93" t="s">
        <v>51</v>
      </c>
      <c r="B59" s="94" t="s">
        <v>52</v>
      </c>
      <c r="C59" s="257">
        <v>14289.4</v>
      </c>
      <c r="D59" s="257">
        <v>6275.98751</v>
      </c>
      <c r="E59" s="95">
        <f aca="true" t="shared" si="2" ref="E59:E113">SUM(D59/C59*100)</f>
        <v>43.9205810600865</v>
      </c>
      <c r="F59" s="95">
        <f aca="true" t="shared" si="3" ref="F59:F113">SUM(D59-C59)</f>
        <v>-8013.41249</v>
      </c>
    </row>
    <row r="60" spans="1:6" ht="16.5" customHeight="1">
      <c r="A60" s="93" t="s">
        <v>159</v>
      </c>
      <c r="B60" s="94" t="s">
        <v>287</v>
      </c>
      <c r="C60" s="257">
        <v>0</v>
      </c>
      <c r="D60" s="257">
        <v>0</v>
      </c>
      <c r="E60" s="95"/>
      <c r="F60" s="95">
        <f t="shared" si="3"/>
        <v>0</v>
      </c>
    </row>
    <row r="61" spans="1:6" ht="31.5" customHeight="1">
      <c r="A61" s="93" t="s">
        <v>160</v>
      </c>
      <c r="B61" s="94" t="s">
        <v>161</v>
      </c>
      <c r="C61" s="257">
        <v>3585.4</v>
      </c>
      <c r="D61" s="257">
        <v>1576.49488</v>
      </c>
      <c r="E61" s="95">
        <f t="shared" si="2"/>
        <v>43.969846600100404</v>
      </c>
      <c r="F61" s="95">
        <f t="shared" si="3"/>
        <v>-2008.9051200000001</v>
      </c>
    </row>
    <row r="62" spans="1:6" ht="15" customHeight="1" hidden="1">
      <c r="A62" s="93" t="s">
        <v>53</v>
      </c>
      <c r="B62" s="94" t="s">
        <v>54</v>
      </c>
      <c r="C62" s="257">
        <v>0</v>
      </c>
      <c r="D62" s="257">
        <v>0</v>
      </c>
      <c r="E62" s="95"/>
      <c r="F62" s="95">
        <f t="shared" si="3"/>
        <v>0</v>
      </c>
    </row>
    <row r="63" spans="1:6" ht="15.75" customHeight="1">
      <c r="A63" s="93" t="s">
        <v>162</v>
      </c>
      <c r="B63" s="94" t="s">
        <v>291</v>
      </c>
      <c r="C63" s="258">
        <v>5</v>
      </c>
      <c r="D63" s="258">
        <v>0</v>
      </c>
      <c r="E63" s="95">
        <f t="shared" si="2"/>
        <v>0</v>
      </c>
      <c r="F63" s="95">
        <f t="shared" si="3"/>
        <v>-5</v>
      </c>
    </row>
    <row r="64" spans="1:6" ht="16.5" customHeight="1">
      <c r="A64" s="93" t="s">
        <v>286</v>
      </c>
      <c r="B64" s="94" t="s">
        <v>290</v>
      </c>
      <c r="C64" s="257">
        <v>2170.6936</v>
      </c>
      <c r="D64" s="257">
        <v>1154.72138</v>
      </c>
      <c r="E64" s="95">
        <f t="shared" si="2"/>
        <v>53.19596372330023</v>
      </c>
      <c r="F64" s="95">
        <f t="shared" si="3"/>
        <v>-1015.9722200000001</v>
      </c>
    </row>
    <row r="65" spans="1:6" s="108" customFormat="1" ht="15.75">
      <c r="A65" s="96" t="s">
        <v>57</v>
      </c>
      <c r="B65" s="190" t="s">
        <v>58</v>
      </c>
      <c r="C65" s="256">
        <f>C66</f>
        <v>1446.1</v>
      </c>
      <c r="D65" s="256">
        <f>D66</f>
        <v>1446.1</v>
      </c>
      <c r="E65" s="92">
        <f t="shared" si="2"/>
        <v>100</v>
      </c>
      <c r="F65" s="92">
        <f t="shared" si="3"/>
        <v>0</v>
      </c>
    </row>
    <row r="66" spans="1:6" ht="15.75">
      <c r="A66" s="97" t="s">
        <v>59</v>
      </c>
      <c r="B66" s="17" t="s">
        <v>289</v>
      </c>
      <c r="C66" s="257">
        <v>1446.1</v>
      </c>
      <c r="D66" s="257">
        <v>1446.1</v>
      </c>
      <c r="E66" s="95">
        <f t="shared" si="2"/>
        <v>100</v>
      </c>
      <c r="F66" s="95">
        <f t="shared" si="3"/>
        <v>0</v>
      </c>
    </row>
    <row r="67" spans="1:6" s="108" customFormat="1" ht="15.75">
      <c r="A67" s="90" t="s">
        <v>61</v>
      </c>
      <c r="B67" s="189" t="s">
        <v>62</v>
      </c>
      <c r="C67" s="256">
        <f>SUM(C68:C69)</f>
        <v>923.1</v>
      </c>
      <c r="D67" s="256">
        <f>SUM(D68:D69)</f>
        <v>322.40921</v>
      </c>
      <c r="E67" s="92">
        <f t="shared" si="2"/>
        <v>34.92679124688549</v>
      </c>
      <c r="F67" s="92">
        <f t="shared" si="3"/>
        <v>-600.6907900000001</v>
      </c>
    </row>
    <row r="68" spans="1:6" ht="15.75">
      <c r="A68" s="93" t="s">
        <v>63</v>
      </c>
      <c r="B68" s="94" t="s">
        <v>64</v>
      </c>
      <c r="C68" s="257">
        <v>400</v>
      </c>
      <c r="D68" s="257">
        <v>119.3607</v>
      </c>
      <c r="E68" s="95">
        <f t="shared" si="2"/>
        <v>29.840174999999995</v>
      </c>
      <c r="F68" s="95">
        <f t="shared" si="3"/>
        <v>-280.6393</v>
      </c>
    </row>
    <row r="69" spans="1:6" ht="15.75">
      <c r="A69" s="193" t="s">
        <v>163</v>
      </c>
      <c r="B69" s="98" t="s">
        <v>164</v>
      </c>
      <c r="C69" s="257">
        <v>523.1</v>
      </c>
      <c r="D69" s="257">
        <v>203.04851</v>
      </c>
      <c r="E69" s="95">
        <f t="shared" si="2"/>
        <v>38.81638501242592</v>
      </c>
      <c r="F69" s="95">
        <f t="shared" si="3"/>
        <v>-320.05149000000006</v>
      </c>
    </row>
    <row r="70" spans="1:6" s="108" customFormat="1" ht="15.75">
      <c r="A70" s="90" t="s">
        <v>67</v>
      </c>
      <c r="B70" s="189" t="s">
        <v>68</v>
      </c>
      <c r="C70" s="259">
        <f>SUM(C71:C74)</f>
        <v>28501.55</v>
      </c>
      <c r="D70" s="259">
        <f>SUM(D71:D74)</f>
        <v>8148.90801</v>
      </c>
      <c r="E70" s="92">
        <f t="shared" si="2"/>
        <v>28.591104729391915</v>
      </c>
      <c r="F70" s="92">
        <f t="shared" si="3"/>
        <v>-20352.64199</v>
      </c>
    </row>
    <row r="71" spans="1:6" ht="15.75">
      <c r="A71" s="93" t="s">
        <v>165</v>
      </c>
      <c r="B71" s="94" t="s">
        <v>166</v>
      </c>
      <c r="C71" s="260">
        <v>878.6</v>
      </c>
      <c r="D71" s="257">
        <v>0</v>
      </c>
      <c r="E71" s="95">
        <f t="shared" si="2"/>
        <v>0</v>
      </c>
      <c r="F71" s="95">
        <f t="shared" si="3"/>
        <v>-878.6</v>
      </c>
    </row>
    <row r="72" spans="1:6" s="108" customFormat="1" ht="15.75">
      <c r="A72" s="93" t="s">
        <v>71</v>
      </c>
      <c r="B72" s="94" t="s">
        <v>72</v>
      </c>
      <c r="C72" s="260">
        <v>1882.95</v>
      </c>
      <c r="D72" s="257">
        <v>0</v>
      </c>
      <c r="E72" s="95"/>
      <c r="F72" s="95">
        <f t="shared" si="3"/>
        <v>-1882.95</v>
      </c>
    </row>
    <row r="73" spans="1:6" ht="15.75">
      <c r="A73" s="93" t="s">
        <v>69</v>
      </c>
      <c r="B73" s="94" t="s">
        <v>70</v>
      </c>
      <c r="C73" s="260">
        <v>24800</v>
      </c>
      <c r="D73" s="257">
        <v>7748.625</v>
      </c>
      <c r="E73" s="95">
        <f t="shared" si="2"/>
        <v>31.24445564516129</v>
      </c>
      <c r="F73" s="95">
        <f t="shared" si="3"/>
        <v>-17051.375</v>
      </c>
    </row>
    <row r="74" spans="1:6" ht="15.75">
      <c r="A74" s="93" t="s">
        <v>73</v>
      </c>
      <c r="B74" s="94" t="s">
        <v>74</v>
      </c>
      <c r="C74" s="260">
        <v>940</v>
      </c>
      <c r="D74" s="257">
        <v>400.28301</v>
      </c>
      <c r="E74" s="95">
        <f t="shared" si="2"/>
        <v>42.58329893617021</v>
      </c>
      <c r="F74" s="95">
        <f t="shared" si="3"/>
        <v>-539.71699</v>
      </c>
    </row>
    <row r="75" spans="1:6" s="108" customFormat="1" ht="15.75">
      <c r="A75" s="90" t="s">
        <v>75</v>
      </c>
      <c r="B75" s="189" t="s">
        <v>76</v>
      </c>
      <c r="C75" s="256">
        <f>SUM(C76:C78)</f>
        <v>6634.5</v>
      </c>
      <c r="D75" s="256">
        <f>SUM(D76:D78)</f>
        <v>4251.223</v>
      </c>
      <c r="E75" s="92">
        <f t="shared" si="2"/>
        <v>64.07751902931645</v>
      </c>
      <c r="F75" s="92">
        <f t="shared" si="3"/>
        <v>-2383.277</v>
      </c>
    </row>
    <row r="76" spans="1:6" ht="15.75">
      <c r="A76" s="93" t="s">
        <v>77</v>
      </c>
      <c r="B76" s="99" t="s">
        <v>78</v>
      </c>
      <c r="C76" s="257">
        <v>3445.3</v>
      </c>
      <c r="D76" s="257">
        <v>2834.8</v>
      </c>
      <c r="E76" s="95">
        <f t="shared" si="2"/>
        <v>82.28020781934809</v>
      </c>
      <c r="F76" s="95">
        <f t="shared" si="3"/>
        <v>-610.5</v>
      </c>
    </row>
    <row r="77" spans="1:6" ht="15.75">
      <c r="A77" s="93" t="s">
        <v>79</v>
      </c>
      <c r="B77" s="99" t="s">
        <v>80</v>
      </c>
      <c r="C77" s="257">
        <v>0</v>
      </c>
      <c r="D77" s="257">
        <v>0</v>
      </c>
      <c r="E77" s="95"/>
      <c r="F77" s="95">
        <f t="shared" si="3"/>
        <v>0</v>
      </c>
    </row>
    <row r="78" spans="1:6" ht="15.75">
      <c r="A78" s="93" t="s">
        <v>81</v>
      </c>
      <c r="B78" s="94" t="s">
        <v>82</v>
      </c>
      <c r="C78" s="257">
        <v>3189.2</v>
      </c>
      <c r="D78" s="257">
        <v>1416.423</v>
      </c>
      <c r="E78" s="95">
        <f t="shared" si="2"/>
        <v>44.41311300639659</v>
      </c>
      <c r="F78" s="95">
        <f t="shared" si="3"/>
        <v>-1772.7769999999998</v>
      </c>
    </row>
    <row r="79" spans="1:6" s="108" customFormat="1" ht="15.75">
      <c r="A79" s="90" t="s">
        <v>83</v>
      </c>
      <c r="B79" s="191" t="s">
        <v>84</v>
      </c>
      <c r="C79" s="259">
        <f>SUM(C80)</f>
        <v>60</v>
      </c>
      <c r="D79" s="259">
        <f>SUM(D80)</f>
        <v>0</v>
      </c>
      <c r="E79" s="92">
        <f t="shared" si="2"/>
        <v>0</v>
      </c>
      <c r="F79" s="92">
        <f t="shared" si="3"/>
        <v>-60</v>
      </c>
    </row>
    <row r="80" spans="1:6" ht="31.5">
      <c r="A80" s="93" t="s">
        <v>85</v>
      </c>
      <c r="B80" s="99" t="s">
        <v>86</v>
      </c>
      <c r="C80" s="260">
        <v>60</v>
      </c>
      <c r="D80" s="257">
        <v>0</v>
      </c>
      <c r="E80" s="95">
        <f t="shared" si="2"/>
        <v>0</v>
      </c>
      <c r="F80" s="95">
        <f t="shared" si="3"/>
        <v>-60</v>
      </c>
    </row>
    <row r="81" spans="1:6" s="108" customFormat="1" ht="15.75">
      <c r="A81" s="90" t="s">
        <v>87</v>
      </c>
      <c r="B81" s="191" t="s">
        <v>88</v>
      </c>
      <c r="C81" s="259">
        <f>SUM(C82:C85)</f>
        <v>207593.4</v>
      </c>
      <c r="D81" s="259">
        <f>SUM(D82:D85)</f>
        <v>99209.01065</v>
      </c>
      <c r="E81" s="92">
        <f t="shared" si="2"/>
        <v>47.79006011270108</v>
      </c>
      <c r="F81" s="92">
        <f t="shared" si="3"/>
        <v>-108384.38935</v>
      </c>
    </row>
    <row r="82" spans="1:6" ht="15.75">
      <c r="A82" s="93" t="s">
        <v>89</v>
      </c>
      <c r="B82" s="99" t="s">
        <v>90</v>
      </c>
      <c r="C82" s="260">
        <v>46245</v>
      </c>
      <c r="D82" s="257">
        <v>20785.28138</v>
      </c>
      <c r="E82" s="95">
        <f t="shared" si="2"/>
        <v>44.94600795761704</v>
      </c>
      <c r="F82" s="95">
        <f t="shared" si="3"/>
        <v>-25459.71862</v>
      </c>
    </row>
    <row r="83" spans="1:6" ht="15.75">
      <c r="A83" s="93" t="s">
        <v>91</v>
      </c>
      <c r="B83" s="99" t="s">
        <v>92</v>
      </c>
      <c r="C83" s="260">
        <v>154472</v>
      </c>
      <c r="D83" s="257">
        <v>74146.14166</v>
      </c>
      <c r="E83" s="95">
        <f t="shared" si="2"/>
        <v>47.99972918069294</v>
      </c>
      <c r="F83" s="95">
        <f t="shared" si="3"/>
        <v>-80325.85834</v>
      </c>
    </row>
    <row r="84" spans="1:6" ht="15.75">
      <c r="A84" s="93" t="s">
        <v>93</v>
      </c>
      <c r="B84" s="99" t="s">
        <v>94</v>
      </c>
      <c r="C84" s="260">
        <v>3110</v>
      </c>
      <c r="D84" s="257">
        <v>2154.89016</v>
      </c>
      <c r="E84" s="95">
        <f t="shared" si="2"/>
        <v>69.28907266881029</v>
      </c>
      <c r="F84" s="95">
        <f t="shared" si="3"/>
        <v>-955.1098400000001</v>
      </c>
    </row>
    <row r="85" spans="1:6" ht="15.75">
      <c r="A85" s="93" t="s">
        <v>95</v>
      </c>
      <c r="B85" s="99" t="s">
        <v>96</v>
      </c>
      <c r="C85" s="260">
        <v>3766.4</v>
      </c>
      <c r="D85" s="257">
        <v>2122.69745</v>
      </c>
      <c r="E85" s="95">
        <f t="shared" si="2"/>
        <v>56.358789560322855</v>
      </c>
      <c r="F85" s="95">
        <f t="shared" si="3"/>
        <v>-1643.70255</v>
      </c>
    </row>
    <row r="86" spans="1:6" s="108" customFormat="1" ht="15.75">
      <c r="A86" s="90" t="s">
        <v>97</v>
      </c>
      <c r="B86" s="189" t="s">
        <v>285</v>
      </c>
      <c r="C86" s="256">
        <f>C87</f>
        <v>3633.1</v>
      </c>
      <c r="D86" s="256">
        <f>SUM(D87)</f>
        <v>1640.80214</v>
      </c>
      <c r="E86" s="92">
        <f t="shared" si="2"/>
        <v>45.16259227656822</v>
      </c>
      <c r="F86" s="92">
        <f t="shared" si="3"/>
        <v>-1992.29786</v>
      </c>
    </row>
    <row r="87" spans="1:6" ht="15.75">
      <c r="A87" s="93" t="s">
        <v>99</v>
      </c>
      <c r="B87" s="94" t="s">
        <v>167</v>
      </c>
      <c r="C87" s="257">
        <v>3633.1</v>
      </c>
      <c r="D87" s="257">
        <v>1640.80214</v>
      </c>
      <c r="E87" s="95">
        <f t="shared" si="2"/>
        <v>45.16259227656822</v>
      </c>
      <c r="F87" s="95">
        <f t="shared" si="3"/>
        <v>-1992.29786</v>
      </c>
    </row>
    <row r="88" spans="1:6" s="108" customFormat="1" ht="15.75">
      <c r="A88" s="90" t="s">
        <v>101</v>
      </c>
      <c r="B88" s="189" t="s">
        <v>272</v>
      </c>
      <c r="C88" s="256">
        <f>SUM(C89:C93)</f>
        <v>32840.7</v>
      </c>
      <c r="D88" s="256">
        <f>SUM(D89:D93)</f>
        <v>11798.725580000002</v>
      </c>
      <c r="E88" s="92">
        <f t="shared" si="2"/>
        <v>35.92714400119365</v>
      </c>
      <c r="F88" s="92">
        <f t="shared" si="3"/>
        <v>-21041.974419999995</v>
      </c>
    </row>
    <row r="89" spans="1:6" ht="15.75">
      <c r="A89" s="93" t="s">
        <v>103</v>
      </c>
      <c r="B89" s="94" t="s">
        <v>168</v>
      </c>
      <c r="C89" s="257">
        <v>21779.476</v>
      </c>
      <c r="D89" s="257">
        <v>7094.74599</v>
      </c>
      <c r="E89" s="95">
        <f t="shared" si="2"/>
        <v>32.57537504575409</v>
      </c>
      <c r="F89" s="95">
        <f t="shared" si="3"/>
        <v>-14684.73001</v>
      </c>
    </row>
    <row r="90" spans="1:6" ht="15.75">
      <c r="A90" s="93" t="s">
        <v>105</v>
      </c>
      <c r="B90" s="94" t="s">
        <v>106</v>
      </c>
      <c r="C90" s="257">
        <v>5643.523</v>
      </c>
      <c r="D90" s="257">
        <v>2543.93499</v>
      </c>
      <c r="E90" s="95">
        <f t="shared" si="2"/>
        <v>45.077073133218384</v>
      </c>
      <c r="F90" s="95">
        <f t="shared" si="3"/>
        <v>-3099.58801</v>
      </c>
    </row>
    <row r="91" spans="1:6" ht="15" customHeight="1">
      <c r="A91" s="93" t="s">
        <v>107</v>
      </c>
      <c r="B91" s="94" t="s">
        <v>288</v>
      </c>
      <c r="C91" s="257">
        <v>169.034</v>
      </c>
      <c r="D91" s="257">
        <v>75.20908</v>
      </c>
      <c r="E91" s="95">
        <f t="shared" si="2"/>
        <v>44.49346285362708</v>
      </c>
      <c r="F91" s="95">
        <f t="shared" si="3"/>
        <v>-93.82491999999999</v>
      </c>
    </row>
    <row r="92" spans="1:6" ht="15.75">
      <c r="A92" s="93" t="s">
        <v>109</v>
      </c>
      <c r="B92" s="100" t="s">
        <v>110</v>
      </c>
      <c r="C92" s="257">
        <v>5248.667</v>
      </c>
      <c r="D92" s="257">
        <v>2084.83552</v>
      </c>
      <c r="E92" s="95">
        <f t="shared" si="2"/>
        <v>39.721238173425746</v>
      </c>
      <c r="F92" s="95">
        <f t="shared" si="3"/>
        <v>-3163.8314800000003</v>
      </c>
    </row>
    <row r="93" spans="1:6" ht="15.75" hidden="1">
      <c r="A93" s="93" t="s">
        <v>111</v>
      </c>
      <c r="B93" s="94" t="s">
        <v>169</v>
      </c>
      <c r="C93" s="257"/>
      <c r="D93" s="257"/>
      <c r="E93" s="95"/>
      <c r="F93" s="95">
        <f t="shared" si="3"/>
        <v>0</v>
      </c>
    </row>
    <row r="94" spans="1:6" s="108" customFormat="1" ht="15.75">
      <c r="A94" s="101">
        <v>1000</v>
      </c>
      <c r="B94" s="189" t="s">
        <v>113</v>
      </c>
      <c r="C94" s="256">
        <f>SUM(C95:C98)</f>
        <v>14865.145999999999</v>
      </c>
      <c r="D94" s="256">
        <f>SUM(D95:D98)</f>
        <v>6011.350260000001</v>
      </c>
      <c r="E94" s="92">
        <f t="shared" si="2"/>
        <v>40.43922784209453</v>
      </c>
      <c r="F94" s="92">
        <f t="shared" si="3"/>
        <v>-8853.795739999998</v>
      </c>
    </row>
    <row r="95" spans="1:6" ht="15.75">
      <c r="A95" s="89">
        <v>1001</v>
      </c>
      <c r="B95" s="103" t="s">
        <v>170</v>
      </c>
      <c r="C95" s="257">
        <v>90</v>
      </c>
      <c r="D95" s="257">
        <v>41.4876</v>
      </c>
      <c r="E95" s="95">
        <f t="shared" si="2"/>
        <v>46.09733333333333</v>
      </c>
      <c r="F95" s="95">
        <f t="shared" si="3"/>
        <v>-48.5124</v>
      </c>
    </row>
    <row r="96" spans="1:6" ht="15.75">
      <c r="A96" s="89">
        <v>1003</v>
      </c>
      <c r="B96" s="103" t="s">
        <v>114</v>
      </c>
      <c r="C96" s="257">
        <v>13190.846</v>
      </c>
      <c r="D96" s="257">
        <v>5295.40649</v>
      </c>
      <c r="E96" s="95">
        <f t="shared" si="2"/>
        <v>40.14455547430393</v>
      </c>
      <c r="F96" s="95">
        <f t="shared" si="3"/>
        <v>-7895.439509999999</v>
      </c>
    </row>
    <row r="97" spans="1:6" ht="15" customHeight="1">
      <c r="A97" s="89">
        <v>1004</v>
      </c>
      <c r="B97" s="103" t="s">
        <v>115</v>
      </c>
      <c r="C97" s="257">
        <v>1584.3</v>
      </c>
      <c r="D97" s="261">
        <v>674.45617</v>
      </c>
      <c r="E97" s="95">
        <f t="shared" si="2"/>
        <v>42.57124092659219</v>
      </c>
      <c r="F97" s="95">
        <f t="shared" si="3"/>
        <v>-909.8438299999999</v>
      </c>
    </row>
    <row r="98" spans="1:6" ht="15.75" hidden="1">
      <c r="A98" s="93" t="s">
        <v>116</v>
      </c>
      <c r="B98" s="94" t="s">
        <v>117</v>
      </c>
      <c r="C98" s="257">
        <v>0</v>
      </c>
      <c r="D98" s="257">
        <v>0</v>
      </c>
      <c r="E98" s="95"/>
      <c r="F98" s="95">
        <f t="shared" si="3"/>
        <v>0</v>
      </c>
    </row>
    <row r="99" spans="1:6" ht="15.75">
      <c r="A99" s="90" t="s">
        <v>118</v>
      </c>
      <c r="B99" s="189" t="s">
        <v>119</v>
      </c>
      <c r="C99" s="256">
        <f>C100+C101+C102+C103+C104</f>
        <v>5607.1</v>
      </c>
      <c r="D99" s="256">
        <f>D100+D101+D102+D103+D104</f>
        <v>3251.66988</v>
      </c>
      <c r="E99" s="95">
        <f t="shared" si="2"/>
        <v>57.992007989869975</v>
      </c>
      <c r="F99" s="91">
        <f>F100+F101+F102+F103+F104</f>
        <v>-2355.4301200000004</v>
      </c>
    </row>
    <row r="100" spans="1:6" ht="15.75">
      <c r="A100" s="93" t="s">
        <v>120</v>
      </c>
      <c r="B100" s="94" t="s">
        <v>280</v>
      </c>
      <c r="C100" s="257">
        <v>150</v>
      </c>
      <c r="D100" s="257">
        <v>121.848</v>
      </c>
      <c r="E100" s="95">
        <f t="shared" si="2"/>
        <v>81.232</v>
      </c>
      <c r="F100" s="95">
        <f aca="true" t="shared" si="4" ref="F100:F107">SUM(D100-C100)</f>
        <v>-28.152</v>
      </c>
    </row>
    <row r="101" spans="1:6" ht="15.75">
      <c r="A101" s="93" t="s">
        <v>122</v>
      </c>
      <c r="B101" s="94" t="s">
        <v>123</v>
      </c>
      <c r="C101" s="257">
        <v>5457.1</v>
      </c>
      <c r="D101" s="257">
        <v>3129.82188</v>
      </c>
      <c r="E101" s="95">
        <f t="shared" si="2"/>
        <v>57.35320738120979</v>
      </c>
      <c r="F101" s="95">
        <f t="shared" si="4"/>
        <v>-2327.2781200000004</v>
      </c>
    </row>
    <row r="102" spans="1:6" ht="15.75" hidden="1">
      <c r="A102" s="93" t="s">
        <v>124</v>
      </c>
      <c r="B102" s="94" t="s">
        <v>125</v>
      </c>
      <c r="C102" s="257"/>
      <c r="D102" s="257"/>
      <c r="E102" s="95" t="e">
        <f t="shared" si="2"/>
        <v>#DIV/0!</v>
      </c>
      <c r="F102" s="95"/>
    </row>
    <row r="103" spans="1:6" ht="31.5" hidden="1">
      <c r="A103" s="93" t="s">
        <v>126</v>
      </c>
      <c r="B103" s="94" t="s">
        <v>127</v>
      </c>
      <c r="C103" s="257"/>
      <c r="D103" s="257"/>
      <c r="E103" s="95" t="e">
        <f t="shared" si="2"/>
        <v>#DIV/0!</v>
      </c>
      <c r="F103" s="95"/>
    </row>
    <row r="104" spans="1:6" ht="16.5" customHeight="1" hidden="1">
      <c r="A104" s="93" t="s">
        <v>128</v>
      </c>
      <c r="B104" s="94" t="s">
        <v>279</v>
      </c>
      <c r="C104" s="257"/>
      <c r="D104" s="257"/>
      <c r="E104" s="95" t="e">
        <f t="shared" si="2"/>
        <v>#DIV/0!</v>
      </c>
      <c r="F104" s="95"/>
    </row>
    <row r="105" spans="1:6" ht="15.75">
      <c r="A105" s="93" t="s">
        <v>130</v>
      </c>
      <c r="B105" s="189" t="s">
        <v>131</v>
      </c>
      <c r="C105" s="256">
        <f>C106</f>
        <v>50</v>
      </c>
      <c r="D105" s="233">
        <f>D106</f>
        <v>50</v>
      </c>
      <c r="E105" s="95">
        <f t="shared" si="2"/>
        <v>100</v>
      </c>
      <c r="F105" s="95">
        <f t="shared" si="4"/>
        <v>0</v>
      </c>
    </row>
    <row r="106" spans="1:6" ht="15.75">
      <c r="A106" s="93" t="s">
        <v>132</v>
      </c>
      <c r="B106" s="94" t="s">
        <v>133</v>
      </c>
      <c r="C106" s="257">
        <v>50</v>
      </c>
      <c r="D106" s="257">
        <v>50</v>
      </c>
      <c r="E106" s="95">
        <f t="shared" si="2"/>
        <v>100</v>
      </c>
      <c r="F106" s="95">
        <f t="shared" si="4"/>
        <v>0</v>
      </c>
    </row>
    <row r="107" spans="1:6" ht="31.5">
      <c r="A107" s="90" t="s">
        <v>134</v>
      </c>
      <c r="B107" s="190" t="s">
        <v>135</v>
      </c>
      <c r="C107" s="262">
        <f>C108</f>
        <v>355</v>
      </c>
      <c r="D107" s="262">
        <f>D108</f>
        <v>0</v>
      </c>
      <c r="E107" s="95">
        <f t="shared" si="2"/>
        <v>0</v>
      </c>
      <c r="F107" s="95">
        <f t="shared" si="4"/>
        <v>-355</v>
      </c>
    </row>
    <row r="108" spans="1:6" ht="31.5">
      <c r="A108" s="93" t="s">
        <v>136</v>
      </c>
      <c r="B108" s="17" t="s">
        <v>137</v>
      </c>
      <c r="C108" s="258">
        <v>355</v>
      </c>
      <c r="D108" s="258">
        <v>0</v>
      </c>
      <c r="E108" s="95"/>
      <c r="F108" s="95"/>
    </row>
    <row r="109" spans="1:6" s="108" customFormat="1" ht="15.75">
      <c r="A109" s="101">
        <v>1400</v>
      </c>
      <c r="B109" s="102" t="s">
        <v>138</v>
      </c>
      <c r="C109" s="259">
        <f>C110+C111+C112</f>
        <v>33264.899999999994</v>
      </c>
      <c r="D109" s="259">
        <f>SUM(D110:D112)</f>
        <v>15623.6</v>
      </c>
      <c r="E109" s="92">
        <f t="shared" si="2"/>
        <v>46.9672237102772</v>
      </c>
      <c r="F109" s="92">
        <f t="shared" si="3"/>
        <v>-17641.299999999996</v>
      </c>
    </row>
    <row r="110" spans="1:6" ht="15.75">
      <c r="A110" s="89">
        <v>1401</v>
      </c>
      <c r="B110" s="103" t="s">
        <v>304</v>
      </c>
      <c r="C110" s="260">
        <v>29368.8</v>
      </c>
      <c r="D110" s="257">
        <v>13986.6</v>
      </c>
      <c r="E110" s="95">
        <f t="shared" si="2"/>
        <v>47.62400915257008</v>
      </c>
      <c r="F110" s="95">
        <f t="shared" si="3"/>
        <v>-15382.199999999999</v>
      </c>
    </row>
    <row r="111" spans="1:6" ht="15" customHeight="1">
      <c r="A111" s="89">
        <v>1402</v>
      </c>
      <c r="B111" s="103" t="s">
        <v>306</v>
      </c>
      <c r="C111" s="260">
        <v>2036.1</v>
      </c>
      <c r="D111" s="257">
        <v>1527</v>
      </c>
      <c r="E111" s="95">
        <f t="shared" si="2"/>
        <v>74.9963164874024</v>
      </c>
      <c r="F111" s="95">
        <f t="shared" si="3"/>
        <v>-509.0999999999999</v>
      </c>
    </row>
    <row r="112" spans="1:6" ht="15.75">
      <c r="A112" s="89">
        <v>1403</v>
      </c>
      <c r="B112" s="103" t="s">
        <v>305</v>
      </c>
      <c r="C112" s="260">
        <v>1860</v>
      </c>
      <c r="D112" s="257">
        <v>110</v>
      </c>
      <c r="E112" s="95"/>
      <c r="F112" s="95">
        <f t="shared" si="3"/>
        <v>-1750</v>
      </c>
    </row>
    <row r="113" spans="1:6" s="108" customFormat="1" ht="15.75">
      <c r="A113" s="101"/>
      <c r="B113" s="104" t="s">
        <v>140</v>
      </c>
      <c r="C113" s="233">
        <f>C57+C65+C67+C70+C75+C79+C81+C86+C88+C94+C99+C105+C107+C109</f>
        <v>355840.08959999995</v>
      </c>
      <c r="D113" s="259">
        <f>D57+D65+D67+D70+D75+D79+D81+D86+D88+D94+D99+D105+D107+D109</f>
        <v>160761.00250000003</v>
      </c>
      <c r="E113" s="92">
        <f t="shared" si="2"/>
        <v>45.17787826568714</v>
      </c>
      <c r="F113" s="92">
        <f t="shared" si="3"/>
        <v>-195079.08709999992</v>
      </c>
    </row>
    <row r="114" ht="15.75">
      <c r="D114" s="255"/>
    </row>
    <row r="115" spans="1:4" s="9" customFormat="1" ht="12.75">
      <c r="A115" s="66" t="s">
        <v>141</v>
      </c>
      <c r="B115" s="66"/>
      <c r="D115" s="254"/>
    </row>
    <row r="116" spans="1:3" s="9" customFormat="1" ht="12.75">
      <c r="A116" s="67" t="s">
        <v>142</v>
      </c>
      <c r="B116" s="67"/>
      <c r="C116" s="9" t="s">
        <v>171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  <rowBreaks count="1" manualBreakCount="1"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52">
      <selection activeCell="D12" sqref="D12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319" t="s">
        <v>324</v>
      </c>
      <c r="B1" s="319"/>
      <c r="C1" s="319"/>
      <c r="D1" s="319"/>
      <c r="E1" s="319"/>
      <c r="F1" s="319"/>
      <c r="G1" s="1"/>
    </row>
    <row r="2" spans="1:7" ht="18" customHeight="1">
      <c r="A2" s="319"/>
      <c r="B2" s="319"/>
      <c r="C2" s="319"/>
      <c r="D2" s="319"/>
      <c r="E2" s="319"/>
      <c r="F2" s="319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308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330</v>
      </c>
      <c r="D5" s="11">
        <f>SUM(D6,D8,D10,D13,D15)</f>
        <v>126.00284</v>
      </c>
      <c r="E5" s="12">
        <f aca="true" t="shared" si="0" ref="E5:E35">D5/C5*100</f>
        <v>38.182678787878785</v>
      </c>
      <c r="F5" s="12">
        <f aca="true" t="shared" si="1" ref="F5:F36">D5-C5</f>
        <v>-203.99716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128.8</v>
      </c>
      <c r="D6" s="11">
        <f>SUM(D7)</f>
        <v>40.21267</v>
      </c>
      <c r="E6" s="12">
        <f t="shared" si="0"/>
        <v>31.22101708074534</v>
      </c>
      <c r="F6" s="12">
        <f t="shared" si="1"/>
        <v>-88.58733000000001</v>
      </c>
      <c r="G6" s="1"/>
    </row>
    <row r="7" spans="1:7" s="9" customFormat="1" ht="15.75">
      <c r="A7" s="13">
        <v>1010200001</v>
      </c>
      <c r="B7" s="14" t="s">
        <v>7</v>
      </c>
      <c r="C7" s="15">
        <v>128.8</v>
      </c>
      <c r="D7" s="15">
        <v>40.21267</v>
      </c>
      <c r="E7" s="12">
        <f t="shared" si="0"/>
        <v>31.22101708074534</v>
      </c>
      <c r="F7" s="12">
        <f t="shared" si="1"/>
        <v>-88.58733000000001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10</v>
      </c>
      <c r="D8" s="11">
        <f>SUM(D9)</f>
        <v>0.2196</v>
      </c>
      <c r="E8" s="12">
        <f t="shared" si="0"/>
        <v>2.196</v>
      </c>
      <c r="F8" s="12">
        <f t="shared" si="1"/>
        <v>-9.7804</v>
      </c>
      <c r="G8" s="1"/>
    </row>
    <row r="9" spans="1:7" s="9" customFormat="1" ht="15.75">
      <c r="A9" s="13">
        <v>1050300001</v>
      </c>
      <c r="B9" s="13" t="s">
        <v>9</v>
      </c>
      <c r="C9" s="12">
        <v>10</v>
      </c>
      <c r="D9" s="12">
        <v>0.2196</v>
      </c>
      <c r="E9" s="12">
        <f t="shared" si="0"/>
        <v>2.196</v>
      </c>
      <c r="F9" s="12">
        <f t="shared" si="1"/>
        <v>-9.7804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182.2</v>
      </c>
      <c r="D10" s="11">
        <f>SUM(D11:D12)</f>
        <v>83.97057000000001</v>
      </c>
      <c r="E10" s="12">
        <f t="shared" si="0"/>
        <v>46.087030735455556</v>
      </c>
      <c r="F10" s="12">
        <f t="shared" si="1"/>
        <v>-98.22942999999998</v>
      </c>
      <c r="G10" s="1"/>
    </row>
    <row r="11" spans="1:7" s="9" customFormat="1" ht="15.75">
      <c r="A11" s="13">
        <v>1060600000</v>
      </c>
      <c r="B11" s="13" t="s">
        <v>11</v>
      </c>
      <c r="C11" s="12">
        <v>174.2</v>
      </c>
      <c r="D11" s="12">
        <v>80.50047</v>
      </c>
      <c r="E11" s="12">
        <f t="shared" si="0"/>
        <v>46.21152123995408</v>
      </c>
      <c r="F11" s="12">
        <f t="shared" si="1"/>
        <v>-93.69952999999998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8</v>
      </c>
      <c r="D12" s="18">
        <v>3.4701</v>
      </c>
      <c r="E12" s="12">
        <f t="shared" si="0"/>
        <v>43.37625</v>
      </c>
      <c r="F12" s="12">
        <f t="shared" si="1"/>
        <v>-4.5299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9</v>
      </c>
      <c r="D15" s="11">
        <f>SUM(D16:D19)</f>
        <v>1.6</v>
      </c>
      <c r="E15" s="12">
        <f t="shared" si="0"/>
        <v>17.77777777777778</v>
      </c>
      <c r="F15" s="12">
        <f t="shared" si="1"/>
        <v>-7.4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0" customHeight="1">
      <c r="A17" s="13">
        <v>1080400001</v>
      </c>
      <c r="B17" s="14" t="s">
        <v>17</v>
      </c>
      <c r="C17" s="12">
        <v>9</v>
      </c>
      <c r="D17" s="12">
        <v>1.6</v>
      </c>
      <c r="E17" s="12">
        <f t="shared" si="0"/>
        <v>17.77777777777778</v>
      </c>
      <c r="F17" s="12">
        <f t="shared" si="1"/>
        <v>-7.4</v>
      </c>
      <c r="G17" s="1"/>
    </row>
    <row r="18" spans="1:7" s="9" customFormat="1" ht="18.75" customHeight="1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58</v>
      </c>
      <c r="D20" s="11">
        <f>SUM(D21:D36)</f>
        <v>5.708600000000001</v>
      </c>
      <c r="E20" s="12">
        <f t="shared" si="0"/>
        <v>9.84241379310345</v>
      </c>
      <c r="F20" s="12">
        <f t="shared" si="1"/>
        <v>-52.291399999999996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9</v>
      </c>
      <c r="D21" s="12">
        <v>3.6395</v>
      </c>
      <c r="E21" s="12">
        <f t="shared" si="0"/>
        <v>40.43888888888889</v>
      </c>
      <c r="F21" s="12">
        <f t="shared" si="1"/>
        <v>-5.3605</v>
      </c>
      <c r="G21" s="1"/>
    </row>
    <row r="22" spans="1:7" s="9" customFormat="1" ht="15" customHeight="1">
      <c r="A22" s="13">
        <v>1110503505</v>
      </c>
      <c r="B22" s="13" t="s">
        <v>22</v>
      </c>
      <c r="C22" s="12">
        <v>18</v>
      </c>
      <c r="D22" s="12">
        <v>2.0691</v>
      </c>
      <c r="E22" s="12">
        <f t="shared" si="0"/>
        <v>11.495000000000001</v>
      </c>
      <c r="F22" s="12">
        <f t="shared" si="1"/>
        <v>-15.9309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1110601410</v>
      </c>
      <c r="B25" s="14" t="s">
        <v>25</v>
      </c>
      <c r="C25" s="12">
        <v>30</v>
      </c>
      <c r="D25" s="12">
        <v>0</v>
      </c>
      <c r="E25" s="12">
        <f t="shared" si="0"/>
        <v>0</v>
      </c>
      <c r="F25" s="12">
        <f t="shared" si="1"/>
        <v>-30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>
        <v>0</v>
      </c>
      <c r="E34" s="12">
        <f t="shared" si="0"/>
        <v>0</v>
      </c>
      <c r="F34" s="12">
        <f t="shared" si="1"/>
        <v>-1</v>
      </c>
      <c r="G34" s="1"/>
    </row>
    <row r="35" spans="1:7" s="9" customFormat="1" ht="12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0.75" customHeight="1">
      <c r="A36" s="13">
        <v>1170505005</v>
      </c>
      <c r="B36" s="13" t="s">
        <v>36</v>
      </c>
      <c r="C36" s="12">
        <v>0</v>
      </c>
      <c r="D36" s="12">
        <v>0</v>
      </c>
      <c r="E36" s="12"/>
      <c r="F36" s="12">
        <f t="shared" si="1"/>
        <v>0</v>
      </c>
      <c r="G36" s="1"/>
    </row>
    <row r="37" spans="1:7" s="9" customFormat="1" ht="13.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388</v>
      </c>
      <c r="D38" s="11">
        <f>SUM(D20,D5)</f>
        <v>131.71144</v>
      </c>
      <c r="E38" s="12">
        <f aca="true" t="shared" si="2" ref="E38:E47">D38/C38*100</f>
        <v>33.946247422680415</v>
      </c>
      <c r="F38" s="12">
        <f aca="true" t="shared" si="3" ref="F38:F47">D38-C38</f>
        <v>-256.28855999999996</v>
      </c>
      <c r="G38" s="1"/>
    </row>
    <row r="39" spans="1:7" s="9" customFormat="1" ht="15.75">
      <c r="A39" s="10"/>
      <c r="B39" s="10" t="s">
        <v>39</v>
      </c>
      <c r="C39" s="11">
        <f>SUM(C40:C44)</f>
        <v>2970.749</v>
      </c>
      <c r="D39" s="11">
        <f>SUM(D40:D44)</f>
        <v>1458.5339999999999</v>
      </c>
      <c r="E39" s="12">
        <f t="shared" si="2"/>
        <v>49.096507311792415</v>
      </c>
      <c r="F39" s="12">
        <f t="shared" si="3"/>
        <v>-1512.215</v>
      </c>
      <c r="G39" s="1"/>
    </row>
    <row r="40" spans="1:8" s="9" customFormat="1" ht="15.75">
      <c r="A40" s="13">
        <v>2020100000</v>
      </c>
      <c r="B40" s="13" t="s">
        <v>40</v>
      </c>
      <c r="C40" s="12">
        <v>872.4</v>
      </c>
      <c r="D40" s="12">
        <v>415.34</v>
      </c>
      <c r="E40" s="12">
        <f t="shared" si="2"/>
        <v>47.60889500229252</v>
      </c>
      <c r="F40" s="12">
        <f t="shared" si="3"/>
        <v>-457.06</v>
      </c>
      <c r="G40" s="1"/>
      <c r="H40" s="21"/>
    </row>
    <row r="41" spans="1:7" s="9" customFormat="1" ht="15.75">
      <c r="A41" s="13">
        <v>2020100310</v>
      </c>
      <c r="B41" s="13" t="s">
        <v>41</v>
      </c>
      <c r="C41" s="12">
        <v>628.2</v>
      </c>
      <c r="D41" s="12">
        <v>471</v>
      </c>
      <c r="E41" s="12">
        <f t="shared" si="2"/>
        <v>74.9761222540592</v>
      </c>
      <c r="F41" s="12">
        <f t="shared" si="3"/>
        <v>-157.20000000000005</v>
      </c>
      <c r="G41" s="1"/>
    </row>
    <row r="42" spans="1:7" s="9" customFormat="1" ht="15.75">
      <c r="A42" s="13">
        <v>2020200000</v>
      </c>
      <c r="B42" s="13" t="s">
        <v>42</v>
      </c>
      <c r="C42" s="12">
        <v>1416.19</v>
      </c>
      <c r="D42" s="12">
        <v>518.262</v>
      </c>
      <c r="E42" s="12">
        <f t="shared" si="2"/>
        <v>36.595513313891495</v>
      </c>
      <c r="F42" s="12">
        <f t="shared" si="3"/>
        <v>-897.9280000000001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53.959</v>
      </c>
      <c r="D43" s="12">
        <v>53.932</v>
      </c>
      <c r="E43" s="12">
        <f t="shared" si="2"/>
        <v>99.9499620081914</v>
      </c>
      <c r="F43" s="12">
        <f t="shared" si="3"/>
        <v>-0.027000000000001023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>
        <v>0</v>
      </c>
      <c r="E44" s="12"/>
      <c r="F44" s="12"/>
      <c r="G44" s="1"/>
    </row>
    <row r="45" spans="1:7" s="9" customFormat="1" ht="31.5" customHeight="1" hidden="1">
      <c r="A45" s="10">
        <v>3000000000</v>
      </c>
      <c r="B45" s="19" t="s">
        <v>45</v>
      </c>
      <c r="C45" s="11">
        <v>0</v>
      </c>
      <c r="D45" s="11">
        <v>0</v>
      </c>
      <c r="E45" s="12"/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3358.749</v>
      </c>
      <c r="D46" s="11">
        <f>SUM(D39,D38)</f>
        <v>1590.24544</v>
      </c>
      <c r="E46" s="12">
        <f t="shared" si="2"/>
        <v>47.34636139824679</v>
      </c>
      <c r="F46" s="12">
        <f t="shared" si="3"/>
        <v>-1768.5035599999999</v>
      </c>
      <c r="G46" s="1"/>
    </row>
    <row r="47" spans="1:7" s="9" customFormat="1" ht="15.75">
      <c r="A47" s="10"/>
      <c r="B47" s="22" t="s">
        <v>47</v>
      </c>
      <c r="C47" s="11">
        <f>C103-C46</f>
        <v>50</v>
      </c>
      <c r="D47" s="11">
        <f>D103-D46</f>
        <v>-336.39978999999994</v>
      </c>
      <c r="E47" s="12">
        <f t="shared" si="2"/>
        <v>-672.7995799999999</v>
      </c>
      <c r="F47" s="12">
        <f t="shared" si="3"/>
        <v>-386.39978999999994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308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576.8477499999999</v>
      </c>
      <c r="D52" s="39">
        <f>SUM(D53:D55)</f>
        <v>250.31385</v>
      </c>
      <c r="E52" s="12">
        <f>D52/C52*100</f>
        <v>43.39339973155829</v>
      </c>
      <c r="F52" s="12">
        <f>D52-C52</f>
        <v>-326.5338999999999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546.949</v>
      </c>
      <c r="D53" s="18">
        <v>224.01385</v>
      </c>
      <c r="E53" s="12">
        <f>D53/C53*100</f>
        <v>40.95699050551331</v>
      </c>
      <c r="F53" s="12">
        <f>D53-C53</f>
        <v>-322.93514999999996</v>
      </c>
      <c r="G53" s="31"/>
    </row>
    <row r="54" spans="1:7" s="9" customFormat="1" ht="15.75">
      <c r="A54" s="40" t="s">
        <v>53</v>
      </c>
      <c r="B54" s="17" t="s">
        <v>54</v>
      </c>
      <c r="C54" s="18">
        <v>26.3</v>
      </c>
      <c r="D54" s="18">
        <v>26.3</v>
      </c>
      <c r="E54" s="12"/>
      <c r="F54" s="12"/>
      <c r="G54" s="31"/>
    </row>
    <row r="55" spans="1:7" s="9" customFormat="1" ht="15.75">
      <c r="A55" s="40" t="s">
        <v>162</v>
      </c>
      <c r="B55" s="17" t="s">
        <v>56</v>
      </c>
      <c r="C55" s="18">
        <v>3.59875</v>
      </c>
      <c r="D55" s="18">
        <v>0</v>
      </c>
      <c r="E55" s="12"/>
      <c r="F55" s="12"/>
      <c r="G55" s="31"/>
    </row>
    <row r="56" spans="1:7" s="9" customFormat="1" ht="15.75">
      <c r="A56" s="37" t="s">
        <v>57</v>
      </c>
      <c r="B56" s="38" t="s">
        <v>58</v>
      </c>
      <c r="C56" s="39">
        <f>C57</f>
        <v>53.91</v>
      </c>
      <c r="D56" s="39">
        <f>D57</f>
        <v>14.6295</v>
      </c>
      <c r="E56" s="12">
        <f>D56/C56*100</f>
        <v>27.136894824707845</v>
      </c>
      <c r="F56" s="12">
        <f aca="true" t="shared" si="4" ref="F56:F103">D56-C56</f>
        <v>-39.280499999999996</v>
      </c>
      <c r="G56" s="31"/>
    </row>
    <row r="57" spans="1:6" s="9" customFormat="1" ht="15.75">
      <c r="A57" s="41" t="s">
        <v>59</v>
      </c>
      <c r="B57" s="17" t="s">
        <v>60</v>
      </c>
      <c r="C57" s="18">
        <v>53.91</v>
      </c>
      <c r="D57" s="18">
        <v>14.6295</v>
      </c>
      <c r="E57" s="12">
        <f>D57/C57*100</f>
        <v>27.136894824707845</v>
      </c>
      <c r="F57" s="12">
        <f t="shared" si="4"/>
        <v>-39.280499999999996</v>
      </c>
    </row>
    <row r="58" spans="1:7" s="46" customFormat="1" ht="15" customHeight="1">
      <c r="A58" s="42" t="s">
        <v>61</v>
      </c>
      <c r="B58" s="43" t="s">
        <v>62</v>
      </c>
      <c r="C58" s="44">
        <f>C60+C61</f>
        <v>51.40125</v>
      </c>
      <c r="D58" s="44">
        <f>D60+D61</f>
        <v>1.40125</v>
      </c>
      <c r="E58" s="12">
        <f>D58/C58*100</f>
        <v>2.726101018944092</v>
      </c>
      <c r="F58" s="12">
        <f t="shared" si="4"/>
        <v>-50</v>
      </c>
      <c r="G58" s="45"/>
    </row>
    <row r="59" spans="1:7" s="46" customFormat="1" ht="15.75" hidden="1">
      <c r="A59" s="47" t="s">
        <v>63</v>
      </c>
      <c r="B59" s="48" t="s">
        <v>64</v>
      </c>
      <c r="C59" s="49">
        <v>0</v>
      </c>
      <c r="D59" s="49">
        <v>0</v>
      </c>
      <c r="E59" s="12"/>
      <c r="F59" s="12">
        <f t="shared" si="4"/>
        <v>0</v>
      </c>
      <c r="G59" s="45"/>
    </row>
    <row r="60" spans="1:7" s="46" customFormat="1" ht="15.75" customHeight="1">
      <c r="A60" s="47" t="s">
        <v>163</v>
      </c>
      <c r="B60" s="48" t="s">
        <v>277</v>
      </c>
      <c r="C60" s="49">
        <v>1.40125</v>
      </c>
      <c r="D60" s="49">
        <v>1.40125</v>
      </c>
      <c r="E60" s="12"/>
      <c r="F60" s="12">
        <f t="shared" si="4"/>
        <v>0</v>
      </c>
      <c r="G60" s="45"/>
    </row>
    <row r="61" spans="1:7" s="46" customFormat="1" ht="16.5" customHeight="1">
      <c r="A61" s="47" t="s">
        <v>65</v>
      </c>
      <c r="B61" s="48" t="s">
        <v>66</v>
      </c>
      <c r="C61" s="49">
        <v>50</v>
      </c>
      <c r="D61" s="49">
        <v>0</v>
      </c>
      <c r="E61" s="12">
        <f>D61/C61*100</f>
        <v>0</v>
      </c>
      <c r="F61" s="12">
        <f t="shared" si="4"/>
        <v>-50</v>
      </c>
      <c r="G61" s="45"/>
    </row>
    <row r="62" spans="1:7" s="9" customFormat="1" ht="17.25" customHeight="1" hidden="1">
      <c r="A62" s="37" t="s">
        <v>67</v>
      </c>
      <c r="B62" s="38" t="s">
        <v>68</v>
      </c>
      <c r="C62" s="39">
        <v>0</v>
      </c>
      <c r="D62" s="39">
        <v>0</v>
      </c>
      <c r="E62" s="12"/>
      <c r="F62" s="12">
        <f t="shared" si="4"/>
        <v>0</v>
      </c>
      <c r="G62" s="31"/>
    </row>
    <row r="63" spans="1:7" s="9" customFormat="1" ht="17.25" customHeight="1" hidden="1">
      <c r="A63" s="40" t="s">
        <v>69</v>
      </c>
      <c r="B63" s="17" t="s">
        <v>70</v>
      </c>
      <c r="C63" s="18">
        <v>0</v>
      </c>
      <c r="D63" s="18">
        <v>0</v>
      </c>
      <c r="E63" s="12"/>
      <c r="F63" s="12">
        <f t="shared" si="4"/>
        <v>0</v>
      </c>
      <c r="G63" s="31"/>
    </row>
    <row r="64" spans="1:7" s="9" customFormat="1" ht="17.25" customHeight="1" hidden="1">
      <c r="A64" s="40" t="s">
        <v>71</v>
      </c>
      <c r="B64" s="50" t="s">
        <v>72</v>
      </c>
      <c r="C64" s="18">
        <v>0</v>
      </c>
      <c r="D64" s="18">
        <v>0</v>
      </c>
      <c r="E64" s="12">
        <v>0</v>
      </c>
      <c r="F64" s="12">
        <f t="shared" si="4"/>
        <v>0</v>
      </c>
      <c r="G64" s="31"/>
    </row>
    <row r="65" spans="1:7" s="9" customFormat="1" ht="17.25" customHeight="1" hidden="1">
      <c r="A65" s="47" t="s">
        <v>73</v>
      </c>
      <c r="B65" s="48" t="s">
        <v>74</v>
      </c>
      <c r="C65" s="18">
        <v>0</v>
      </c>
      <c r="D65" s="18">
        <v>0</v>
      </c>
      <c r="E65" s="12"/>
      <c r="F65" s="12">
        <f t="shared" si="4"/>
        <v>0</v>
      </c>
      <c r="G65" s="31"/>
    </row>
    <row r="66" spans="1:7" s="9" customFormat="1" ht="17.25" customHeight="1">
      <c r="A66" s="37" t="s">
        <v>75</v>
      </c>
      <c r="B66" s="38" t="s">
        <v>76</v>
      </c>
      <c r="C66" s="39">
        <f>C68+C69</f>
        <v>395.8</v>
      </c>
      <c r="D66" s="39">
        <f>D68+D69</f>
        <v>194.85796</v>
      </c>
      <c r="E66" s="12">
        <f>D66/C66*100</f>
        <v>49.23141990904497</v>
      </c>
      <c r="F66" s="12">
        <f t="shared" si="4"/>
        <v>-200.94204000000002</v>
      </c>
      <c r="G66" s="31"/>
    </row>
    <row r="67" spans="1:7" s="9" customFormat="1" ht="17.25" customHeight="1" hidden="1">
      <c r="A67" s="40" t="s">
        <v>77</v>
      </c>
      <c r="B67" s="17" t="s">
        <v>78</v>
      </c>
      <c r="C67" s="18">
        <v>0</v>
      </c>
      <c r="D67" s="18">
        <v>0</v>
      </c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79</v>
      </c>
      <c r="B68" s="51" t="s">
        <v>80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81</v>
      </c>
      <c r="B69" s="17" t="s">
        <v>82</v>
      </c>
      <c r="C69" s="18">
        <v>395.8</v>
      </c>
      <c r="D69" s="18">
        <v>194.85796</v>
      </c>
      <c r="E69" s="12">
        <f>D69/C69*100</f>
        <v>49.23141990904497</v>
      </c>
      <c r="F69" s="12">
        <f t="shared" si="4"/>
        <v>-200.94204000000002</v>
      </c>
      <c r="G69" s="53"/>
    </row>
    <row r="70" spans="1:7" s="52" customFormat="1" ht="17.25" customHeight="1" hidden="1">
      <c r="A70" s="37" t="s">
        <v>83</v>
      </c>
      <c r="B70" s="54" t="s">
        <v>84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30" customHeight="1" hidden="1">
      <c r="A71" s="40" t="s">
        <v>85</v>
      </c>
      <c r="B71" s="50" t="s">
        <v>86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87</v>
      </c>
      <c r="B72" s="54" t="s">
        <v>88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89</v>
      </c>
      <c r="B73" s="50" t="s">
        <v>90</v>
      </c>
      <c r="C73" s="18"/>
      <c r="D73" s="18"/>
      <c r="E73" s="12" t="e">
        <f aca="true" t="shared" si="5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91</v>
      </c>
      <c r="B74" s="50" t="s">
        <v>92</v>
      </c>
      <c r="C74" s="18"/>
      <c r="D74" s="18"/>
      <c r="E74" s="12" t="e">
        <f t="shared" si="5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93</v>
      </c>
      <c r="B75" s="50" t="s">
        <v>94</v>
      </c>
      <c r="C75" s="18"/>
      <c r="D75" s="18"/>
      <c r="E75" s="12" t="e">
        <f t="shared" si="5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95</v>
      </c>
      <c r="B76" s="50" t="s">
        <v>96</v>
      </c>
      <c r="C76" s="18"/>
      <c r="D76" s="18"/>
      <c r="E76" s="12" t="e">
        <f t="shared" si="5"/>
        <v>#DIV/0!</v>
      </c>
      <c r="F76" s="12">
        <f t="shared" si="4"/>
        <v>0</v>
      </c>
      <c r="G76" s="31"/>
    </row>
    <row r="77" spans="1:7" s="9" customFormat="1" ht="15.75" customHeight="1">
      <c r="A77" s="37" t="s">
        <v>97</v>
      </c>
      <c r="B77" s="38" t="s">
        <v>98</v>
      </c>
      <c r="C77" s="39">
        <f>SUM(C78:C78)</f>
        <v>928.9</v>
      </c>
      <c r="D77" s="39">
        <f>SUM(D78:D78)</f>
        <v>298.94309</v>
      </c>
      <c r="E77" s="12">
        <f t="shared" si="5"/>
        <v>32.18248358273226</v>
      </c>
      <c r="F77" s="12">
        <f t="shared" si="4"/>
        <v>-629.95691</v>
      </c>
      <c r="G77" s="31"/>
    </row>
    <row r="78" spans="1:7" s="9" customFormat="1" ht="15.75" customHeight="1">
      <c r="A78" s="40" t="s">
        <v>99</v>
      </c>
      <c r="B78" s="17" t="s">
        <v>100</v>
      </c>
      <c r="C78" s="18">
        <v>928.9</v>
      </c>
      <c r="D78" s="18">
        <v>298.94309</v>
      </c>
      <c r="E78" s="12">
        <f t="shared" si="5"/>
        <v>32.18248358273226</v>
      </c>
      <c r="F78" s="12">
        <f t="shared" si="4"/>
        <v>-629.95691</v>
      </c>
      <c r="G78" s="31"/>
    </row>
    <row r="79" spans="1:7" s="9" customFormat="1" ht="17.25" customHeight="1" hidden="1">
      <c r="A79" s="37" t="s">
        <v>101</v>
      </c>
      <c r="B79" s="38" t="s">
        <v>102</v>
      </c>
      <c r="C79" s="39">
        <f>SUM(C80:C84)</f>
        <v>0</v>
      </c>
      <c r="D79" s="39">
        <f>SUM(D80:D84)</f>
        <v>0</v>
      </c>
      <c r="E79" s="12" t="e">
        <f t="shared" si="5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103</v>
      </c>
      <c r="B80" s="17" t="s">
        <v>104</v>
      </c>
      <c r="C80" s="18"/>
      <c r="D80" s="18"/>
      <c r="E80" s="12" t="e">
        <f t="shared" si="5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105</v>
      </c>
      <c r="B81" s="17" t="s">
        <v>106</v>
      </c>
      <c r="C81" s="18"/>
      <c r="D81" s="18"/>
      <c r="E81" s="12" t="e">
        <f t="shared" si="5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107</v>
      </c>
      <c r="B82" s="17" t="s">
        <v>108</v>
      </c>
      <c r="C82" s="18"/>
      <c r="D82" s="18"/>
      <c r="E82" s="12" t="e">
        <f t="shared" si="5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109</v>
      </c>
      <c r="B83" s="56" t="s">
        <v>110</v>
      </c>
      <c r="C83" s="18"/>
      <c r="D83" s="18"/>
      <c r="E83" s="12" t="e">
        <f t="shared" si="5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111</v>
      </c>
      <c r="B84" s="17" t="s">
        <v>112</v>
      </c>
      <c r="C84" s="18"/>
      <c r="D84" s="18"/>
      <c r="E84" s="12" t="e">
        <f t="shared" si="5"/>
        <v>#DIV/0!</v>
      </c>
      <c r="F84" s="12">
        <f t="shared" si="4"/>
        <v>0</v>
      </c>
      <c r="G84" s="31"/>
    </row>
    <row r="85" spans="1:7" s="9" customFormat="1" ht="15" customHeight="1">
      <c r="A85" s="57">
        <v>1000</v>
      </c>
      <c r="B85" s="58" t="s">
        <v>113</v>
      </c>
      <c r="C85" s="39">
        <f>SUM(C86:C88)</f>
        <v>1319.09</v>
      </c>
      <c r="D85" s="39">
        <f>SUM(D86:D88)</f>
        <v>474.5</v>
      </c>
      <c r="E85" s="11">
        <f t="shared" si="5"/>
        <v>35.97176841610504</v>
      </c>
      <c r="F85" s="12">
        <f t="shared" si="4"/>
        <v>-844.5899999999999</v>
      </c>
      <c r="G85" s="31"/>
    </row>
    <row r="86" spans="1:7" s="9" customFormat="1" ht="14.25" customHeight="1">
      <c r="A86" s="59">
        <v>1003</v>
      </c>
      <c r="B86" s="60" t="s">
        <v>114</v>
      </c>
      <c r="C86" s="18">
        <v>1319.09</v>
      </c>
      <c r="D86" s="18">
        <v>474.5</v>
      </c>
      <c r="E86" s="12">
        <f t="shared" si="5"/>
        <v>35.97176841610504</v>
      </c>
      <c r="F86" s="12">
        <f t="shared" si="4"/>
        <v>-844.5899999999999</v>
      </c>
      <c r="G86" s="31"/>
    </row>
    <row r="87" spans="1:7" s="9" customFormat="1" ht="15" customHeight="1" hidden="1">
      <c r="A87" s="59">
        <v>1004</v>
      </c>
      <c r="B87" s="60" t="s">
        <v>115</v>
      </c>
      <c r="C87" s="18"/>
      <c r="D87" s="18"/>
      <c r="E87" s="12"/>
      <c r="F87" s="12">
        <f t="shared" si="4"/>
        <v>0</v>
      </c>
      <c r="G87" s="31"/>
    </row>
    <row r="88" spans="1:7" s="9" customFormat="1" ht="18" customHeight="1" hidden="1">
      <c r="A88" s="41" t="s">
        <v>116</v>
      </c>
      <c r="B88" s="17" t="s">
        <v>117</v>
      </c>
      <c r="C88" s="18"/>
      <c r="D88" s="18"/>
      <c r="E88" s="12"/>
      <c r="F88" s="12">
        <f t="shared" si="4"/>
        <v>0</v>
      </c>
      <c r="G88" s="31"/>
    </row>
    <row r="89" spans="1:7" s="9" customFormat="1" ht="18" customHeight="1">
      <c r="A89" s="61" t="s">
        <v>118</v>
      </c>
      <c r="B89" s="38" t="s">
        <v>119</v>
      </c>
      <c r="C89" s="39">
        <f>C90+C91+C92+C93+C94</f>
        <v>6</v>
      </c>
      <c r="D89" s="39">
        <f>D90+D91+D92+D93+D94</f>
        <v>0</v>
      </c>
      <c r="E89" s="11">
        <f>D89/C89*100</f>
        <v>0</v>
      </c>
      <c r="F89" s="12">
        <f t="shared" si="4"/>
        <v>-6</v>
      </c>
      <c r="G89" s="31"/>
    </row>
    <row r="90" spans="1:7" s="9" customFormat="1" ht="14.25" customHeight="1">
      <c r="A90" s="41" t="s">
        <v>120</v>
      </c>
      <c r="B90" s="62" t="s">
        <v>121</v>
      </c>
      <c r="C90" s="18">
        <v>6</v>
      </c>
      <c r="D90" s="18">
        <v>0</v>
      </c>
      <c r="E90" s="11">
        <f aca="true" t="shared" si="6" ref="E90:E98">D90/C90*100</f>
        <v>0</v>
      </c>
      <c r="F90" s="12">
        <f>D90-C90</f>
        <v>-6</v>
      </c>
      <c r="G90" s="31"/>
    </row>
    <row r="91" spans="1:7" s="9" customFormat="1" ht="18" customHeight="1" hidden="1">
      <c r="A91" s="41" t="s">
        <v>122</v>
      </c>
      <c r="B91" s="17" t="s">
        <v>123</v>
      </c>
      <c r="C91" s="18"/>
      <c r="D91" s="18"/>
      <c r="E91" s="12" t="e">
        <f t="shared" si="6"/>
        <v>#DIV/0!</v>
      </c>
      <c r="F91" s="12">
        <f aca="true" t="shared" si="7" ref="F91:F102">D91-C91</f>
        <v>0</v>
      </c>
      <c r="G91" s="31"/>
    </row>
    <row r="92" spans="1:7" s="9" customFormat="1" ht="18" customHeight="1" hidden="1">
      <c r="A92" s="41" t="s">
        <v>124</v>
      </c>
      <c r="B92" s="17" t="s">
        <v>125</v>
      </c>
      <c r="C92" s="18"/>
      <c r="D92" s="18"/>
      <c r="E92" s="12" t="e">
        <f t="shared" si="6"/>
        <v>#DIV/0!</v>
      </c>
      <c r="F92" s="12">
        <f t="shared" si="7"/>
        <v>0</v>
      </c>
      <c r="G92" s="31"/>
    </row>
    <row r="93" spans="1:7" s="9" customFormat="1" ht="18" customHeight="1" hidden="1">
      <c r="A93" s="41" t="s">
        <v>126</v>
      </c>
      <c r="B93" s="17" t="s">
        <v>127</v>
      </c>
      <c r="C93" s="18"/>
      <c r="D93" s="18"/>
      <c r="E93" s="12" t="e">
        <f t="shared" si="6"/>
        <v>#DIV/0!</v>
      </c>
      <c r="F93" s="12">
        <f t="shared" si="7"/>
        <v>0</v>
      </c>
      <c r="G93" s="31"/>
    </row>
    <row r="94" spans="1:7" s="9" customFormat="1" ht="18" customHeight="1" hidden="1">
      <c r="A94" s="41" t="s">
        <v>128</v>
      </c>
      <c r="B94" s="17" t="s">
        <v>129</v>
      </c>
      <c r="C94" s="18"/>
      <c r="D94" s="18"/>
      <c r="E94" s="12" t="e">
        <f t="shared" si="6"/>
        <v>#DIV/0!</v>
      </c>
      <c r="F94" s="12">
        <f t="shared" si="7"/>
        <v>0</v>
      </c>
      <c r="G94" s="31"/>
    </row>
    <row r="95" spans="1:7" s="9" customFormat="1" ht="18" customHeight="1" hidden="1">
      <c r="A95" s="37" t="s">
        <v>130</v>
      </c>
      <c r="B95" s="38" t="s">
        <v>131</v>
      </c>
      <c r="C95" s="39"/>
      <c r="D95" s="39"/>
      <c r="E95" s="11" t="e">
        <f t="shared" si="6"/>
        <v>#DIV/0!</v>
      </c>
      <c r="F95" s="12">
        <f t="shared" si="7"/>
        <v>0</v>
      </c>
      <c r="G95" s="31"/>
    </row>
    <row r="96" spans="1:7" s="9" customFormat="1" ht="18" customHeight="1" hidden="1">
      <c r="A96" s="40" t="s">
        <v>132</v>
      </c>
      <c r="B96" s="17" t="s">
        <v>133</v>
      </c>
      <c r="C96" s="18"/>
      <c r="D96" s="18"/>
      <c r="E96" s="12" t="e">
        <f t="shared" si="6"/>
        <v>#DIV/0!</v>
      </c>
      <c r="F96" s="12">
        <f t="shared" si="7"/>
        <v>0</v>
      </c>
      <c r="G96" s="31"/>
    </row>
    <row r="97" spans="1:7" s="9" customFormat="1" ht="36" customHeight="1" hidden="1">
      <c r="A97" s="37" t="s">
        <v>134</v>
      </c>
      <c r="B97" s="38" t="s">
        <v>135</v>
      </c>
      <c r="C97" s="39">
        <f>C98</f>
        <v>0</v>
      </c>
      <c r="D97" s="39">
        <f>D98</f>
        <v>0</v>
      </c>
      <c r="E97" s="11" t="e">
        <f t="shared" si="6"/>
        <v>#DIV/0!</v>
      </c>
      <c r="F97" s="12">
        <f t="shared" si="7"/>
        <v>0</v>
      </c>
      <c r="G97" s="31"/>
    </row>
    <row r="98" spans="1:7" s="9" customFormat="1" ht="35.25" customHeight="1" hidden="1">
      <c r="A98" s="40" t="s">
        <v>136</v>
      </c>
      <c r="B98" s="17" t="s">
        <v>137</v>
      </c>
      <c r="C98" s="18">
        <v>0</v>
      </c>
      <c r="D98" s="18">
        <v>0</v>
      </c>
      <c r="E98" s="12" t="e">
        <f t="shared" si="6"/>
        <v>#DIV/0!</v>
      </c>
      <c r="F98" s="12">
        <f t="shared" si="7"/>
        <v>0</v>
      </c>
      <c r="G98" s="31"/>
    </row>
    <row r="99" spans="1:6" s="9" customFormat="1" ht="15" customHeight="1">
      <c r="A99" s="63">
        <v>1400</v>
      </c>
      <c r="B99" s="58" t="s">
        <v>138</v>
      </c>
      <c r="C99" s="39">
        <f>C100</f>
        <v>76.8</v>
      </c>
      <c r="D99" s="39">
        <f>D100</f>
        <v>19.2</v>
      </c>
      <c r="E99" s="11"/>
      <c r="F99" s="12">
        <f t="shared" si="7"/>
        <v>-57.599999999999994</v>
      </c>
    </row>
    <row r="100" spans="1:6" s="9" customFormat="1" ht="15" customHeight="1">
      <c r="A100" s="59">
        <v>1403</v>
      </c>
      <c r="B100" s="60" t="s">
        <v>296</v>
      </c>
      <c r="C100" s="18">
        <v>76.8</v>
      </c>
      <c r="D100" s="18">
        <v>19.2</v>
      </c>
      <c r="E100" s="11"/>
      <c r="F100" s="12"/>
    </row>
    <row r="101" spans="1:6" s="9" customFormat="1" ht="14.25" customHeight="1" hidden="1">
      <c r="A101" s="64"/>
      <c r="B101" s="60" t="s">
        <v>44</v>
      </c>
      <c r="C101" s="18"/>
      <c r="D101" s="18"/>
      <c r="E101" s="12" t="e">
        <f t="shared" si="5"/>
        <v>#DIV/0!</v>
      </c>
      <c r="F101" s="12">
        <f t="shared" si="7"/>
        <v>0</v>
      </c>
    </row>
    <row r="102" spans="1:6" s="9" customFormat="1" ht="15" customHeight="1" hidden="1">
      <c r="A102" s="64"/>
      <c r="B102" s="60" t="s">
        <v>139</v>
      </c>
      <c r="C102" s="18"/>
      <c r="D102" s="18"/>
      <c r="E102" s="12" t="e">
        <f t="shared" si="5"/>
        <v>#DIV/0!</v>
      </c>
      <c r="F102" s="12">
        <f t="shared" si="7"/>
        <v>0</v>
      </c>
    </row>
    <row r="103" spans="1:6" s="9" customFormat="1" ht="15.75">
      <c r="A103" s="64"/>
      <c r="B103" s="65" t="s">
        <v>140</v>
      </c>
      <c r="C103" s="39">
        <f>C52+C56+C58+C62+C66+C77+C85+C89+C99</f>
        <v>3408.749</v>
      </c>
      <c r="D103" s="39">
        <f>SUM(D52,D56,D58,D62,D66,D70,D72,D77,D79,D85,D99)</f>
        <v>1253.84565</v>
      </c>
      <c r="E103" s="12">
        <f t="shared" si="5"/>
        <v>36.78316150587796</v>
      </c>
      <c r="F103" s="12">
        <f t="shared" si="4"/>
        <v>-2154.9033499999996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141</v>
      </c>
      <c r="B105" s="66"/>
    </row>
    <row r="106" spans="1:3" s="9" customFormat="1" ht="12.75">
      <c r="A106" s="67" t="s">
        <v>142</v>
      </c>
      <c r="B106" s="67"/>
      <c r="C106" s="9" t="s">
        <v>143</v>
      </c>
    </row>
  </sheetData>
  <sheetProtection/>
  <mergeCells count="1">
    <mergeCell ref="A1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="60" zoomScalePageLayoutView="0" workbookViewId="0" topLeftCell="A25">
      <selection activeCell="D7" sqref="D7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319" t="s">
        <v>323</v>
      </c>
      <c r="B1" s="319"/>
      <c r="C1" s="319"/>
      <c r="D1" s="319"/>
      <c r="E1" s="319"/>
      <c r="F1" s="319"/>
      <c r="G1" s="1"/>
    </row>
    <row r="2" spans="1:7" ht="18" customHeight="1">
      <c r="A2" s="319"/>
      <c r="B2" s="319"/>
      <c r="C2" s="319"/>
      <c r="D2" s="319"/>
      <c r="E2" s="319"/>
      <c r="F2" s="319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308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1221.2</v>
      </c>
      <c r="D5" s="11">
        <f>SUM(D6,D8,D10,D13,D15)</f>
        <v>576.63453</v>
      </c>
      <c r="E5" s="12">
        <f aca="true" t="shared" si="0" ref="E5:E35">D5/C5*100</f>
        <v>47.218680805764826</v>
      </c>
      <c r="F5" s="12">
        <f aca="true" t="shared" si="1" ref="F5:F36">D5-C5</f>
        <v>-644.56547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839.6</v>
      </c>
      <c r="D6" s="11">
        <f>SUM(D7)</f>
        <v>430.76512</v>
      </c>
      <c r="E6" s="12">
        <f t="shared" si="0"/>
        <v>51.30599333015722</v>
      </c>
      <c r="F6" s="12">
        <f t="shared" si="1"/>
        <v>-408.83488</v>
      </c>
      <c r="G6" s="1"/>
    </row>
    <row r="7" spans="1:7" s="9" customFormat="1" ht="15.75">
      <c r="A7" s="13">
        <v>1010200001</v>
      </c>
      <c r="B7" s="14" t="s">
        <v>7</v>
      </c>
      <c r="C7" s="15">
        <v>839.6</v>
      </c>
      <c r="D7" s="15">
        <v>430.76512</v>
      </c>
      <c r="E7" s="12">
        <f t="shared" si="0"/>
        <v>51.30599333015722</v>
      </c>
      <c r="F7" s="12">
        <f t="shared" si="1"/>
        <v>-408.83488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14.5</v>
      </c>
      <c r="D8" s="11">
        <f>SUM(D9)</f>
        <v>18.07269</v>
      </c>
      <c r="E8" s="12">
        <f t="shared" si="0"/>
        <v>124.63924137931035</v>
      </c>
      <c r="F8" s="12">
        <f t="shared" si="1"/>
        <v>3.5726900000000015</v>
      </c>
      <c r="G8" s="1"/>
    </row>
    <row r="9" spans="1:7" s="9" customFormat="1" ht="15.75">
      <c r="A9" s="13">
        <v>1050300001</v>
      </c>
      <c r="B9" s="13" t="s">
        <v>9</v>
      </c>
      <c r="C9" s="12">
        <v>14.5</v>
      </c>
      <c r="D9" s="12">
        <v>18.07269</v>
      </c>
      <c r="E9" s="12">
        <f t="shared" si="0"/>
        <v>124.63924137931035</v>
      </c>
      <c r="F9" s="12">
        <f t="shared" si="1"/>
        <v>3.5726900000000015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334.6</v>
      </c>
      <c r="D10" s="11">
        <f>SUM(D11:D12)</f>
        <v>105.64672</v>
      </c>
      <c r="E10" s="12">
        <f t="shared" si="0"/>
        <v>31.57403466826061</v>
      </c>
      <c r="F10" s="12">
        <f t="shared" si="1"/>
        <v>-228.95328</v>
      </c>
      <c r="G10" s="1"/>
    </row>
    <row r="11" spans="1:7" s="9" customFormat="1" ht="15.75">
      <c r="A11" s="13">
        <v>1060600000</v>
      </c>
      <c r="B11" s="13" t="s">
        <v>11</v>
      </c>
      <c r="C11" s="12">
        <v>299.8</v>
      </c>
      <c r="D11" s="12">
        <v>96.30658</v>
      </c>
      <c r="E11" s="12">
        <f t="shared" si="0"/>
        <v>32.12360907271514</v>
      </c>
      <c r="F11" s="12">
        <f t="shared" si="1"/>
        <v>-203.49342000000001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34.8</v>
      </c>
      <c r="D12" s="18">
        <v>9.34014</v>
      </c>
      <c r="E12" s="12">
        <f t="shared" si="0"/>
        <v>26.83948275862069</v>
      </c>
      <c r="F12" s="12">
        <f t="shared" si="1"/>
        <v>-25.45986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32.5</v>
      </c>
      <c r="D15" s="11">
        <f>SUM(D16:D19)</f>
        <v>22.15</v>
      </c>
      <c r="E15" s="12">
        <f t="shared" si="0"/>
        <v>68.15384615384616</v>
      </c>
      <c r="F15" s="12">
        <f t="shared" si="1"/>
        <v>-10.350000000000001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0" customHeight="1">
      <c r="A17" s="13">
        <v>1080400001</v>
      </c>
      <c r="B17" s="14" t="s">
        <v>17</v>
      </c>
      <c r="C17" s="12">
        <v>32.5</v>
      </c>
      <c r="D17" s="12">
        <v>22.15</v>
      </c>
      <c r="E17" s="12">
        <f t="shared" si="0"/>
        <v>68.15384615384616</v>
      </c>
      <c r="F17" s="12">
        <f t="shared" si="1"/>
        <v>-10.350000000000001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259</v>
      </c>
      <c r="D20" s="11">
        <f>SUM(D21:D36)</f>
        <v>201.94879</v>
      </c>
      <c r="E20" s="12">
        <f t="shared" si="0"/>
        <v>77.9725057915058</v>
      </c>
      <c r="F20" s="12">
        <f t="shared" si="1"/>
        <v>-57.05121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157</v>
      </c>
      <c r="D21" s="12">
        <v>108.35135</v>
      </c>
      <c r="E21" s="12">
        <f t="shared" si="0"/>
        <v>69.01359872611465</v>
      </c>
      <c r="F21" s="12">
        <f t="shared" si="1"/>
        <v>-48.64865</v>
      </c>
      <c r="G21" s="1"/>
    </row>
    <row r="22" spans="1:7" s="9" customFormat="1" ht="15" customHeight="1">
      <c r="A22" s="13">
        <v>1110503505</v>
      </c>
      <c r="B22" s="13" t="s">
        <v>22</v>
      </c>
      <c r="C22" s="12">
        <v>0</v>
      </c>
      <c r="D22" s="12">
        <v>64.583</v>
      </c>
      <c r="E22" s="12"/>
      <c r="F22" s="12">
        <f t="shared" si="1"/>
        <v>64.583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5.75" customHeight="1">
      <c r="A25" s="13">
        <v>1140601410</v>
      </c>
      <c r="B25" s="14" t="s">
        <v>25</v>
      </c>
      <c r="C25" s="12">
        <v>100</v>
      </c>
      <c r="D25" s="12">
        <v>26.01444</v>
      </c>
      <c r="E25" s="12">
        <f t="shared" si="0"/>
        <v>26.01444</v>
      </c>
      <c r="F25" s="12">
        <f t="shared" si="1"/>
        <v>-73.98555999999999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8.7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9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28.5" customHeight="1">
      <c r="A34" s="13">
        <v>1130305010</v>
      </c>
      <c r="B34" s="14" t="s">
        <v>34</v>
      </c>
      <c r="C34" s="12">
        <v>2</v>
      </c>
      <c r="D34" s="12">
        <v>0</v>
      </c>
      <c r="E34" s="12">
        <f t="shared" si="0"/>
        <v>0</v>
      </c>
      <c r="F34" s="12">
        <f t="shared" si="1"/>
        <v>-2</v>
      </c>
      <c r="G34" s="1"/>
    </row>
    <row r="35" spans="1:7" s="9" customFormat="1" ht="29.25" customHeight="1">
      <c r="A35" s="13">
        <v>1169000000</v>
      </c>
      <c r="B35" s="14" t="s">
        <v>35</v>
      </c>
      <c r="C35" s="12"/>
      <c r="D35" s="12">
        <v>3</v>
      </c>
      <c r="E35" s="12" t="e">
        <f t="shared" si="0"/>
        <v>#DIV/0!</v>
      </c>
      <c r="F35" s="12">
        <f t="shared" si="1"/>
        <v>3</v>
      </c>
      <c r="G35" s="1"/>
    </row>
    <row r="36" spans="1:7" s="9" customFormat="1" ht="13.5" customHeight="1">
      <c r="A36" s="13">
        <v>1170505005</v>
      </c>
      <c r="B36" s="13" t="s">
        <v>36</v>
      </c>
      <c r="C36" s="12">
        <v>0</v>
      </c>
      <c r="D36" s="12">
        <v>0</v>
      </c>
      <c r="E36" s="12"/>
      <c r="F36" s="12">
        <f t="shared" si="1"/>
        <v>0</v>
      </c>
      <c r="G36" s="1"/>
    </row>
    <row r="37" spans="1:7" s="9" customFormat="1" ht="15.7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1480.2</v>
      </c>
      <c r="D38" s="11">
        <f>SUM(D20,D5)</f>
        <v>778.5833200000001</v>
      </c>
      <c r="E38" s="12">
        <f aca="true" t="shared" si="2" ref="E38:E46">D38/C38*100</f>
        <v>52.599872990136475</v>
      </c>
      <c r="F38" s="12">
        <f aca="true" t="shared" si="3" ref="F38:F47">D38-C38</f>
        <v>-701.61668</v>
      </c>
      <c r="G38" s="1"/>
    </row>
    <row r="39" spans="1:7" s="9" customFormat="1" ht="15.75">
      <c r="A39" s="10"/>
      <c r="B39" s="10" t="s">
        <v>39</v>
      </c>
      <c r="C39" s="11">
        <f>SUM(C40:C44)</f>
        <v>3970.936</v>
      </c>
      <c r="D39" s="11">
        <f>SUM(D40:D44)</f>
        <v>2127.118</v>
      </c>
      <c r="E39" s="12">
        <f t="shared" si="2"/>
        <v>53.56716905031962</v>
      </c>
      <c r="F39" s="12">
        <f t="shared" si="3"/>
        <v>-1843.8180000000002</v>
      </c>
      <c r="G39" s="1"/>
    </row>
    <row r="40" spans="1:8" s="9" customFormat="1" ht="16.5" customHeight="1">
      <c r="A40" s="13">
        <v>2020100000</v>
      </c>
      <c r="B40" s="13" t="s">
        <v>40</v>
      </c>
      <c r="C40" s="12">
        <v>3092</v>
      </c>
      <c r="D40" s="12">
        <v>1471.03</v>
      </c>
      <c r="E40" s="12">
        <f t="shared" si="2"/>
        <v>47.57535575679172</v>
      </c>
      <c r="F40" s="12">
        <f t="shared" si="3"/>
        <v>-1620.97</v>
      </c>
      <c r="G40" s="1"/>
      <c r="H40" s="21"/>
    </row>
    <row r="41" spans="1:7" s="9" customFormat="1" ht="15.75" customHeight="1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766.9</v>
      </c>
      <c r="D42" s="12">
        <v>544.15</v>
      </c>
      <c r="E42" s="12">
        <f t="shared" si="2"/>
        <v>70.95449211109663</v>
      </c>
      <c r="F42" s="12">
        <f t="shared" si="3"/>
        <v>-222.75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112.036</v>
      </c>
      <c r="D43" s="12">
        <v>111.938</v>
      </c>
      <c r="E43" s="12">
        <f t="shared" si="2"/>
        <v>99.91252811596273</v>
      </c>
      <c r="F43" s="12">
        <f t="shared" si="3"/>
        <v>-0.09799999999999898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5451.136</v>
      </c>
      <c r="D46" s="11">
        <f>SUM(D39,D38)</f>
        <v>2905.70132</v>
      </c>
      <c r="E46" s="12">
        <f t="shared" si="2"/>
        <v>53.304509738887454</v>
      </c>
      <c r="F46" s="12">
        <f t="shared" si="3"/>
        <v>-2545.4346800000003</v>
      </c>
      <c r="G46" s="1"/>
    </row>
    <row r="47" spans="1:7" s="9" customFormat="1" ht="15.75">
      <c r="A47" s="10"/>
      <c r="B47" s="22" t="s">
        <v>47</v>
      </c>
      <c r="C47" s="11">
        <f>C103-C46</f>
        <v>0</v>
      </c>
      <c r="D47" s="11">
        <f>D103-D46</f>
        <v>-678.70426</v>
      </c>
      <c r="E47" s="12"/>
      <c r="F47" s="12">
        <f t="shared" si="3"/>
        <v>-678.70426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308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965.87475</v>
      </c>
      <c r="D52" s="39">
        <f>SUM(D53:D55)</f>
        <v>452.30049</v>
      </c>
      <c r="E52" s="12">
        <f>D52/C52*100</f>
        <v>46.828068546154675</v>
      </c>
      <c r="F52" s="12">
        <f>D52-C52</f>
        <v>-513.5742599999999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925.976</v>
      </c>
      <c r="D53" s="18">
        <v>426.00049</v>
      </c>
      <c r="E53" s="12">
        <f>D53/C53*100</f>
        <v>46.0055649390481</v>
      </c>
      <c r="F53" s="12">
        <f>D53-C53</f>
        <v>-499.97551</v>
      </c>
      <c r="G53" s="31"/>
    </row>
    <row r="54" spans="1:7" s="9" customFormat="1" ht="15.75">
      <c r="A54" s="40" t="s">
        <v>53</v>
      </c>
      <c r="B54" s="17" t="s">
        <v>54</v>
      </c>
      <c r="C54" s="18">
        <v>26.3</v>
      </c>
      <c r="D54" s="18">
        <v>26.3</v>
      </c>
      <c r="E54" s="12">
        <f>D54/C54*100</f>
        <v>100</v>
      </c>
      <c r="F54" s="12">
        <f>D54-C54</f>
        <v>0</v>
      </c>
      <c r="G54" s="31"/>
    </row>
    <row r="55" spans="1:7" s="9" customFormat="1" ht="15.75">
      <c r="A55" s="40" t="s">
        <v>162</v>
      </c>
      <c r="B55" s="17" t="s">
        <v>56</v>
      </c>
      <c r="C55" s="18">
        <v>13.59875</v>
      </c>
      <c r="D55" s="18">
        <v>0</v>
      </c>
      <c r="E55" s="12"/>
      <c r="F55" s="12"/>
      <c r="G55" s="31"/>
    </row>
    <row r="56" spans="1:7" s="9" customFormat="1" ht="15.75">
      <c r="A56" s="37" t="s">
        <v>57</v>
      </c>
      <c r="B56" s="38" t="s">
        <v>58</v>
      </c>
      <c r="C56" s="39">
        <f>C57</f>
        <v>111.86</v>
      </c>
      <c r="D56" s="39">
        <f>D57</f>
        <v>35.25875</v>
      </c>
      <c r="E56" s="12">
        <f>D56/C56*100</f>
        <v>31.520427319864115</v>
      </c>
      <c r="F56" s="12">
        <f aca="true" t="shared" si="4" ref="F56:F89">D56-C56</f>
        <v>-76.60125</v>
      </c>
      <c r="G56" s="31"/>
    </row>
    <row r="57" spans="1:6" s="9" customFormat="1" ht="15.75">
      <c r="A57" s="41" t="s">
        <v>59</v>
      </c>
      <c r="B57" s="17" t="s">
        <v>60</v>
      </c>
      <c r="C57" s="18">
        <v>111.86</v>
      </c>
      <c r="D57" s="18">
        <v>35.25875</v>
      </c>
      <c r="E57" s="12">
        <f>D57/C57*100</f>
        <v>31.520427319864115</v>
      </c>
      <c r="F57" s="12">
        <f t="shared" si="4"/>
        <v>-76.60125</v>
      </c>
    </row>
    <row r="58" spans="1:7" s="46" customFormat="1" ht="14.25" customHeight="1">
      <c r="A58" s="42" t="s">
        <v>61</v>
      </c>
      <c r="B58" s="43" t="s">
        <v>62</v>
      </c>
      <c r="C58" s="44">
        <f>C61+C60</f>
        <v>200.00125</v>
      </c>
      <c r="D58" s="44">
        <f>D61+D60</f>
        <v>81.28975</v>
      </c>
      <c r="E58" s="12">
        <f>D58/C58*100</f>
        <v>40.644620971118925</v>
      </c>
      <c r="F58" s="12">
        <f t="shared" si="4"/>
        <v>-118.7115</v>
      </c>
      <c r="G58" s="45"/>
    </row>
    <row r="59" spans="1:7" s="46" customFormat="1" ht="0.75" customHeight="1" hidden="1">
      <c r="A59" s="47" t="s">
        <v>63</v>
      </c>
      <c r="B59" s="48" t="s">
        <v>64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14.25" customHeight="1">
      <c r="A60" s="47" t="s">
        <v>163</v>
      </c>
      <c r="B60" s="48" t="s">
        <v>277</v>
      </c>
      <c r="C60" s="49">
        <v>1.40125</v>
      </c>
      <c r="D60" s="49">
        <v>1.40125</v>
      </c>
      <c r="E60" s="12"/>
      <c r="F60" s="12">
        <f t="shared" si="4"/>
        <v>0</v>
      </c>
      <c r="G60" s="45"/>
    </row>
    <row r="61" spans="1:7" s="46" customFormat="1" ht="17.25" customHeight="1">
      <c r="A61" s="47" t="s">
        <v>65</v>
      </c>
      <c r="B61" s="48" t="s">
        <v>66</v>
      </c>
      <c r="C61" s="49">
        <v>198.6</v>
      </c>
      <c r="D61" s="49">
        <v>79.8885</v>
      </c>
      <c r="E61" s="12">
        <f aca="true" t="shared" si="5" ref="E61:E66">D61/C61*100</f>
        <v>40.22583081570997</v>
      </c>
      <c r="F61" s="12">
        <f t="shared" si="4"/>
        <v>-118.7115</v>
      </c>
      <c r="G61" s="45"/>
    </row>
    <row r="62" spans="1:7" s="9" customFormat="1" ht="17.25" customHeight="1">
      <c r="A62" s="37" t="s">
        <v>67</v>
      </c>
      <c r="B62" s="38" t="s">
        <v>68</v>
      </c>
      <c r="C62" s="39">
        <f>C63+C64+C65</f>
        <v>160</v>
      </c>
      <c r="D62" s="39">
        <f>D63+D64+D65</f>
        <v>97.236</v>
      </c>
      <c r="E62" s="12">
        <f t="shared" si="5"/>
        <v>60.77250000000001</v>
      </c>
      <c r="F62" s="12">
        <f t="shared" si="4"/>
        <v>-62.763999999999996</v>
      </c>
      <c r="G62" s="31"/>
    </row>
    <row r="63" spans="1:7" s="9" customFormat="1" ht="17.25" customHeight="1" hidden="1">
      <c r="A63" s="40" t="s">
        <v>69</v>
      </c>
      <c r="B63" s="17" t="s">
        <v>70</v>
      </c>
      <c r="C63" s="18"/>
      <c r="D63" s="18"/>
      <c r="E63" s="12" t="e">
        <f t="shared" si="5"/>
        <v>#DIV/0!</v>
      </c>
      <c r="F63" s="12">
        <f t="shared" si="4"/>
        <v>0</v>
      </c>
      <c r="G63" s="31"/>
    </row>
    <row r="64" spans="1:7" s="9" customFormat="1" ht="17.25" customHeight="1">
      <c r="A64" s="40" t="s">
        <v>71</v>
      </c>
      <c r="B64" s="50" t="s">
        <v>72</v>
      </c>
      <c r="C64" s="18">
        <v>100</v>
      </c>
      <c r="D64" s="18">
        <v>97.236</v>
      </c>
      <c r="E64" s="12">
        <f t="shared" si="5"/>
        <v>97.236</v>
      </c>
      <c r="F64" s="12">
        <f t="shared" si="4"/>
        <v>-2.763999999999996</v>
      </c>
      <c r="G64" s="31"/>
    </row>
    <row r="65" spans="1:7" s="9" customFormat="1" ht="17.25" customHeight="1">
      <c r="A65" s="47" t="s">
        <v>73</v>
      </c>
      <c r="B65" s="48" t="s">
        <v>74</v>
      </c>
      <c r="C65" s="18">
        <v>60</v>
      </c>
      <c r="D65" s="18">
        <v>0</v>
      </c>
      <c r="E65" s="12">
        <f t="shared" si="5"/>
        <v>0</v>
      </c>
      <c r="F65" s="12">
        <f t="shared" si="4"/>
        <v>-60</v>
      </c>
      <c r="G65" s="31"/>
    </row>
    <row r="66" spans="1:7" s="9" customFormat="1" ht="17.25" customHeight="1">
      <c r="A66" s="37" t="s">
        <v>75</v>
      </c>
      <c r="B66" s="38" t="s">
        <v>76</v>
      </c>
      <c r="C66" s="39">
        <f>C68+C69</f>
        <v>1176.3</v>
      </c>
      <c r="D66" s="39">
        <f>D68+D69</f>
        <v>476.39648</v>
      </c>
      <c r="E66" s="12">
        <f t="shared" si="5"/>
        <v>40.49957323811953</v>
      </c>
      <c r="F66" s="12">
        <f t="shared" si="4"/>
        <v>-699.90352</v>
      </c>
      <c r="G66" s="31"/>
    </row>
    <row r="67" spans="1:7" s="9" customFormat="1" ht="17.25" customHeight="1" hidden="1">
      <c r="A67" s="40" t="s">
        <v>77</v>
      </c>
      <c r="B67" s="17" t="s">
        <v>78</v>
      </c>
      <c r="C67" s="18"/>
      <c r="D67" s="18"/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79</v>
      </c>
      <c r="B68" s="51" t="s">
        <v>80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81</v>
      </c>
      <c r="B69" s="17" t="s">
        <v>82</v>
      </c>
      <c r="C69" s="18">
        <v>1176.3</v>
      </c>
      <c r="D69" s="18">
        <v>476.39648</v>
      </c>
      <c r="E69" s="12">
        <f>D69/C69*100</f>
        <v>40.49957323811953</v>
      </c>
      <c r="F69" s="12">
        <f t="shared" si="4"/>
        <v>-699.90352</v>
      </c>
      <c r="G69" s="53"/>
    </row>
    <row r="70" spans="1:7" s="52" customFormat="1" ht="17.25" customHeight="1" hidden="1">
      <c r="A70" s="37" t="s">
        <v>83</v>
      </c>
      <c r="B70" s="54" t="s">
        <v>84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32.25" customHeight="1" hidden="1">
      <c r="A71" s="40" t="s">
        <v>85</v>
      </c>
      <c r="B71" s="50" t="s">
        <v>86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87</v>
      </c>
      <c r="B72" s="54" t="s">
        <v>88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89</v>
      </c>
      <c r="B73" s="50" t="s">
        <v>90</v>
      </c>
      <c r="C73" s="18"/>
      <c r="D73" s="18"/>
      <c r="E73" s="12" t="e">
        <f aca="true" t="shared" si="6" ref="E73:E86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91</v>
      </c>
      <c r="B74" s="50" t="s">
        <v>92</v>
      </c>
      <c r="C74" s="18"/>
      <c r="D74" s="18"/>
      <c r="E74" s="12" t="e">
        <f t="shared" si="6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93</v>
      </c>
      <c r="B75" s="50" t="s">
        <v>94</v>
      </c>
      <c r="C75" s="18"/>
      <c r="D75" s="18"/>
      <c r="E75" s="12" t="e">
        <f t="shared" si="6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95</v>
      </c>
      <c r="B76" s="50" t="s">
        <v>96</v>
      </c>
      <c r="C76" s="18"/>
      <c r="D76" s="18"/>
      <c r="E76" s="12" t="e">
        <f t="shared" si="6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97</v>
      </c>
      <c r="B77" s="38" t="s">
        <v>98</v>
      </c>
      <c r="C77" s="39">
        <f>SUM(C78:C78)</f>
        <v>2124.6</v>
      </c>
      <c r="D77" s="39">
        <f>SUM(D78:D78)</f>
        <v>976.51559</v>
      </c>
      <c r="E77" s="12">
        <f t="shared" si="6"/>
        <v>45.962326555586934</v>
      </c>
      <c r="F77" s="12">
        <f t="shared" si="4"/>
        <v>-1148.08441</v>
      </c>
      <c r="G77" s="31"/>
    </row>
    <row r="78" spans="1:7" s="9" customFormat="1" ht="14.25" customHeight="1">
      <c r="A78" s="40" t="s">
        <v>99</v>
      </c>
      <c r="B78" s="17" t="s">
        <v>100</v>
      </c>
      <c r="C78" s="18">
        <v>2124.6</v>
      </c>
      <c r="D78" s="18">
        <v>976.51559</v>
      </c>
      <c r="E78" s="12">
        <f t="shared" si="6"/>
        <v>45.962326555586934</v>
      </c>
      <c r="F78" s="12">
        <f>D78-C78</f>
        <v>-1148.08441</v>
      </c>
      <c r="G78" s="31"/>
    </row>
    <row r="79" spans="1:7" s="9" customFormat="1" ht="17.25" customHeight="1" hidden="1">
      <c r="A79" s="37" t="s">
        <v>101</v>
      </c>
      <c r="B79" s="38" t="s">
        <v>269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103</v>
      </c>
      <c r="B80" s="17" t="s">
        <v>104</v>
      </c>
      <c r="C80" s="18"/>
      <c r="D80" s="18"/>
      <c r="E80" s="12" t="e">
        <f t="shared" si="6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105</v>
      </c>
      <c r="B81" s="17" t="s">
        <v>106</v>
      </c>
      <c r="C81" s="18"/>
      <c r="D81" s="18"/>
      <c r="E81" s="12" t="e">
        <f t="shared" si="6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107</v>
      </c>
      <c r="B82" s="17" t="s">
        <v>108</v>
      </c>
      <c r="C82" s="18"/>
      <c r="D82" s="18"/>
      <c r="E82" s="12" t="e">
        <f t="shared" si="6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109</v>
      </c>
      <c r="B83" s="56" t="s">
        <v>110</v>
      </c>
      <c r="C83" s="18"/>
      <c r="D83" s="18"/>
      <c r="E83" s="12" t="e">
        <f t="shared" si="6"/>
        <v>#DIV/0!</v>
      </c>
      <c r="F83" s="12">
        <f t="shared" si="4"/>
        <v>0</v>
      </c>
      <c r="G83" s="31"/>
    </row>
    <row r="84" spans="1:7" s="9" customFormat="1" ht="3" customHeight="1" hidden="1">
      <c r="A84" s="41" t="s">
        <v>111</v>
      </c>
      <c r="B84" s="17" t="s">
        <v>112</v>
      </c>
      <c r="C84" s="18"/>
      <c r="D84" s="18"/>
      <c r="E84" s="12" t="e">
        <f t="shared" si="6"/>
        <v>#DIV/0!</v>
      </c>
      <c r="F84" s="12">
        <f t="shared" si="4"/>
        <v>0</v>
      </c>
      <c r="G84" s="31"/>
    </row>
    <row r="85" spans="1:7" s="9" customFormat="1" ht="18" customHeight="1">
      <c r="A85" s="57">
        <v>1000</v>
      </c>
      <c r="B85" s="58" t="s">
        <v>113</v>
      </c>
      <c r="C85" s="39">
        <f>SUM(C86:C88)</f>
        <v>415.6</v>
      </c>
      <c r="D85" s="39">
        <f>SUM(D86:D88)</f>
        <v>0</v>
      </c>
      <c r="E85" s="11">
        <f t="shared" si="6"/>
        <v>0</v>
      </c>
      <c r="F85" s="12">
        <f t="shared" si="4"/>
        <v>-415.6</v>
      </c>
      <c r="G85" s="31"/>
    </row>
    <row r="86" spans="1:7" s="9" customFormat="1" ht="17.25" customHeight="1">
      <c r="A86" s="59">
        <v>1003</v>
      </c>
      <c r="B86" s="60" t="s">
        <v>114</v>
      </c>
      <c r="C86" s="18">
        <v>415.6</v>
      </c>
      <c r="D86" s="18">
        <v>0</v>
      </c>
      <c r="E86" s="12">
        <f t="shared" si="6"/>
        <v>0</v>
      </c>
      <c r="F86" s="12">
        <f t="shared" si="4"/>
        <v>-415.6</v>
      </c>
      <c r="G86" s="31"/>
    </row>
    <row r="87" spans="1:7" s="9" customFormat="1" ht="15.75" customHeight="1">
      <c r="A87" s="59">
        <v>1004</v>
      </c>
      <c r="B87" s="60" t="s">
        <v>115</v>
      </c>
      <c r="C87" s="18"/>
      <c r="D87" s="18"/>
      <c r="E87" s="12"/>
      <c r="F87" s="12">
        <f t="shared" si="4"/>
        <v>0</v>
      </c>
      <c r="G87" s="31"/>
    </row>
    <row r="88" spans="1:7" s="9" customFormat="1" ht="15" customHeight="1">
      <c r="A88" s="41" t="s">
        <v>116</v>
      </c>
      <c r="B88" s="17" t="s">
        <v>117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118</v>
      </c>
      <c r="B89" s="38" t="s">
        <v>119</v>
      </c>
      <c r="C89" s="39">
        <f>C90+C91+C92+C93+C94</f>
        <v>19</v>
      </c>
      <c r="D89" s="39">
        <f>D90+D91+D92+D93+D94</f>
        <v>9</v>
      </c>
      <c r="E89" s="11">
        <f>D89/C89*100</f>
        <v>47.368421052631575</v>
      </c>
      <c r="F89" s="12">
        <f t="shared" si="4"/>
        <v>-10</v>
      </c>
      <c r="G89" s="31"/>
    </row>
    <row r="90" spans="1:7" s="9" customFormat="1" ht="15.75" customHeight="1">
      <c r="A90" s="41" t="s">
        <v>120</v>
      </c>
      <c r="B90" s="62" t="s">
        <v>121</v>
      </c>
      <c r="C90" s="18">
        <v>19</v>
      </c>
      <c r="D90" s="18">
        <v>9</v>
      </c>
      <c r="E90" s="11">
        <f aca="true" t="shared" si="7" ref="E90:E103">D90/C90*100</f>
        <v>47.368421052631575</v>
      </c>
      <c r="F90" s="12">
        <f>D90-C90</f>
        <v>-10</v>
      </c>
      <c r="G90" s="31"/>
    </row>
    <row r="91" spans="1:7" s="9" customFormat="1" ht="15.75" customHeight="1" hidden="1">
      <c r="A91" s="41" t="s">
        <v>122</v>
      </c>
      <c r="B91" s="17" t="s">
        <v>123</v>
      </c>
      <c r="C91" s="18"/>
      <c r="D91" s="18"/>
      <c r="E91" s="11" t="e">
        <f t="shared" si="7"/>
        <v>#DIV/0!</v>
      </c>
      <c r="F91" s="12">
        <f aca="true" t="shared" si="8" ref="F91:F102">D91-C91</f>
        <v>0</v>
      </c>
      <c r="G91" s="31"/>
    </row>
    <row r="92" spans="1:7" s="9" customFormat="1" ht="15.75" customHeight="1" hidden="1">
      <c r="A92" s="41" t="s">
        <v>124</v>
      </c>
      <c r="B92" s="17" t="s">
        <v>125</v>
      </c>
      <c r="C92" s="18"/>
      <c r="D92" s="18"/>
      <c r="E92" s="11" t="e">
        <f t="shared" si="7"/>
        <v>#DIV/0!</v>
      </c>
      <c r="F92" s="12">
        <f t="shared" si="8"/>
        <v>0</v>
      </c>
      <c r="G92" s="31"/>
    </row>
    <row r="93" spans="1:7" s="9" customFormat="1" ht="31.5" customHeight="1" hidden="1">
      <c r="A93" s="41" t="s">
        <v>126</v>
      </c>
      <c r="B93" s="17" t="s">
        <v>127</v>
      </c>
      <c r="C93" s="18"/>
      <c r="D93" s="18"/>
      <c r="E93" s="11" t="e">
        <f t="shared" si="7"/>
        <v>#DIV/0!</v>
      </c>
      <c r="F93" s="12">
        <f t="shared" si="8"/>
        <v>0</v>
      </c>
      <c r="G93" s="31"/>
    </row>
    <row r="94" spans="1:7" s="9" customFormat="1" ht="15.75" customHeight="1" hidden="1">
      <c r="A94" s="41" t="s">
        <v>128</v>
      </c>
      <c r="B94" s="17" t="s">
        <v>129</v>
      </c>
      <c r="C94" s="18"/>
      <c r="D94" s="18"/>
      <c r="E94" s="11" t="e">
        <f t="shared" si="7"/>
        <v>#DIV/0!</v>
      </c>
      <c r="F94" s="12">
        <f t="shared" si="8"/>
        <v>0</v>
      </c>
      <c r="G94" s="31"/>
    </row>
    <row r="95" spans="1:7" s="9" customFormat="1" ht="15.75" customHeight="1" hidden="1">
      <c r="A95" s="37" t="s">
        <v>130</v>
      </c>
      <c r="B95" s="38" t="s">
        <v>131</v>
      </c>
      <c r="C95" s="39"/>
      <c r="D95" s="39"/>
      <c r="E95" s="11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132</v>
      </c>
      <c r="B96" s="17" t="s">
        <v>133</v>
      </c>
      <c r="C96" s="18"/>
      <c r="D96" s="18"/>
      <c r="E96" s="11" t="e">
        <f t="shared" si="7"/>
        <v>#DIV/0!</v>
      </c>
      <c r="F96" s="12">
        <f t="shared" si="8"/>
        <v>0</v>
      </c>
      <c r="G96" s="31"/>
    </row>
    <row r="97" spans="1:7" s="9" customFormat="1" ht="31.5" customHeight="1" hidden="1">
      <c r="A97" s="37" t="s">
        <v>134</v>
      </c>
      <c r="B97" s="38" t="s">
        <v>135</v>
      </c>
      <c r="C97" s="39">
        <f>C98</f>
        <v>0</v>
      </c>
      <c r="D97" s="39">
        <f>D98</f>
        <v>0</v>
      </c>
      <c r="E97" s="11" t="e">
        <f t="shared" si="7"/>
        <v>#DIV/0!</v>
      </c>
      <c r="F97" s="12">
        <f t="shared" si="8"/>
        <v>0</v>
      </c>
      <c r="G97" s="31"/>
    </row>
    <row r="98" spans="1:7" s="9" customFormat="1" ht="31.5" customHeight="1" hidden="1">
      <c r="A98" s="40" t="s">
        <v>136</v>
      </c>
      <c r="B98" s="17" t="s">
        <v>137</v>
      </c>
      <c r="C98" s="18">
        <v>0</v>
      </c>
      <c r="D98" s="18">
        <v>0</v>
      </c>
      <c r="E98" s="11" t="e">
        <f t="shared" si="7"/>
        <v>#DIV/0!</v>
      </c>
      <c r="F98" s="12">
        <f t="shared" si="8"/>
        <v>0</v>
      </c>
      <c r="G98" s="31"/>
    </row>
    <row r="99" spans="1:6" s="9" customFormat="1" ht="15.75" customHeight="1">
      <c r="A99" s="63">
        <v>1400</v>
      </c>
      <c r="B99" s="58" t="s">
        <v>138</v>
      </c>
      <c r="C99" s="39">
        <f>C100</f>
        <v>277.9</v>
      </c>
      <c r="D99" s="39">
        <f>D100</f>
        <v>69.475</v>
      </c>
      <c r="E99" s="11">
        <f t="shared" si="7"/>
        <v>25</v>
      </c>
      <c r="F99" s="12">
        <f t="shared" si="8"/>
        <v>-208.42499999999998</v>
      </c>
    </row>
    <row r="100" spans="1:6" s="9" customFormat="1" ht="15.75" customHeight="1">
      <c r="A100" s="59">
        <v>1403</v>
      </c>
      <c r="B100" s="60" t="s">
        <v>296</v>
      </c>
      <c r="C100" s="18">
        <v>277.9</v>
      </c>
      <c r="D100" s="18">
        <v>69.475</v>
      </c>
      <c r="E100" s="12">
        <f t="shared" si="7"/>
        <v>25</v>
      </c>
      <c r="F100" s="12">
        <f t="shared" si="8"/>
        <v>-208.42499999999998</v>
      </c>
    </row>
    <row r="101" spans="1:6" s="9" customFormat="1" ht="0.75" customHeight="1">
      <c r="A101" s="64"/>
      <c r="B101" s="60" t="s">
        <v>44</v>
      </c>
      <c r="C101" s="18"/>
      <c r="D101" s="18"/>
      <c r="E101" s="11" t="e">
        <f t="shared" si="7"/>
        <v>#DIV/0!</v>
      </c>
      <c r="F101" s="12">
        <f t="shared" si="8"/>
        <v>0</v>
      </c>
    </row>
    <row r="102" spans="1:6" s="9" customFormat="1" ht="15.75" customHeight="1" hidden="1">
      <c r="A102" s="64"/>
      <c r="B102" s="60" t="s">
        <v>139</v>
      </c>
      <c r="C102" s="18"/>
      <c r="D102" s="18"/>
      <c r="E102" s="11" t="e">
        <f t="shared" si="7"/>
        <v>#DIV/0!</v>
      </c>
      <c r="F102" s="12">
        <f t="shared" si="8"/>
        <v>0</v>
      </c>
    </row>
    <row r="103" spans="1:6" s="9" customFormat="1" ht="15" customHeight="1">
      <c r="A103" s="64"/>
      <c r="B103" s="65" t="s">
        <v>140</v>
      </c>
      <c r="C103" s="39">
        <f>C52+C56+C58+C62+C66+C77+C85+C89+C99</f>
        <v>5451.136</v>
      </c>
      <c r="D103" s="39">
        <f>D52+D56+D58+D62+D66+D77+D85+D89+99</f>
        <v>2226.99706</v>
      </c>
      <c r="E103" s="11">
        <f t="shared" si="7"/>
        <v>40.85381579179092</v>
      </c>
      <c r="F103" s="39">
        <f>F52+F56+F58+F62+F66+F77+F85+F89</f>
        <v>-3045.2389399999997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141</v>
      </c>
      <c r="B105" s="66"/>
    </row>
    <row r="106" spans="1:3" s="9" customFormat="1" ht="12.75">
      <c r="A106" s="67" t="s">
        <v>142</v>
      </c>
      <c r="B106" s="67"/>
      <c r="C106" s="9" t="s">
        <v>143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51">
      <selection activeCell="D34" sqref="D34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319" t="s">
        <v>322</v>
      </c>
      <c r="B1" s="319"/>
      <c r="C1" s="319"/>
      <c r="D1" s="319"/>
      <c r="E1" s="319"/>
      <c r="F1" s="319"/>
      <c r="G1" s="1"/>
    </row>
    <row r="2" spans="1:7" ht="18" customHeight="1">
      <c r="A2" s="319"/>
      <c r="B2" s="319"/>
      <c r="C2" s="319"/>
      <c r="D2" s="319"/>
      <c r="E2" s="319"/>
      <c r="F2" s="319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308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373.5</v>
      </c>
      <c r="D5" s="11">
        <f>SUM(D6,D8,D10,D13,D15)</f>
        <v>90.39203</v>
      </c>
      <c r="E5" s="12">
        <f aca="true" t="shared" si="0" ref="E5:E35">D5/C5*100</f>
        <v>24.201346720214193</v>
      </c>
      <c r="F5" s="12">
        <f aca="true" t="shared" si="1" ref="F5:F36">D5-C5</f>
        <v>-283.10797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132.7</v>
      </c>
      <c r="D6" s="11">
        <f>SUM(D7)</f>
        <v>45.15297</v>
      </c>
      <c r="E6" s="12">
        <f t="shared" si="0"/>
        <v>34.026352675207235</v>
      </c>
      <c r="F6" s="12">
        <f t="shared" si="1"/>
        <v>-87.54702999999998</v>
      </c>
      <c r="G6" s="1"/>
    </row>
    <row r="7" spans="1:7" s="9" customFormat="1" ht="15.75">
      <c r="A7" s="13">
        <v>1010200001</v>
      </c>
      <c r="B7" s="14" t="s">
        <v>7</v>
      </c>
      <c r="C7" s="15">
        <v>132.7</v>
      </c>
      <c r="D7" s="15">
        <v>45.15297</v>
      </c>
      <c r="E7" s="12">
        <f t="shared" si="0"/>
        <v>34.026352675207235</v>
      </c>
      <c r="F7" s="12">
        <f t="shared" si="1"/>
        <v>-87.54702999999998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0.9</v>
      </c>
      <c r="D8" s="11">
        <f>SUM(D9)</f>
        <v>0.4746</v>
      </c>
      <c r="E8" s="12">
        <f t="shared" si="0"/>
        <v>52.733333333333334</v>
      </c>
      <c r="F8" s="12">
        <f t="shared" si="1"/>
        <v>-0.4254</v>
      </c>
      <c r="G8" s="1"/>
    </row>
    <row r="9" spans="1:7" s="9" customFormat="1" ht="15.75">
      <c r="A9" s="13">
        <v>1050300001</v>
      </c>
      <c r="B9" s="13" t="s">
        <v>9</v>
      </c>
      <c r="C9" s="12">
        <v>0.9</v>
      </c>
      <c r="D9" s="12">
        <v>0.4746</v>
      </c>
      <c r="E9" s="12">
        <f t="shared" si="0"/>
        <v>52.733333333333334</v>
      </c>
      <c r="F9" s="12">
        <f t="shared" si="1"/>
        <v>-0.4254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218.9</v>
      </c>
      <c r="D10" s="11">
        <f>SUM(D11:D12)</f>
        <v>27.37446</v>
      </c>
      <c r="E10" s="12">
        <f t="shared" si="0"/>
        <v>12.505463682046598</v>
      </c>
      <c r="F10" s="12">
        <f t="shared" si="1"/>
        <v>-191.52554</v>
      </c>
      <c r="G10" s="1"/>
    </row>
    <row r="11" spans="1:7" s="9" customFormat="1" ht="15.75">
      <c r="A11" s="13">
        <v>1060600000</v>
      </c>
      <c r="B11" s="13" t="s">
        <v>11</v>
      </c>
      <c r="C11" s="12">
        <v>194.1</v>
      </c>
      <c r="D11" s="12">
        <v>19.34681</v>
      </c>
      <c r="E11" s="12">
        <f t="shared" si="0"/>
        <v>9.967444616177229</v>
      </c>
      <c r="F11" s="12">
        <f t="shared" si="1"/>
        <v>-174.75319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24.8</v>
      </c>
      <c r="D12" s="18">
        <v>8.02765</v>
      </c>
      <c r="E12" s="12">
        <f t="shared" si="0"/>
        <v>32.3695564516129</v>
      </c>
      <c r="F12" s="12">
        <f t="shared" si="1"/>
        <v>-16.772350000000003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21</v>
      </c>
      <c r="D15" s="11">
        <f>SUM(D16:D19)</f>
        <v>17.39</v>
      </c>
      <c r="E15" s="12">
        <f t="shared" si="0"/>
        <v>82.80952380952381</v>
      </c>
      <c r="F15" s="12">
        <f t="shared" si="1"/>
        <v>-3.6099999999999994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>
      <c r="A17" s="13">
        <v>1080400001</v>
      </c>
      <c r="B17" s="14" t="s">
        <v>17</v>
      </c>
      <c r="C17" s="12">
        <v>21</v>
      </c>
      <c r="D17" s="12">
        <v>17.39</v>
      </c>
      <c r="E17" s="12">
        <f t="shared" si="0"/>
        <v>82.80952380952381</v>
      </c>
      <c r="F17" s="12">
        <f t="shared" si="1"/>
        <v>-3.6099999999999994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205</v>
      </c>
      <c r="D20" s="11">
        <f>SUM(D21:D36)</f>
        <v>75.53104</v>
      </c>
      <c r="E20" s="12">
        <f t="shared" si="0"/>
        <v>36.84440975609756</v>
      </c>
      <c r="F20" s="12">
        <f t="shared" si="1"/>
        <v>-129.46895999999998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112</v>
      </c>
      <c r="D21" s="12">
        <v>47.86353</v>
      </c>
      <c r="E21" s="12">
        <f t="shared" si="0"/>
        <v>42.73529464285714</v>
      </c>
      <c r="F21" s="12">
        <f t="shared" si="1"/>
        <v>-64.13647</v>
      </c>
      <c r="G21" s="1"/>
    </row>
    <row r="22" spans="1:7" s="9" customFormat="1" ht="12.75" customHeight="1">
      <c r="A22" s="13">
        <v>1110503505</v>
      </c>
      <c r="B22" s="13" t="s">
        <v>22</v>
      </c>
      <c r="C22" s="12">
        <v>22</v>
      </c>
      <c r="D22" s="12">
        <v>13.42908</v>
      </c>
      <c r="E22" s="12">
        <f t="shared" si="0"/>
        <v>61.041272727272734</v>
      </c>
      <c r="F22" s="12">
        <f t="shared" si="1"/>
        <v>-8.57092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0.7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70</v>
      </c>
      <c r="D25" s="12">
        <v>12.72843</v>
      </c>
      <c r="E25" s="12">
        <f t="shared" si="0"/>
        <v>18.183471428571426</v>
      </c>
      <c r="F25" s="12">
        <f t="shared" si="1"/>
        <v>-57.27157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>
        <v>1.51</v>
      </c>
      <c r="E34" s="12">
        <f t="shared" si="0"/>
        <v>151</v>
      </c>
      <c r="F34" s="12">
        <f t="shared" si="1"/>
        <v>0.51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578.5</v>
      </c>
      <c r="D38" s="11">
        <f>SUM(D20,D5)</f>
        <v>165.92307</v>
      </c>
      <c r="E38" s="12">
        <f aca="true" t="shared" si="2" ref="E38:E46">D38/C38*100</f>
        <v>28.681602420051856</v>
      </c>
      <c r="F38" s="12">
        <f aca="true" t="shared" si="3" ref="F38:F47">D38-C38</f>
        <v>-412.57693</v>
      </c>
      <c r="G38" s="1"/>
    </row>
    <row r="39" spans="1:7" s="9" customFormat="1" ht="15.75">
      <c r="A39" s="10"/>
      <c r="B39" s="10" t="s">
        <v>39</v>
      </c>
      <c r="C39" s="11">
        <f>SUM(C40:C44)</f>
        <v>3107.2699999999995</v>
      </c>
      <c r="D39" s="11">
        <f>SUM(D40:D44)</f>
        <v>1718.8519999999999</v>
      </c>
      <c r="E39" s="12">
        <f t="shared" si="2"/>
        <v>55.317111161888086</v>
      </c>
      <c r="F39" s="12">
        <f t="shared" si="3"/>
        <v>-1388.4179999999997</v>
      </c>
      <c r="G39" s="1"/>
    </row>
    <row r="40" spans="1:8" s="9" customFormat="1" ht="15.75">
      <c r="A40" s="13">
        <v>2020100000</v>
      </c>
      <c r="B40" s="13" t="s">
        <v>40</v>
      </c>
      <c r="C40" s="12">
        <v>2299.7</v>
      </c>
      <c r="D40" s="12">
        <v>1097.68</v>
      </c>
      <c r="E40" s="12">
        <f t="shared" si="2"/>
        <v>47.73144323172588</v>
      </c>
      <c r="F40" s="12">
        <f t="shared" si="3"/>
        <v>-1202.0199999999998</v>
      </c>
      <c r="G40" s="1"/>
      <c r="H40" s="21"/>
    </row>
    <row r="41" spans="1:7" s="9" customFormat="1" ht="15.75">
      <c r="A41" s="13">
        <v>2020107010</v>
      </c>
      <c r="B41" s="13" t="s">
        <v>41</v>
      </c>
      <c r="C41" s="12">
        <v>474.5</v>
      </c>
      <c r="D41" s="12">
        <v>355.8</v>
      </c>
      <c r="E41" s="12">
        <f t="shared" si="2"/>
        <v>74.98419388830348</v>
      </c>
      <c r="F41" s="12">
        <f t="shared" si="3"/>
        <v>-118.69999999999999</v>
      </c>
      <c r="G41" s="1"/>
    </row>
    <row r="42" spans="1:7" s="9" customFormat="1" ht="15.75">
      <c r="A42" s="13">
        <v>2020200000</v>
      </c>
      <c r="B42" s="13" t="s">
        <v>42</v>
      </c>
      <c r="C42" s="12">
        <v>221.1</v>
      </c>
      <c r="D42" s="12">
        <v>153.464</v>
      </c>
      <c r="E42" s="12">
        <f t="shared" si="2"/>
        <v>69.4093170511081</v>
      </c>
      <c r="F42" s="12">
        <f t="shared" si="3"/>
        <v>-67.636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111.97</v>
      </c>
      <c r="D43" s="12">
        <v>111.908</v>
      </c>
      <c r="E43" s="12">
        <f t="shared" si="2"/>
        <v>99.94462802536394</v>
      </c>
      <c r="F43" s="12">
        <f t="shared" si="3"/>
        <v>-0.06199999999999761</v>
      </c>
      <c r="G43" s="1"/>
    </row>
    <row r="44" spans="1:7" s="9" customFormat="1" ht="14.2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3685.7699999999995</v>
      </c>
      <c r="D46" s="11">
        <f>SUM(D39,D38)</f>
        <v>1884.77507</v>
      </c>
      <c r="E46" s="12">
        <f t="shared" si="2"/>
        <v>51.13653510663987</v>
      </c>
      <c r="F46" s="12">
        <f t="shared" si="3"/>
        <v>-1800.9949299999996</v>
      </c>
      <c r="G46" s="1"/>
    </row>
    <row r="47" spans="1:7" s="9" customFormat="1" ht="15.75">
      <c r="A47" s="10"/>
      <c r="B47" s="22" t="s">
        <v>47</v>
      </c>
      <c r="C47" s="11">
        <f>C103-C46</f>
        <v>0</v>
      </c>
      <c r="D47" s="11">
        <f>D103-D46</f>
        <v>-151.5811699999997</v>
      </c>
      <c r="E47" s="12"/>
      <c r="F47" s="12">
        <f t="shared" si="3"/>
        <v>-151.5811699999997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308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848.6099999999999</v>
      </c>
      <c r="D52" s="39">
        <f>SUM(D53:D55)</f>
        <v>374.79375</v>
      </c>
      <c r="E52" s="12">
        <f>D52/C52*100</f>
        <v>44.165606108813236</v>
      </c>
      <c r="F52" s="12">
        <f>D52-C52</f>
        <v>-473.8162499999999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812.31</v>
      </c>
      <c r="D53" s="18">
        <v>348.49375</v>
      </c>
      <c r="E53" s="12">
        <f>D53/C53*100</f>
        <v>42.90157082887075</v>
      </c>
      <c r="F53" s="12">
        <f>D53-C53</f>
        <v>-463.81624999999997</v>
      </c>
      <c r="G53" s="31"/>
    </row>
    <row r="54" spans="1:7" s="9" customFormat="1" ht="15.75">
      <c r="A54" s="40" t="s">
        <v>53</v>
      </c>
      <c r="B54" s="17" t="s">
        <v>54</v>
      </c>
      <c r="C54" s="18">
        <v>26.3</v>
      </c>
      <c r="D54" s="18">
        <v>26.3</v>
      </c>
      <c r="E54" s="12"/>
      <c r="F54" s="12"/>
      <c r="G54" s="31"/>
    </row>
    <row r="55" spans="1:7" s="9" customFormat="1" ht="15.75">
      <c r="A55" s="40" t="s">
        <v>162</v>
      </c>
      <c r="B55" s="17" t="s">
        <v>56</v>
      </c>
      <c r="C55" s="18">
        <v>10</v>
      </c>
      <c r="D55" s="18">
        <v>0</v>
      </c>
      <c r="E55" s="12"/>
      <c r="F55" s="12"/>
      <c r="G55" s="31"/>
    </row>
    <row r="56" spans="1:7" s="9" customFormat="1" ht="15.75">
      <c r="A56" s="37" t="s">
        <v>57</v>
      </c>
      <c r="B56" s="38" t="s">
        <v>58</v>
      </c>
      <c r="C56" s="39">
        <f>C57</f>
        <v>111.86</v>
      </c>
      <c r="D56" s="39">
        <f>D57</f>
        <v>36.12464</v>
      </c>
      <c r="E56" s="12">
        <f>D56/C56*100</f>
        <v>32.29451099588771</v>
      </c>
      <c r="F56" s="12">
        <f aca="true" t="shared" si="4" ref="F56:F103">D56-C56</f>
        <v>-75.73536</v>
      </c>
      <c r="G56" s="31"/>
    </row>
    <row r="57" spans="1:6" s="9" customFormat="1" ht="15.75">
      <c r="A57" s="41" t="s">
        <v>59</v>
      </c>
      <c r="B57" s="17" t="s">
        <v>60</v>
      </c>
      <c r="C57" s="18">
        <v>111.86</v>
      </c>
      <c r="D57" s="18">
        <v>36.12464</v>
      </c>
      <c r="E57" s="12">
        <f>D57/C57*100</f>
        <v>32.29451099588771</v>
      </c>
      <c r="F57" s="12">
        <f t="shared" si="4"/>
        <v>-75.73536</v>
      </c>
    </row>
    <row r="58" spans="1:7" s="46" customFormat="1" ht="14.25" customHeight="1">
      <c r="A58" s="42" t="s">
        <v>61</v>
      </c>
      <c r="B58" s="43" t="s">
        <v>62</v>
      </c>
      <c r="C58" s="44">
        <f>C59+C60+C61</f>
        <v>12.488</v>
      </c>
      <c r="D58" s="44">
        <f>D59+D60+D61</f>
        <v>12.488</v>
      </c>
      <c r="E58" s="12">
        <f>D58/C58*100</f>
        <v>100</v>
      </c>
      <c r="F58" s="12">
        <f t="shared" si="4"/>
        <v>0</v>
      </c>
      <c r="G58" s="45"/>
    </row>
    <row r="59" spans="1:7" s="46" customFormat="1" ht="15.75" hidden="1">
      <c r="A59" s="47" t="s">
        <v>63</v>
      </c>
      <c r="B59" s="48" t="s">
        <v>64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31.5">
      <c r="A60" s="47" t="s">
        <v>163</v>
      </c>
      <c r="B60" s="48" t="s">
        <v>277</v>
      </c>
      <c r="C60" s="49">
        <v>12.488</v>
      </c>
      <c r="D60" s="49">
        <v>12.488</v>
      </c>
      <c r="E60" s="12"/>
      <c r="F60" s="12">
        <f t="shared" si="4"/>
        <v>0</v>
      </c>
      <c r="G60" s="45"/>
    </row>
    <row r="61" spans="1:7" s="46" customFormat="1" ht="17.25" customHeight="1" hidden="1">
      <c r="A61" s="47" t="s">
        <v>65</v>
      </c>
      <c r="B61" s="48" t="s">
        <v>66</v>
      </c>
      <c r="C61" s="49">
        <v>0</v>
      </c>
      <c r="D61" s="49">
        <v>0</v>
      </c>
      <c r="E61" s="12"/>
      <c r="F61" s="12">
        <f t="shared" si="4"/>
        <v>0</v>
      </c>
      <c r="G61" s="45"/>
    </row>
    <row r="62" spans="1:7" s="9" customFormat="1" ht="17.25" customHeight="1">
      <c r="A62" s="37" t="s">
        <v>67</v>
      </c>
      <c r="B62" s="38" t="s">
        <v>68</v>
      </c>
      <c r="C62" s="39">
        <f>C63+C64+C65</f>
        <v>30</v>
      </c>
      <c r="D62" s="39">
        <f>D63+D64+D65</f>
        <v>0</v>
      </c>
      <c r="E62" s="12">
        <f>D62/C62*100</f>
        <v>0</v>
      </c>
      <c r="F62" s="12">
        <f t="shared" si="4"/>
        <v>-30</v>
      </c>
      <c r="G62" s="31"/>
    </row>
    <row r="63" spans="1:7" s="9" customFormat="1" ht="17.25" customHeight="1" hidden="1">
      <c r="A63" s="40" t="s">
        <v>69</v>
      </c>
      <c r="B63" s="17" t="s">
        <v>70</v>
      </c>
      <c r="C63" s="18"/>
      <c r="D63" s="18"/>
      <c r="E63" s="12"/>
      <c r="F63" s="12">
        <f t="shared" si="4"/>
        <v>0</v>
      </c>
      <c r="G63" s="31"/>
    </row>
    <row r="64" spans="1:7" s="9" customFormat="1" ht="15.75" customHeight="1">
      <c r="A64" s="40" t="s">
        <v>71</v>
      </c>
      <c r="B64" s="50" t="s">
        <v>72</v>
      </c>
      <c r="C64" s="18">
        <v>30</v>
      </c>
      <c r="D64" s="18"/>
      <c r="E64" s="12">
        <f>D64/C64*100</f>
        <v>0</v>
      </c>
      <c r="F64" s="12">
        <f t="shared" si="4"/>
        <v>-30</v>
      </c>
      <c r="G64" s="31"/>
    </row>
    <row r="65" spans="1:7" s="9" customFormat="1" ht="17.25" customHeight="1" hidden="1">
      <c r="A65" s="47" t="s">
        <v>73</v>
      </c>
      <c r="B65" s="48" t="s">
        <v>74</v>
      </c>
      <c r="C65" s="18">
        <v>0</v>
      </c>
      <c r="D65" s="18">
        <v>0</v>
      </c>
      <c r="E65" s="12"/>
      <c r="F65" s="12">
        <f t="shared" si="4"/>
        <v>0</v>
      </c>
      <c r="G65" s="31"/>
    </row>
    <row r="66" spans="1:7" s="9" customFormat="1" ht="17.25" customHeight="1">
      <c r="A66" s="37" t="s">
        <v>75</v>
      </c>
      <c r="B66" s="38" t="s">
        <v>76</v>
      </c>
      <c r="C66" s="39">
        <f>C68+C69</f>
        <v>630.7</v>
      </c>
      <c r="D66" s="39">
        <f>D68+D69</f>
        <v>413.92626</v>
      </c>
      <c r="E66" s="12">
        <f>D66/C66*100</f>
        <v>65.62965910892659</v>
      </c>
      <c r="F66" s="12">
        <f t="shared" si="4"/>
        <v>-216.77374000000003</v>
      </c>
      <c r="G66" s="31"/>
    </row>
    <row r="67" spans="1:7" s="9" customFormat="1" ht="17.25" customHeight="1" hidden="1">
      <c r="A67" s="40" t="s">
        <v>77</v>
      </c>
      <c r="B67" s="17" t="s">
        <v>78</v>
      </c>
      <c r="C67" s="18"/>
      <c r="D67" s="18"/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79</v>
      </c>
      <c r="B68" s="51" t="s">
        <v>80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6.5" customHeight="1">
      <c r="A69" s="41" t="s">
        <v>81</v>
      </c>
      <c r="B69" s="17" t="s">
        <v>82</v>
      </c>
      <c r="C69" s="18">
        <v>630.7</v>
      </c>
      <c r="D69" s="18">
        <v>413.92626</v>
      </c>
      <c r="E69" s="12">
        <f>D69/C69*100</f>
        <v>65.62965910892659</v>
      </c>
      <c r="F69" s="12">
        <f t="shared" si="4"/>
        <v>-216.77374000000003</v>
      </c>
      <c r="G69" s="53"/>
    </row>
    <row r="70" spans="1:7" s="52" customFormat="1" ht="17.25" customHeight="1" hidden="1">
      <c r="A70" s="37" t="s">
        <v>83</v>
      </c>
      <c r="B70" s="54" t="s">
        <v>84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85</v>
      </c>
      <c r="B71" s="50" t="s">
        <v>86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87</v>
      </c>
      <c r="B72" s="54" t="s">
        <v>88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89</v>
      </c>
      <c r="B73" s="50" t="s">
        <v>90</v>
      </c>
      <c r="C73" s="18"/>
      <c r="D73" s="18"/>
      <c r="E73" s="12" t="e">
        <f aca="true" t="shared" si="5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91</v>
      </c>
      <c r="B74" s="50" t="s">
        <v>92</v>
      </c>
      <c r="C74" s="18"/>
      <c r="D74" s="18"/>
      <c r="E74" s="12" t="e">
        <f t="shared" si="5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93</v>
      </c>
      <c r="B75" s="50" t="s">
        <v>94</v>
      </c>
      <c r="C75" s="18"/>
      <c r="D75" s="18"/>
      <c r="E75" s="12" t="e">
        <f t="shared" si="5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95</v>
      </c>
      <c r="B76" s="50" t="s">
        <v>96</v>
      </c>
      <c r="C76" s="18"/>
      <c r="D76" s="18"/>
      <c r="E76" s="12" t="e">
        <f t="shared" si="5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97</v>
      </c>
      <c r="B77" s="38" t="s">
        <v>98</v>
      </c>
      <c r="C77" s="39">
        <f>C78</f>
        <v>2040.112</v>
      </c>
      <c r="D77" s="39">
        <f>SUM(D78:D78)</f>
        <v>895.86125</v>
      </c>
      <c r="E77" s="12">
        <f t="shared" si="5"/>
        <v>43.91235628240018</v>
      </c>
      <c r="F77" s="12">
        <f t="shared" si="4"/>
        <v>-1144.2507500000002</v>
      </c>
      <c r="G77" s="31"/>
    </row>
    <row r="78" spans="1:7" s="9" customFormat="1" ht="17.25" customHeight="1">
      <c r="A78" s="40" t="s">
        <v>99</v>
      </c>
      <c r="B78" s="17" t="s">
        <v>100</v>
      </c>
      <c r="C78" s="18">
        <v>2040.112</v>
      </c>
      <c r="D78" s="18">
        <v>895.86125</v>
      </c>
      <c r="E78" s="12">
        <f t="shared" si="5"/>
        <v>43.91235628240018</v>
      </c>
      <c r="F78" s="12">
        <f t="shared" si="4"/>
        <v>-1144.2507500000002</v>
      </c>
      <c r="G78" s="31"/>
    </row>
    <row r="79" spans="1:7" s="9" customFormat="1" ht="17.25" customHeight="1" hidden="1">
      <c r="A79" s="37" t="s">
        <v>101</v>
      </c>
      <c r="B79" s="38" t="s">
        <v>102</v>
      </c>
      <c r="C79" s="39">
        <f>SUM(C80:C84)</f>
        <v>0</v>
      </c>
      <c r="D79" s="39">
        <f>SUM(D80:D84)</f>
        <v>0</v>
      </c>
      <c r="E79" s="12" t="e">
        <f t="shared" si="5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103</v>
      </c>
      <c r="B80" s="17" t="s">
        <v>104</v>
      </c>
      <c r="C80" s="18"/>
      <c r="D80" s="18"/>
      <c r="E80" s="12" t="e">
        <f t="shared" si="5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105</v>
      </c>
      <c r="B81" s="17" t="s">
        <v>106</v>
      </c>
      <c r="C81" s="18"/>
      <c r="D81" s="18"/>
      <c r="E81" s="12" t="e">
        <f t="shared" si="5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107</v>
      </c>
      <c r="B82" s="17" t="s">
        <v>108</v>
      </c>
      <c r="C82" s="18"/>
      <c r="D82" s="18"/>
      <c r="E82" s="12" t="e">
        <f t="shared" si="5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109</v>
      </c>
      <c r="B83" s="56" t="s">
        <v>110</v>
      </c>
      <c r="C83" s="18"/>
      <c r="D83" s="18"/>
      <c r="E83" s="12" t="e">
        <f t="shared" si="5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111</v>
      </c>
      <c r="B84" s="17" t="s">
        <v>112</v>
      </c>
      <c r="C84" s="18"/>
      <c r="D84" s="18"/>
      <c r="E84" s="12" t="e">
        <f t="shared" si="5"/>
        <v>#DIV/0!</v>
      </c>
      <c r="F84" s="12">
        <f t="shared" si="4"/>
        <v>0</v>
      </c>
      <c r="G84" s="31"/>
    </row>
    <row r="85" spans="1:7" s="9" customFormat="1" ht="15" customHeight="1" hidden="1">
      <c r="A85" s="57">
        <v>1000</v>
      </c>
      <c r="B85" s="58" t="s">
        <v>113</v>
      </c>
      <c r="C85" s="39">
        <f>SUM(C86:C88)</f>
        <v>0</v>
      </c>
      <c r="D85" s="39">
        <f>SUM(D86:D88)</f>
        <v>0</v>
      </c>
      <c r="E85" s="11"/>
      <c r="F85" s="12">
        <f t="shared" si="4"/>
        <v>0</v>
      </c>
      <c r="G85" s="31"/>
    </row>
    <row r="86" spans="1:7" s="9" customFormat="1" ht="14.25" customHeight="1" hidden="1">
      <c r="A86" s="59">
        <v>1003</v>
      </c>
      <c r="B86" s="60" t="s">
        <v>114</v>
      </c>
      <c r="C86" s="18">
        <v>0</v>
      </c>
      <c r="D86" s="18">
        <v>0</v>
      </c>
      <c r="E86" s="12"/>
      <c r="F86" s="12">
        <f t="shared" si="4"/>
        <v>0</v>
      </c>
      <c r="G86" s="31"/>
    </row>
    <row r="87" spans="1:7" s="9" customFormat="1" ht="15" customHeight="1" hidden="1">
      <c r="A87" s="59">
        <v>1004</v>
      </c>
      <c r="B87" s="60" t="s">
        <v>115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116</v>
      </c>
      <c r="B88" s="17" t="s">
        <v>117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118</v>
      </c>
      <c r="B89" s="38" t="s">
        <v>119</v>
      </c>
      <c r="C89" s="39">
        <f>C90+C91+C92+C93+C94</f>
        <v>12</v>
      </c>
      <c r="D89" s="39">
        <f>D90+D91+D92+D93+D94</f>
        <v>8.773</v>
      </c>
      <c r="E89" s="11">
        <f>D89/C89*100</f>
        <v>73.10833333333333</v>
      </c>
      <c r="F89" s="12">
        <f t="shared" si="4"/>
        <v>-3.2270000000000003</v>
      </c>
      <c r="G89" s="31"/>
    </row>
    <row r="90" spans="1:7" s="9" customFormat="1" ht="15.75" customHeight="1">
      <c r="A90" s="41" t="s">
        <v>120</v>
      </c>
      <c r="B90" s="62" t="s">
        <v>121</v>
      </c>
      <c r="C90" s="18">
        <v>12</v>
      </c>
      <c r="D90" s="18">
        <v>8.773</v>
      </c>
      <c r="E90" s="11">
        <f aca="true" t="shared" si="6" ref="E90:E98">D90/C90*100</f>
        <v>73.10833333333333</v>
      </c>
      <c r="F90" s="12">
        <f>D90-C90</f>
        <v>-3.2270000000000003</v>
      </c>
      <c r="G90" s="31"/>
    </row>
    <row r="91" spans="1:7" s="9" customFormat="1" ht="0.75" customHeight="1">
      <c r="A91" s="41" t="s">
        <v>122</v>
      </c>
      <c r="B91" s="17" t="s">
        <v>123</v>
      </c>
      <c r="C91" s="18"/>
      <c r="D91" s="18"/>
      <c r="E91" s="12" t="e">
        <f t="shared" si="6"/>
        <v>#DIV/0!</v>
      </c>
      <c r="F91" s="12">
        <f aca="true" t="shared" si="7" ref="F91:F102">D91-C91</f>
        <v>0</v>
      </c>
      <c r="G91" s="31"/>
    </row>
    <row r="92" spans="1:7" s="9" customFormat="1" ht="15.75" customHeight="1" hidden="1">
      <c r="A92" s="41" t="s">
        <v>124</v>
      </c>
      <c r="B92" s="17" t="s">
        <v>125</v>
      </c>
      <c r="C92" s="18"/>
      <c r="D92" s="18"/>
      <c r="E92" s="12" t="e">
        <f t="shared" si="6"/>
        <v>#DIV/0!</v>
      </c>
      <c r="F92" s="12">
        <f t="shared" si="7"/>
        <v>0</v>
      </c>
      <c r="G92" s="31"/>
    </row>
    <row r="93" spans="1:7" s="9" customFormat="1" ht="31.5" customHeight="1" hidden="1">
      <c r="A93" s="41" t="s">
        <v>126</v>
      </c>
      <c r="B93" s="17" t="s">
        <v>127</v>
      </c>
      <c r="C93" s="18"/>
      <c r="D93" s="18"/>
      <c r="E93" s="12" t="e">
        <f t="shared" si="6"/>
        <v>#DIV/0!</v>
      </c>
      <c r="F93" s="12">
        <f t="shared" si="7"/>
        <v>0</v>
      </c>
      <c r="G93" s="31"/>
    </row>
    <row r="94" spans="1:7" s="9" customFormat="1" ht="15.75" customHeight="1" hidden="1">
      <c r="A94" s="41" t="s">
        <v>128</v>
      </c>
      <c r="B94" s="17" t="s">
        <v>129</v>
      </c>
      <c r="C94" s="18"/>
      <c r="D94" s="18"/>
      <c r="E94" s="12" t="e">
        <f t="shared" si="6"/>
        <v>#DIV/0!</v>
      </c>
      <c r="F94" s="12">
        <f t="shared" si="7"/>
        <v>0</v>
      </c>
      <c r="G94" s="31"/>
    </row>
    <row r="95" spans="1:7" s="9" customFormat="1" ht="24.75" customHeight="1" hidden="1">
      <c r="A95" s="37" t="s">
        <v>130</v>
      </c>
      <c r="B95" s="38" t="s">
        <v>131</v>
      </c>
      <c r="C95" s="39"/>
      <c r="D95" s="39"/>
      <c r="E95" s="11" t="e">
        <f t="shared" si="6"/>
        <v>#DIV/0!</v>
      </c>
      <c r="F95" s="12">
        <f t="shared" si="7"/>
        <v>0</v>
      </c>
      <c r="G95" s="31"/>
    </row>
    <row r="96" spans="1:7" s="9" customFormat="1" ht="24.75" customHeight="1" hidden="1">
      <c r="A96" s="40" t="s">
        <v>132</v>
      </c>
      <c r="B96" s="17" t="s">
        <v>133</v>
      </c>
      <c r="C96" s="18"/>
      <c r="D96" s="18"/>
      <c r="E96" s="12" t="e">
        <f t="shared" si="6"/>
        <v>#DIV/0!</v>
      </c>
      <c r="F96" s="12">
        <f t="shared" si="7"/>
        <v>0</v>
      </c>
      <c r="G96" s="31"/>
    </row>
    <row r="97" spans="1:7" s="9" customFormat="1" ht="31.5" customHeight="1" hidden="1">
      <c r="A97" s="37" t="s">
        <v>134</v>
      </c>
      <c r="B97" s="38" t="s">
        <v>135</v>
      </c>
      <c r="C97" s="39">
        <f>C98</f>
        <v>5</v>
      </c>
      <c r="D97" s="39">
        <f>D98</f>
        <v>0</v>
      </c>
      <c r="E97" s="11">
        <f t="shared" si="6"/>
        <v>0</v>
      </c>
      <c r="F97" s="12">
        <f t="shared" si="7"/>
        <v>-5</v>
      </c>
      <c r="G97" s="31"/>
    </row>
    <row r="98" spans="1:7" s="9" customFormat="1" ht="31.5" customHeight="1" hidden="1">
      <c r="A98" s="40" t="s">
        <v>136</v>
      </c>
      <c r="B98" s="17" t="s">
        <v>137</v>
      </c>
      <c r="C98" s="18">
        <v>5</v>
      </c>
      <c r="D98" s="18">
        <v>0</v>
      </c>
      <c r="E98" s="12">
        <f t="shared" si="6"/>
        <v>0</v>
      </c>
      <c r="F98" s="12">
        <f t="shared" si="7"/>
        <v>-5</v>
      </c>
      <c r="G98" s="31"/>
    </row>
    <row r="99" spans="1:6" s="9" customFormat="1" ht="15.75" customHeight="1" hidden="1">
      <c r="A99" s="63">
        <v>1400</v>
      </c>
      <c r="B99" s="58" t="s">
        <v>138</v>
      </c>
      <c r="C99" s="39">
        <f>C100</f>
        <v>0</v>
      </c>
      <c r="D99" s="39">
        <f>SUM(D101:D102)</f>
        <v>0</v>
      </c>
      <c r="E99" s="11"/>
      <c r="F99" s="12">
        <f t="shared" si="7"/>
        <v>0</v>
      </c>
    </row>
    <row r="100" spans="1:6" s="9" customFormat="1" ht="15.75" customHeight="1" hidden="1">
      <c r="A100" s="59">
        <v>1403</v>
      </c>
      <c r="B100" s="60" t="s">
        <v>296</v>
      </c>
      <c r="C100" s="39"/>
      <c r="D100" s="39"/>
      <c r="E100" s="11"/>
      <c r="F100" s="12"/>
    </row>
    <row r="101" spans="1:6" s="9" customFormat="1" ht="15.75" customHeight="1" hidden="1">
      <c r="A101" s="64">
        <v>1104</v>
      </c>
      <c r="B101" s="60" t="s">
        <v>44</v>
      </c>
      <c r="C101" s="18"/>
      <c r="D101" s="18"/>
      <c r="E101" s="12" t="e">
        <f t="shared" si="5"/>
        <v>#DIV/0!</v>
      </c>
      <c r="F101" s="12">
        <f t="shared" si="7"/>
        <v>0</v>
      </c>
    </row>
    <row r="102" spans="1:6" s="9" customFormat="1" ht="15.75" customHeight="1" hidden="1">
      <c r="A102" s="64">
        <v>1102</v>
      </c>
      <c r="B102" s="60" t="s">
        <v>139</v>
      </c>
      <c r="C102" s="18"/>
      <c r="D102" s="18"/>
      <c r="E102" s="12" t="e">
        <f t="shared" si="5"/>
        <v>#DIV/0!</v>
      </c>
      <c r="F102" s="12">
        <f t="shared" si="7"/>
        <v>0</v>
      </c>
    </row>
    <row r="103" spans="1:6" s="9" customFormat="1" ht="15.75" customHeight="1">
      <c r="A103" s="64"/>
      <c r="B103" s="65" t="s">
        <v>140</v>
      </c>
      <c r="C103" s="39">
        <f>C52+C56+C58+C62+C66+C77+C89+C99</f>
        <v>3685.77</v>
      </c>
      <c r="D103" s="39">
        <f>SUM(D52,D56,D58,D62,D66,D70,D72,D77,D79,D85,D99)</f>
        <v>1733.1939000000002</v>
      </c>
      <c r="E103" s="12">
        <f t="shared" si="5"/>
        <v>47.023929870827544</v>
      </c>
      <c r="F103" s="12">
        <f t="shared" si="4"/>
        <v>-1952.5760999999998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141</v>
      </c>
      <c r="B105" s="66"/>
    </row>
    <row r="106" spans="1:3" s="9" customFormat="1" ht="12.75">
      <c r="A106" s="67" t="s">
        <v>142</v>
      </c>
      <c r="B106" s="67"/>
      <c r="C106" s="9" t="s">
        <v>143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6"/>
  <sheetViews>
    <sheetView workbookViewId="0" topLeftCell="A55">
      <selection activeCell="D46" sqref="D46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319" t="s">
        <v>321</v>
      </c>
      <c r="B1" s="319"/>
      <c r="C1" s="319"/>
      <c r="D1" s="319"/>
      <c r="E1" s="319"/>
      <c r="F1" s="319"/>
      <c r="G1" s="1"/>
    </row>
    <row r="2" spans="1:7" ht="18" customHeight="1">
      <c r="A2" s="319"/>
      <c r="B2" s="319"/>
      <c r="C2" s="319"/>
      <c r="D2" s="319"/>
      <c r="E2" s="319"/>
      <c r="F2" s="319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308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1248.1999999999998</v>
      </c>
      <c r="D5" s="11">
        <f>SUM(D6,D8,D10,D13,D15)</f>
        <v>504.84976</v>
      </c>
      <c r="E5" s="12">
        <f aca="true" t="shared" si="0" ref="E5:E35">D5/C5*100</f>
        <v>40.44622336164077</v>
      </c>
      <c r="F5" s="12">
        <f aca="true" t="shared" si="1" ref="F5:F36">D5-C5</f>
        <v>-743.3502399999998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849.3</v>
      </c>
      <c r="D6" s="11">
        <f>SUM(D7)</f>
        <v>363.37531</v>
      </c>
      <c r="E6" s="12">
        <f t="shared" si="0"/>
        <v>42.78527139997645</v>
      </c>
      <c r="F6" s="12">
        <f t="shared" si="1"/>
        <v>-485.92468999999994</v>
      </c>
      <c r="G6" s="1"/>
    </row>
    <row r="7" spans="1:7" s="9" customFormat="1" ht="15.75">
      <c r="A7" s="13">
        <v>1010200001</v>
      </c>
      <c r="B7" s="14" t="s">
        <v>7</v>
      </c>
      <c r="C7" s="15">
        <v>849.3</v>
      </c>
      <c r="D7" s="15">
        <v>363.37531</v>
      </c>
      <c r="E7" s="12">
        <f t="shared" si="0"/>
        <v>42.78527139997645</v>
      </c>
      <c r="F7" s="12">
        <f t="shared" si="1"/>
        <v>-485.92468999999994</v>
      </c>
      <c r="G7" s="1"/>
    </row>
    <row r="8" spans="1:7" s="9" customFormat="1" ht="14.25" customHeight="1">
      <c r="A8" s="10">
        <v>1050000000</v>
      </c>
      <c r="B8" s="10" t="s">
        <v>8</v>
      </c>
      <c r="C8" s="11">
        <f>SUM(C9)</f>
        <v>30</v>
      </c>
      <c r="D8" s="11">
        <f>SUM(D9)</f>
        <v>8.10053</v>
      </c>
      <c r="E8" s="12">
        <f t="shared" si="0"/>
        <v>27.001766666666665</v>
      </c>
      <c r="F8" s="12">
        <f t="shared" si="1"/>
        <v>-21.89947</v>
      </c>
      <c r="G8" s="1"/>
    </row>
    <row r="9" spans="1:7" s="9" customFormat="1" ht="15.75">
      <c r="A9" s="13">
        <v>1050300001</v>
      </c>
      <c r="B9" s="13" t="s">
        <v>9</v>
      </c>
      <c r="C9" s="12">
        <v>30</v>
      </c>
      <c r="D9" s="12">
        <v>8.10053</v>
      </c>
      <c r="E9" s="12">
        <f t="shared" si="0"/>
        <v>27.001766666666665</v>
      </c>
      <c r="F9" s="12">
        <f t="shared" si="1"/>
        <v>-21.89947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357.79999999999995</v>
      </c>
      <c r="D10" s="11">
        <f>SUM(D11:D12)</f>
        <v>129.07392000000002</v>
      </c>
      <c r="E10" s="12">
        <f t="shared" si="0"/>
        <v>36.07432084963668</v>
      </c>
      <c r="F10" s="12">
        <f t="shared" si="1"/>
        <v>-228.72607999999994</v>
      </c>
      <c r="G10" s="1"/>
    </row>
    <row r="11" spans="1:7" s="9" customFormat="1" ht="15.75">
      <c r="A11" s="13">
        <v>1060600000</v>
      </c>
      <c r="B11" s="13" t="s">
        <v>11</v>
      </c>
      <c r="C11" s="12">
        <v>314.9</v>
      </c>
      <c r="D11" s="12">
        <v>116.40568</v>
      </c>
      <c r="E11" s="12">
        <f t="shared" si="0"/>
        <v>36.965919339472855</v>
      </c>
      <c r="F11" s="12">
        <f t="shared" si="1"/>
        <v>-198.49431999999996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42.9</v>
      </c>
      <c r="D12" s="18">
        <v>12.66824</v>
      </c>
      <c r="E12" s="12">
        <f t="shared" si="0"/>
        <v>29.52969696969697</v>
      </c>
      <c r="F12" s="12">
        <f t="shared" si="1"/>
        <v>-30.231759999999998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11.1</v>
      </c>
      <c r="D15" s="11">
        <f>SUM(D16:D19)</f>
        <v>4.3</v>
      </c>
      <c r="E15" s="12">
        <f t="shared" si="0"/>
        <v>38.73873873873874</v>
      </c>
      <c r="F15" s="12">
        <f t="shared" si="1"/>
        <v>-6.8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>
      <c r="A17" s="13">
        <v>1080400001</v>
      </c>
      <c r="B17" s="14" t="s">
        <v>17</v>
      </c>
      <c r="C17" s="12">
        <v>11.1</v>
      </c>
      <c r="D17" s="12">
        <v>4.3</v>
      </c>
      <c r="E17" s="12">
        <f t="shared" si="0"/>
        <v>38.73873873873874</v>
      </c>
      <c r="F17" s="12">
        <f t="shared" si="1"/>
        <v>-6.8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342</v>
      </c>
      <c r="D20" s="11">
        <f>SUM(D21:D36)</f>
        <v>184.25261999999998</v>
      </c>
      <c r="E20" s="12">
        <f t="shared" si="0"/>
        <v>53.87503508771929</v>
      </c>
      <c r="F20" s="12">
        <f t="shared" si="1"/>
        <v>-157.74738000000002</v>
      </c>
      <c r="G20" s="1"/>
    </row>
    <row r="21" spans="1:7" s="9" customFormat="1" ht="14.25" customHeight="1">
      <c r="A21" s="13">
        <v>1110501101</v>
      </c>
      <c r="B21" s="13" t="s">
        <v>21</v>
      </c>
      <c r="C21" s="12">
        <v>270</v>
      </c>
      <c r="D21" s="12">
        <v>175.37617</v>
      </c>
      <c r="E21" s="12">
        <f t="shared" si="0"/>
        <v>64.95413703703704</v>
      </c>
      <c r="F21" s="12">
        <f t="shared" si="1"/>
        <v>-94.62383</v>
      </c>
      <c r="G21" s="1"/>
    </row>
    <row r="22" spans="1:7" s="9" customFormat="1" ht="16.5" customHeight="1">
      <c r="A22" s="13">
        <v>1110503505</v>
      </c>
      <c r="B22" s="13" t="s">
        <v>22</v>
      </c>
      <c r="C22" s="12">
        <v>0</v>
      </c>
      <c r="D22" s="12">
        <v>2.0691</v>
      </c>
      <c r="E22" s="12"/>
      <c r="F22" s="12">
        <f t="shared" si="1"/>
        <v>2.0691</v>
      </c>
      <c r="G22" s="1"/>
    </row>
    <row r="23" spans="1:7" s="9" customFormat="1" ht="18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9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70</v>
      </c>
      <c r="D25" s="12">
        <v>6.80735</v>
      </c>
      <c r="E25" s="12">
        <f t="shared" si="0"/>
        <v>9.724785714285714</v>
      </c>
      <c r="F25" s="12">
        <f t="shared" si="1"/>
        <v>-63.19265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1.5" customHeight="1">
      <c r="A34" s="13">
        <v>1130305010</v>
      </c>
      <c r="B34" s="14" t="s">
        <v>34</v>
      </c>
      <c r="C34" s="12">
        <v>2</v>
      </c>
      <c r="D34" s="12">
        <v>0</v>
      </c>
      <c r="E34" s="12">
        <f t="shared" si="0"/>
        <v>0</v>
      </c>
      <c r="F34" s="12">
        <f t="shared" si="1"/>
        <v>-2</v>
      </c>
      <c r="G34" s="1"/>
    </row>
    <row r="35" spans="1:7" s="9" customFormat="1" ht="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3.5" customHeight="1">
      <c r="A36" s="13">
        <v>1170505005</v>
      </c>
      <c r="B36" s="13" t="s">
        <v>36</v>
      </c>
      <c r="C36" s="12">
        <v>0</v>
      </c>
      <c r="D36" s="12">
        <v>0</v>
      </c>
      <c r="E36" s="12"/>
      <c r="F36" s="12">
        <f t="shared" si="1"/>
        <v>0</v>
      </c>
      <c r="G36" s="1"/>
    </row>
    <row r="37" spans="1:7" s="9" customFormat="1" ht="1.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1590.1999999999998</v>
      </c>
      <c r="D38" s="11">
        <f>SUM(D20,D5)</f>
        <v>689.10238</v>
      </c>
      <c r="E38" s="12">
        <f aca="true" t="shared" si="2" ref="E38:E47">D38/C38*100</f>
        <v>43.334321468997615</v>
      </c>
      <c r="F38" s="12">
        <f aca="true" t="shared" si="3" ref="F38:F47">D38-C38</f>
        <v>-901.0976199999998</v>
      </c>
      <c r="G38" s="1"/>
    </row>
    <row r="39" spans="1:7" s="9" customFormat="1" ht="15.75">
      <c r="A39" s="10"/>
      <c r="B39" s="10" t="s">
        <v>39</v>
      </c>
      <c r="C39" s="11">
        <f>SUM(C40:C44)</f>
        <v>3937.9030000000002</v>
      </c>
      <c r="D39" s="11">
        <f>SUM(D40:D44)</f>
        <v>2611.3540000000003</v>
      </c>
      <c r="E39" s="12">
        <f t="shared" si="2"/>
        <v>66.31331447219497</v>
      </c>
      <c r="F39" s="12">
        <f t="shared" si="3"/>
        <v>-1326.549</v>
      </c>
      <c r="G39" s="1"/>
    </row>
    <row r="40" spans="1:8" s="9" customFormat="1" ht="15.75">
      <c r="A40" s="13">
        <v>2020100000</v>
      </c>
      <c r="B40" s="13" t="s">
        <v>40</v>
      </c>
      <c r="C40" s="12">
        <v>2124.3</v>
      </c>
      <c r="D40" s="12">
        <v>1007.03</v>
      </c>
      <c r="E40" s="12">
        <f t="shared" si="2"/>
        <v>47.4052629101351</v>
      </c>
      <c r="F40" s="12">
        <f t="shared" si="3"/>
        <v>-1117.2700000000002</v>
      </c>
      <c r="G40" s="1"/>
      <c r="H40" s="21"/>
    </row>
    <row r="41" spans="1:7" s="9" customFormat="1" ht="15.75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284.2</v>
      </c>
      <c r="D42" s="12">
        <v>75</v>
      </c>
      <c r="E42" s="12">
        <f t="shared" si="2"/>
        <v>26.389866291344127</v>
      </c>
      <c r="F42" s="12">
        <f t="shared" si="3"/>
        <v>-209.2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1529.403</v>
      </c>
      <c r="D43" s="12">
        <v>1529.324</v>
      </c>
      <c r="E43" s="12">
        <f t="shared" si="2"/>
        <v>99.99483458578283</v>
      </c>
      <c r="F43" s="12">
        <f t="shared" si="3"/>
        <v>-0.07899999999995089</v>
      </c>
      <c r="G43" s="1"/>
    </row>
    <row r="44" spans="1:7" s="9" customFormat="1" ht="0.7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/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5528.103</v>
      </c>
      <c r="D46" s="11">
        <f>SUM(D39,D38)</f>
        <v>3300.4563800000005</v>
      </c>
      <c r="E46" s="12">
        <f t="shared" si="2"/>
        <v>59.703235992527645</v>
      </c>
      <c r="F46" s="12">
        <f t="shared" si="3"/>
        <v>-2227.6466199999995</v>
      </c>
      <c r="G46" s="1"/>
    </row>
    <row r="47" spans="1:7" s="9" customFormat="1" ht="15.75">
      <c r="A47" s="10"/>
      <c r="B47" s="22" t="s">
        <v>47</v>
      </c>
      <c r="C47" s="11">
        <f>C103-C46</f>
        <v>545</v>
      </c>
      <c r="D47" s="11">
        <f>D103-D46</f>
        <v>-1441.2439800000006</v>
      </c>
      <c r="E47" s="12">
        <f t="shared" si="2"/>
        <v>-264.44843669724787</v>
      </c>
      <c r="F47" s="12">
        <f t="shared" si="3"/>
        <v>-1986.2439800000006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308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798.8417499999999</v>
      </c>
      <c r="D52" s="39">
        <f>SUM(D53:D55)</f>
        <v>355.79241</v>
      </c>
      <c r="E52" s="12">
        <f>D52/C52*100</f>
        <v>44.53853469726639</v>
      </c>
      <c r="F52" s="12">
        <f>D52-C52</f>
        <v>-443.0493399999999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763.943</v>
      </c>
      <c r="D53" s="18">
        <v>329.49241</v>
      </c>
      <c r="E53" s="12">
        <f>D53/C53*100</f>
        <v>43.13049664700115</v>
      </c>
      <c r="F53" s="12">
        <f>D53-C53</f>
        <v>-434.45059</v>
      </c>
      <c r="G53" s="31"/>
    </row>
    <row r="54" spans="1:7" s="9" customFormat="1" ht="15.75">
      <c r="A54" s="40" t="s">
        <v>53</v>
      </c>
      <c r="B54" s="17" t="s">
        <v>54</v>
      </c>
      <c r="C54" s="18">
        <v>26.3</v>
      </c>
      <c r="D54" s="18">
        <v>26.3</v>
      </c>
      <c r="E54" s="12"/>
      <c r="F54" s="12"/>
      <c r="G54" s="31"/>
    </row>
    <row r="55" spans="1:7" s="9" customFormat="1" ht="15.75">
      <c r="A55" s="40" t="s">
        <v>162</v>
      </c>
      <c r="B55" s="17" t="s">
        <v>56</v>
      </c>
      <c r="C55" s="18">
        <v>8.59875</v>
      </c>
      <c r="D55" s="18">
        <v>0</v>
      </c>
      <c r="E55" s="12"/>
      <c r="F55" s="12"/>
      <c r="G55" s="31"/>
    </row>
    <row r="56" spans="1:7" s="9" customFormat="1" ht="15.75">
      <c r="A56" s="37" t="s">
        <v>57</v>
      </c>
      <c r="B56" s="38" t="s">
        <v>58</v>
      </c>
      <c r="C56" s="39">
        <f>C57</f>
        <v>111.86</v>
      </c>
      <c r="D56" s="39">
        <f>D57</f>
        <v>37.41875</v>
      </c>
      <c r="E56" s="12">
        <f>D56/C56*100</f>
        <v>33.451412479885576</v>
      </c>
      <c r="F56" s="12">
        <f aca="true" t="shared" si="4" ref="F56:F103">D56-C56</f>
        <v>-74.44125</v>
      </c>
      <c r="G56" s="31"/>
    </row>
    <row r="57" spans="1:6" s="9" customFormat="1" ht="15.75">
      <c r="A57" s="41" t="s">
        <v>59</v>
      </c>
      <c r="B57" s="17" t="s">
        <v>60</v>
      </c>
      <c r="C57" s="18">
        <v>111.86</v>
      </c>
      <c r="D57" s="18">
        <v>37.41875</v>
      </c>
      <c r="E57" s="12">
        <f>D57/C57*100</f>
        <v>33.451412479885576</v>
      </c>
      <c r="F57" s="12">
        <f t="shared" si="4"/>
        <v>-74.44125</v>
      </c>
    </row>
    <row r="58" spans="1:7" s="46" customFormat="1" ht="13.5" customHeight="1">
      <c r="A58" s="42" t="s">
        <v>61</v>
      </c>
      <c r="B58" s="43" t="s">
        <v>62</v>
      </c>
      <c r="C58" s="44">
        <f>C60+C61</f>
        <v>26.30125</v>
      </c>
      <c r="D58" s="44">
        <f>D60+D61</f>
        <v>0</v>
      </c>
      <c r="E58" s="12">
        <f>D58/C58*100</f>
        <v>0</v>
      </c>
      <c r="F58" s="12">
        <f t="shared" si="4"/>
        <v>-26.30125</v>
      </c>
      <c r="G58" s="45"/>
    </row>
    <row r="59" spans="1:7" s="46" customFormat="1" ht="0.75" customHeight="1" hidden="1">
      <c r="A59" s="47" t="s">
        <v>63</v>
      </c>
      <c r="B59" s="48" t="s">
        <v>64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15" customHeight="1">
      <c r="A60" s="47" t="s">
        <v>163</v>
      </c>
      <c r="B60" s="48" t="s">
        <v>277</v>
      </c>
      <c r="C60" s="49">
        <v>1.40125</v>
      </c>
      <c r="D60" s="49"/>
      <c r="E60" s="12"/>
      <c r="F60" s="12">
        <f t="shared" si="4"/>
        <v>-1.40125</v>
      </c>
      <c r="G60" s="45"/>
    </row>
    <row r="61" spans="1:7" s="46" customFormat="1" ht="17.25" customHeight="1">
      <c r="A61" s="47" t="s">
        <v>65</v>
      </c>
      <c r="B61" s="48" t="s">
        <v>66</v>
      </c>
      <c r="C61" s="49">
        <v>24.9</v>
      </c>
      <c r="D61" s="49">
        <v>0</v>
      </c>
      <c r="E61" s="12">
        <f aca="true" t="shared" si="5" ref="E61:E66">D61/C61*100</f>
        <v>0</v>
      </c>
      <c r="F61" s="12">
        <f t="shared" si="4"/>
        <v>-24.9</v>
      </c>
      <c r="G61" s="45"/>
    </row>
    <row r="62" spans="1:7" s="9" customFormat="1" ht="15.75" customHeight="1">
      <c r="A62" s="37" t="s">
        <v>67</v>
      </c>
      <c r="B62" s="38" t="s">
        <v>68</v>
      </c>
      <c r="C62" s="39">
        <f>C63+C64+C65</f>
        <v>70</v>
      </c>
      <c r="D62" s="39">
        <f>D63+D64+D65</f>
        <v>24.096</v>
      </c>
      <c r="E62" s="12">
        <f t="shared" si="5"/>
        <v>34.42285714285715</v>
      </c>
      <c r="F62" s="12">
        <f t="shared" si="4"/>
        <v>-45.903999999999996</v>
      </c>
      <c r="G62" s="31"/>
    </row>
    <row r="63" spans="1:7" s="9" customFormat="1" ht="17.25" customHeight="1" hidden="1">
      <c r="A63" s="40" t="s">
        <v>69</v>
      </c>
      <c r="B63" s="17" t="s">
        <v>70</v>
      </c>
      <c r="C63" s="18"/>
      <c r="D63" s="18"/>
      <c r="E63" s="12"/>
      <c r="F63" s="12">
        <f t="shared" si="4"/>
        <v>0</v>
      </c>
      <c r="G63" s="31"/>
    </row>
    <row r="64" spans="1:7" s="9" customFormat="1" ht="17.25" customHeight="1">
      <c r="A64" s="40" t="s">
        <v>71</v>
      </c>
      <c r="B64" s="50" t="s">
        <v>72</v>
      </c>
      <c r="C64" s="18">
        <v>70</v>
      </c>
      <c r="D64" s="18">
        <v>24.096</v>
      </c>
      <c r="E64" s="12">
        <f t="shared" si="5"/>
        <v>34.42285714285715</v>
      </c>
      <c r="F64" s="12">
        <f t="shared" si="4"/>
        <v>-45.903999999999996</v>
      </c>
      <c r="G64" s="31"/>
    </row>
    <row r="65" spans="1:7" s="9" customFormat="1" ht="6" customHeight="1" hidden="1">
      <c r="A65" s="47" t="s">
        <v>73</v>
      </c>
      <c r="B65" s="48" t="s">
        <v>74</v>
      </c>
      <c r="C65" s="18">
        <v>0</v>
      </c>
      <c r="D65" s="18">
        <v>0</v>
      </c>
      <c r="E65" s="12"/>
      <c r="F65" s="12">
        <f t="shared" si="4"/>
        <v>0</v>
      </c>
      <c r="G65" s="31"/>
    </row>
    <row r="66" spans="1:7" s="9" customFormat="1" ht="16.5" customHeight="1">
      <c r="A66" s="37" t="s">
        <v>75</v>
      </c>
      <c r="B66" s="38" t="s">
        <v>76</v>
      </c>
      <c r="C66" s="39">
        <f>C67+C68+C69</f>
        <v>2560.7</v>
      </c>
      <c r="D66" s="39">
        <f>D67+D68+D69</f>
        <v>435.80643</v>
      </c>
      <c r="E66" s="12">
        <f t="shared" si="5"/>
        <v>17.019035029484126</v>
      </c>
      <c r="F66" s="12">
        <f t="shared" si="4"/>
        <v>-2124.8935699999997</v>
      </c>
      <c r="G66" s="31"/>
    </row>
    <row r="67" spans="1:7" s="9" customFormat="1" ht="15" customHeight="1">
      <c r="A67" s="40" t="s">
        <v>77</v>
      </c>
      <c r="B67" s="17" t="s">
        <v>78</v>
      </c>
      <c r="C67" s="18">
        <v>1417.4</v>
      </c>
      <c r="D67" s="18">
        <v>0</v>
      </c>
      <c r="E67" s="12"/>
      <c r="F67" s="12">
        <f t="shared" si="4"/>
        <v>-1417.4</v>
      </c>
      <c r="G67" s="31"/>
    </row>
    <row r="68" spans="1:7" s="52" customFormat="1" ht="15" customHeight="1" hidden="1">
      <c r="A68" s="40" t="s">
        <v>79</v>
      </c>
      <c r="B68" s="51" t="s">
        <v>80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81</v>
      </c>
      <c r="B69" s="17" t="s">
        <v>82</v>
      </c>
      <c r="C69" s="18">
        <v>1143.3</v>
      </c>
      <c r="D69" s="18">
        <v>435.80643</v>
      </c>
      <c r="E69" s="12">
        <f>D69/C69*100</f>
        <v>38.11829178693256</v>
      </c>
      <c r="F69" s="12">
        <f t="shared" si="4"/>
        <v>-707.49357</v>
      </c>
      <c r="G69" s="53"/>
    </row>
    <row r="70" spans="1:7" s="52" customFormat="1" ht="17.25" customHeight="1" hidden="1">
      <c r="A70" s="37" t="s">
        <v>83</v>
      </c>
      <c r="B70" s="54" t="s">
        <v>84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85</v>
      </c>
      <c r="B71" s="50" t="s">
        <v>86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87</v>
      </c>
      <c r="B72" s="54" t="s">
        <v>88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89</v>
      </c>
      <c r="B73" s="50" t="s">
        <v>90</v>
      </c>
      <c r="C73" s="18"/>
      <c r="D73" s="18"/>
      <c r="E73" s="12" t="e">
        <f aca="true" t="shared" si="6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91</v>
      </c>
      <c r="B74" s="50" t="s">
        <v>92</v>
      </c>
      <c r="C74" s="18"/>
      <c r="D74" s="18"/>
      <c r="E74" s="12" t="e">
        <f t="shared" si="6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93</v>
      </c>
      <c r="B75" s="50" t="s">
        <v>94</v>
      </c>
      <c r="C75" s="18"/>
      <c r="D75" s="18"/>
      <c r="E75" s="12" t="e">
        <f t="shared" si="6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95</v>
      </c>
      <c r="B76" s="50" t="s">
        <v>96</v>
      </c>
      <c r="C76" s="18"/>
      <c r="D76" s="18"/>
      <c r="E76" s="12" t="e">
        <f t="shared" si="6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97</v>
      </c>
      <c r="B77" s="38" t="s">
        <v>98</v>
      </c>
      <c r="C77" s="39">
        <f>SUM(C78:C78)</f>
        <v>2265.1</v>
      </c>
      <c r="D77" s="39">
        <f>SUM(D78:D78)</f>
        <v>946.92381</v>
      </c>
      <c r="E77" s="12">
        <f t="shared" si="6"/>
        <v>41.80494503553927</v>
      </c>
      <c r="F77" s="12">
        <f t="shared" si="4"/>
        <v>-1318.17619</v>
      </c>
      <c r="G77" s="31"/>
    </row>
    <row r="78" spans="1:7" s="9" customFormat="1" ht="17.25" customHeight="1">
      <c r="A78" s="40" t="s">
        <v>99</v>
      </c>
      <c r="B78" s="17" t="s">
        <v>100</v>
      </c>
      <c r="C78" s="18">
        <v>2265.1</v>
      </c>
      <c r="D78" s="18">
        <v>946.92381</v>
      </c>
      <c r="E78" s="12">
        <f t="shared" si="6"/>
        <v>41.80494503553927</v>
      </c>
      <c r="F78" s="12">
        <f t="shared" si="4"/>
        <v>-1318.17619</v>
      </c>
      <c r="G78" s="31"/>
    </row>
    <row r="79" spans="1:7" s="9" customFormat="1" ht="17.25" customHeight="1" hidden="1">
      <c r="A79" s="37" t="s">
        <v>101</v>
      </c>
      <c r="B79" s="38" t="s">
        <v>268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103</v>
      </c>
      <c r="B80" s="17" t="s">
        <v>104</v>
      </c>
      <c r="C80" s="18"/>
      <c r="D80" s="18"/>
      <c r="E80" s="12" t="e">
        <f t="shared" si="6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105</v>
      </c>
      <c r="B81" s="17" t="s">
        <v>106</v>
      </c>
      <c r="C81" s="18"/>
      <c r="D81" s="18"/>
      <c r="E81" s="12" t="e">
        <f t="shared" si="6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107</v>
      </c>
      <c r="B82" s="17" t="s">
        <v>108</v>
      </c>
      <c r="C82" s="18"/>
      <c r="D82" s="18"/>
      <c r="E82" s="12" t="e">
        <f t="shared" si="6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109</v>
      </c>
      <c r="B83" s="56" t="s">
        <v>110</v>
      </c>
      <c r="C83" s="18"/>
      <c r="D83" s="18"/>
      <c r="E83" s="12" t="e">
        <f t="shared" si="6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111</v>
      </c>
      <c r="B84" s="17" t="s">
        <v>112</v>
      </c>
      <c r="C84" s="18"/>
      <c r="D84" s="18"/>
      <c r="E84" s="12" t="e">
        <f t="shared" si="6"/>
        <v>#DIV/0!</v>
      </c>
      <c r="F84" s="12">
        <f t="shared" si="4"/>
        <v>0</v>
      </c>
      <c r="G84" s="31"/>
    </row>
    <row r="85" spans="1:7" s="9" customFormat="1" ht="15" customHeight="1">
      <c r="A85" s="57">
        <v>1000</v>
      </c>
      <c r="B85" s="58" t="s">
        <v>113</v>
      </c>
      <c r="C85" s="39">
        <f>SUM(C86:C88)</f>
        <v>0</v>
      </c>
      <c r="D85" s="39">
        <f>SUM(D86:D88)</f>
        <v>0</v>
      </c>
      <c r="E85" s="11" t="e">
        <f t="shared" si="6"/>
        <v>#DIV/0!</v>
      </c>
      <c r="F85" s="12">
        <f t="shared" si="4"/>
        <v>0</v>
      </c>
      <c r="G85" s="31"/>
    </row>
    <row r="86" spans="1:7" s="9" customFormat="1" ht="14.25" customHeight="1">
      <c r="A86" s="59">
        <v>1003</v>
      </c>
      <c r="B86" s="60" t="s">
        <v>114</v>
      </c>
      <c r="C86" s="18">
        <v>0</v>
      </c>
      <c r="D86" s="18">
        <v>0</v>
      </c>
      <c r="E86" s="12" t="e">
        <f t="shared" si="6"/>
        <v>#DIV/0!</v>
      </c>
      <c r="F86" s="12">
        <f t="shared" si="4"/>
        <v>0</v>
      </c>
      <c r="G86" s="31"/>
    </row>
    <row r="87" spans="1:7" s="9" customFormat="1" ht="15" customHeight="1" hidden="1">
      <c r="A87" s="59">
        <v>1004</v>
      </c>
      <c r="B87" s="60" t="s">
        <v>115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116</v>
      </c>
      <c r="B88" s="17" t="s">
        <v>117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118</v>
      </c>
      <c r="B89" s="38" t="s">
        <v>119</v>
      </c>
      <c r="C89" s="39">
        <f>C90+C91+C92+C93+C94</f>
        <v>15.6</v>
      </c>
      <c r="D89" s="39">
        <f>D90+D91+D92+D93+D94</f>
        <v>3</v>
      </c>
      <c r="E89" s="11">
        <f>D89/C89*100</f>
        <v>19.230769230769234</v>
      </c>
      <c r="F89" s="12">
        <f t="shared" si="4"/>
        <v>-12.6</v>
      </c>
      <c r="G89" s="31"/>
    </row>
    <row r="90" spans="1:7" s="9" customFormat="1" ht="15.75" customHeight="1">
      <c r="A90" s="41" t="s">
        <v>120</v>
      </c>
      <c r="B90" s="62" t="s">
        <v>121</v>
      </c>
      <c r="C90" s="18">
        <v>15.6</v>
      </c>
      <c r="D90" s="18">
        <v>3</v>
      </c>
      <c r="E90" s="11">
        <f aca="true" t="shared" si="7" ref="E90:E98">D90/C90*100</f>
        <v>19.230769230769234</v>
      </c>
      <c r="F90" s="12">
        <f>D90-C90</f>
        <v>-12.6</v>
      </c>
      <c r="G90" s="31"/>
    </row>
    <row r="91" spans="1:7" s="9" customFormat="1" ht="15.75" customHeight="1" hidden="1">
      <c r="A91" s="41" t="s">
        <v>122</v>
      </c>
      <c r="B91" s="17" t="s">
        <v>123</v>
      </c>
      <c r="C91" s="18"/>
      <c r="D91" s="18"/>
      <c r="E91" s="12" t="e">
        <f t="shared" si="7"/>
        <v>#DIV/0!</v>
      </c>
      <c r="F91" s="12">
        <f aca="true" t="shared" si="8" ref="F91:F102">D91-C91</f>
        <v>0</v>
      </c>
      <c r="G91" s="31"/>
    </row>
    <row r="92" spans="1:7" s="9" customFormat="1" ht="15.75" customHeight="1" hidden="1">
      <c r="A92" s="41" t="s">
        <v>124</v>
      </c>
      <c r="B92" s="17" t="s">
        <v>125</v>
      </c>
      <c r="C92" s="18"/>
      <c r="D92" s="18"/>
      <c r="E92" s="12" t="e">
        <f t="shared" si="7"/>
        <v>#DIV/0!</v>
      </c>
      <c r="F92" s="12">
        <f t="shared" si="8"/>
        <v>0</v>
      </c>
      <c r="G92" s="31"/>
    </row>
    <row r="93" spans="1:7" s="9" customFormat="1" ht="31.5" customHeight="1" hidden="1">
      <c r="A93" s="41" t="s">
        <v>126</v>
      </c>
      <c r="B93" s="17" t="s">
        <v>127</v>
      </c>
      <c r="C93" s="18"/>
      <c r="D93" s="18"/>
      <c r="E93" s="12" t="e">
        <f t="shared" si="7"/>
        <v>#DIV/0!</v>
      </c>
      <c r="F93" s="12">
        <f t="shared" si="8"/>
        <v>0</v>
      </c>
      <c r="G93" s="31"/>
    </row>
    <row r="94" spans="1:7" s="9" customFormat="1" ht="15.75" customHeight="1" hidden="1">
      <c r="A94" s="41" t="s">
        <v>128</v>
      </c>
      <c r="B94" s="17" t="s">
        <v>129</v>
      </c>
      <c r="C94" s="18"/>
      <c r="D94" s="18"/>
      <c r="E94" s="12" t="e">
        <f t="shared" si="7"/>
        <v>#DIV/0!</v>
      </c>
      <c r="F94" s="12">
        <f t="shared" si="8"/>
        <v>0</v>
      </c>
      <c r="G94" s="31"/>
    </row>
    <row r="95" spans="1:7" s="9" customFormat="1" ht="15.75" customHeight="1" hidden="1">
      <c r="A95" s="37" t="s">
        <v>130</v>
      </c>
      <c r="B95" s="38" t="s">
        <v>131</v>
      </c>
      <c r="C95" s="39"/>
      <c r="D95" s="39"/>
      <c r="E95" s="11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132</v>
      </c>
      <c r="B96" s="17" t="s">
        <v>133</v>
      </c>
      <c r="C96" s="18"/>
      <c r="D96" s="18"/>
      <c r="E96" s="12" t="e">
        <f t="shared" si="7"/>
        <v>#DIV/0!</v>
      </c>
      <c r="F96" s="12">
        <f t="shared" si="8"/>
        <v>0</v>
      </c>
      <c r="G96" s="31"/>
    </row>
    <row r="97" spans="1:7" s="9" customFormat="1" ht="31.5" customHeight="1" hidden="1">
      <c r="A97" s="37" t="s">
        <v>134</v>
      </c>
      <c r="B97" s="38" t="s">
        <v>135</v>
      </c>
      <c r="C97" s="39">
        <f>C98</f>
        <v>0</v>
      </c>
      <c r="D97" s="39">
        <f>D98</f>
        <v>0</v>
      </c>
      <c r="E97" s="11" t="e">
        <f t="shared" si="7"/>
        <v>#DIV/0!</v>
      </c>
      <c r="F97" s="12">
        <f t="shared" si="8"/>
        <v>0</v>
      </c>
      <c r="G97" s="31"/>
    </row>
    <row r="98" spans="1:7" s="9" customFormat="1" ht="31.5" customHeight="1" hidden="1">
      <c r="A98" s="40" t="s">
        <v>136</v>
      </c>
      <c r="B98" s="17" t="s">
        <v>137</v>
      </c>
      <c r="C98" s="18">
        <v>0</v>
      </c>
      <c r="D98" s="18">
        <v>0</v>
      </c>
      <c r="E98" s="12" t="e">
        <f t="shared" si="7"/>
        <v>#DIV/0!</v>
      </c>
      <c r="F98" s="12">
        <f t="shared" si="8"/>
        <v>0</v>
      </c>
      <c r="G98" s="31"/>
    </row>
    <row r="99" spans="1:6" s="9" customFormat="1" ht="15.75" customHeight="1">
      <c r="A99" s="63">
        <v>1400</v>
      </c>
      <c r="B99" s="58" t="s">
        <v>138</v>
      </c>
      <c r="C99" s="39">
        <f>C100</f>
        <v>224.7</v>
      </c>
      <c r="D99" s="39">
        <f>D100</f>
        <v>56.175</v>
      </c>
      <c r="E99" s="11"/>
      <c r="F99" s="12">
        <f t="shared" si="8"/>
        <v>-168.52499999999998</v>
      </c>
    </row>
    <row r="100" spans="1:6" s="9" customFormat="1" ht="15.75" customHeight="1">
      <c r="A100" s="59">
        <v>1403</v>
      </c>
      <c r="B100" s="60" t="s">
        <v>296</v>
      </c>
      <c r="C100" s="18">
        <v>224.7</v>
      </c>
      <c r="D100" s="18">
        <v>56.175</v>
      </c>
      <c r="E100" s="12"/>
      <c r="F100" s="12"/>
    </row>
    <row r="101" spans="1:6" s="9" customFormat="1" ht="15.75" customHeight="1" hidden="1">
      <c r="A101" s="64">
        <v>1104</v>
      </c>
      <c r="B101" s="60" t="s">
        <v>44</v>
      </c>
      <c r="C101" s="18"/>
      <c r="D101" s="18"/>
      <c r="E101" s="12" t="e">
        <f t="shared" si="6"/>
        <v>#DIV/0!</v>
      </c>
      <c r="F101" s="12">
        <f t="shared" si="8"/>
        <v>0</v>
      </c>
    </row>
    <row r="102" spans="1:6" s="9" customFormat="1" ht="15.75" customHeight="1" hidden="1">
      <c r="A102" s="64">
        <v>1102</v>
      </c>
      <c r="B102" s="60" t="s">
        <v>139</v>
      </c>
      <c r="C102" s="18"/>
      <c r="D102" s="18"/>
      <c r="E102" s="12" t="e">
        <f t="shared" si="6"/>
        <v>#DIV/0!</v>
      </c>
      <c r="F102" s="12">
        <f t="shared" si="8"/>
        <v>0</v>
      </c>
    </row>
    <row r="103" spans="1:6" s="9" customFormat="1" ht="15.75" customHeight="1">
      <c r="A103" s="64"/>
      <c r="B103" s="65" t="s">
        <v>140</v>
      </c>
      <c r="C103" s="39">
        <f>C52+C56+C58+C62+C66+C77+C85+C89+C99</f>
        <v>6073.103</v>
      </c>
      <c r="D103" s="39">
        <f>SUM(D52,D56,D58,D62,D66,D70,D72,D77,D79,D85,D89,D99)</f>
        <v>1859.2124</v>
      </c>
      <c r="E103" s="12">
        <f t="shared" si="6"/>
        <v>30.61387893470603</v>
      </c>
      <c r="F103" s="12">
        <f t="shared" si="4"/>
        <v>-4213.890600000001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141</v>
      </c>
      <c r="B105" s="66"/>
    </row>
    <row r="106" spans="1:3" s="9" customFormat="1" ht="12.75">
      <c r="A106" s="67" t="s">
        <v>142</v>
      </c>
      <c r="B106" s="67"/>
      <c r="C106" s="9" t="s">
        <v>143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62">
      <selection activeCell="D103" sqref="D103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10.57421875" style="2" customWidth="1"/>
    <col min="7" max="16384" width="9.140625" style="2" customWidth="1"/>
  </cols>
  <sheetData>
    <row r="1" spans="1:7" ht="18" customHeight="1">
      <c r="A1" s="319" t="s">
        <v>320</v>
      </c>
      <c r="B1" s="319"/>
      <c r="C1" s="319"/>
      <c r="D1" s="319"/>
      <c r="E1" s="319"/>
      <c r="F1" s="319"/>
      <c r="G1" s="1"/>
    </row>
    <row r="2" spans="1:7" ht="18" customHeight="1">
      <c r="A2" s="319"/>
      <c r="B2" s="319"/>
      <c r="C2" s="319"/>
      <c r="D2" s="319"/>
      <c r="E2" s="319"/>
      <c r="F2" s="319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308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5173.6</v>
      </c>
      <c r="D5" s="11">
        <f>SUM(D6,D8,D10,D13,D15)</f>
        <v>2055.76291</v>
      </c>
      <c r="E5" s="12">
        <f aca="true" t="shared" si="0" ref="E5:E35">D5/C5*100</f>
        <v>39.73563688727385</v>
      </c>
      <c r="F5" s="12">
        <f aca="true" t="shared" si="1" ref="F5:F36">D5-C5</f>
        <v>-3117.8370900000004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4415.1</v>
      </c>
      <c r="D6" s="11">
        <f>SUM(D7)</f>
        <v>1783.4942</v>
      </c>
      <c r="E6" s="12">
        <f t="shared" si="0"/>
        <v>40.395329664107265</v>
      </c>
      <c r="F6" s="12">
        <f t="shared" si="1"/>
        <v>-2631.6058000000003</v>
      </c>
      <c r="G6" s="1"/>
    </row>
    <row r="7" spans="1:7" s="9" customFormat="1" ht="15.75">
      <c r="A7" s="13">
        <v>1010200001</v>
      </c>
      <c r="B7" s="14" t="s">
        <v>7</v>
      </c>
      <c r="C7" s="15">
        <v>4415.1</v>
      </c>
      <c r="D7" s="15">
        <v>1783.4942</v>
      </c>
      <c r="E7" s="12">
        <f t="shared" si="0"/>
        <v>40.395329664107265</v>
      </c>
      <c r="F7" s="12">
        <f t="shared" si="1"/>
        <v>-2631.6058000000003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10</v>
      </c>
      <c r="D8" s="11">
        <f>SUM(D9)</f>
        <v>4.5698</v>
      </c>
      <c r="E8" s="12">
        <f t="shared" si="0"/>
        <v>45.698</v>
      </c>
      <c r="F8" s="12">
        <f t="shared" si="1"/>
        <v>-5.4302</v>
      </c>
      <c r="G8" s="1"/>
    </row>
    <row r="9" spans="1:7" s="9" customFormat="1" ht="15.75">
      <c r="A9" s="13">
        <v>1050300001</v>
      </c>
      <c r="B9" s="13" t="s">
        <v>9</v>
      </c>
      <c r="C9" s="12">
        <v>10</v>
      </c>
      <c r="D9" s="12">
        <v>4.5698</v>
      </c>
      <c r="E9" s="12">
        <f t="shared" si="0"/>
        <v>45.698</v>
      </c>
      <c r="F9" s="12">
        <f t="shared" si="1"/>
        <v>-5.4302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748.5</v>
      </c>
      <c r="D10" s="11">
        <f>SUM(D11:D12)</f>
        <v>267.69891</v>
      </c>
      <c r="E10" s="12">
        <f t="shared" si="0"/>
        <v>35.764717434869745</v>
      </c>
      <c r="F10" s="12">
        <f t="shared" si="1"/>
        <v>-480.80109</v>
      </c>
      <c r="G10" s="1"/>
    </row>
    <row r="11" spans="1:7" s="9" customFormat="1" ht="15.75">
      <c r="A11" s="13">
        <v>1060600000</v>
      </c>
      <c r="B11" s="13" t="s">
        <v>11</v>
      </c>
      <c r="C11" s="12">
        <v>714.2</v>
      </c>
      <c r="D11" s="12">
        <v>249.09023</v>
      </c>
      <c r="E11" s="12">
        <f t="shared" si="0"/>
        <v>34.87681741809017</v>
      </c>
      <c r="F11" s="12">
        <f t="shared" si="1"/>
        <v>-465.10977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34.3</v>
      </c>
      <c r="D12" s="18">
        <v>18.60868</v>
      </c>
      <c r="E12" s="12">
        <f t="shared" si="0"/>
        <v>54.252711370262396</v>
      </c>
      <c r="F12" s="12">
        <f t="shared" si="1"/>
        <v>-15.691319999999997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 hidden="1">
      <c r="A15" s="10"/>
      <c r="B15" s="10" t="s">
        <v>15</v>
      </c>
      <c r="C15" s="11">
        <f>SUM(C16:C19)</f>
        <v>0</v>
      </c>
      <c r="D15" s="11">
        <f>SUM(D16:D19)</f>
        <v>0</v>
      </c>
      <c r="E15" s="12"/>
      <c r="F15" s="12">
        <f t="shared" si="1"/>
        <v>0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 hidden="1">
      <c r="A17" s="13">
        <v>1080400001</v>
      </c>
      <c r="B17" s="14" t="s">
        <v>17</v>
      </c>
      <c r="C17" s="12">
        <v>0</v>
      </c>
      <c r="D17" s="12">
        <v>0</v>
      </c>
      <c r="E17" s="12"/>
      <c r="F17" s="12">
        <f t="shared" si="1"/>
        <v>0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 customHeight="1">
      <c r="A20" s="10"/>
      <c r="B20" s="10" t="s">
        <v>20</v>
      </c>
      <c r="C20" s="11">
        <f>SUM(C21:C37)</f>
        <v>271</v>
      </c>
      <c r="D20" s="11">
        <f>SUM(D21:D36)</f>
        <v>70.70996</v>
      </c>
      <c r="E20" s="12">
        <f t="shared" si="0"/>
        <v>26.09223616236162</v>
      </c>
      <c r="F20" s="12">
        <f t="shared" si="1"/>
        <v>-200.29004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219</v>
      </c>
      <c r="D21" s="12">
        <v>67.41071</v>
      </c>
      <c r="E21" s="12">
        <f t="shared" si="0"/>
        <v>30.78114611872146</v>
      </c>
      <c r="F21" s="12">
        <f t="shared" si="1"/>
        <v>-151.58929</v>
      </c>
      <c r="G21" s="1"/>
    </row>
    <row r="22" spans="1:7" s="9" customFormat="1" ht="15" customHeight="1" hidden="1">
      <c r="A22" s="13">
        <v>1110503505</v>
      </c>
      <c r="B22" s="13" t="s">
        <v>22</v>
      </c>
      <c r="C22" s="12">
        <v>0</v>
      </c>
      <c r="D22" s="12">
        <v>0</v>
      </c>
      <c r="E22" s="12"/>
      <c r="F22" s="12">
        <f t="shared" si="1"/>
        <v>0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30.7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5" customHeight="1">
      <c r="A25" s="13">
        <v>1140601410</v>
      </c>
      <c r="B25" s="14" t="s">
        <v>25</v>
      </c>
      <c r="C25" s="12">
        <v>50</v>
      </c>
      <c r="D25" s="12">
        <v>3.29925</v>
      </c>
      <c r="E25" s="12">
        <f t="shared" si="0"/>
        <v>6.5985000000000005</v>
      </c>
      <c r="F25" s="12">
        <f t="shared" si="1"/>
        <v>-46.70075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2</v>
      </c>
      <c r="D34" s="12"/>
      <c r="E34" s="12">
        <f t="shared" si="0"/>
        <v>0</v>
      </c>
      <c r="F34" s="12">
        <f t="shared" si="1"/>
        <v>-2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>
        <v>0</v>
      </c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5444.6</v>
      </c>
      <c r="D38" s="11">
        <f>SUM(D20,D5)</f>
        <v>2126.47287</v>
      </c>
      <c r="E38" s="12">
        <f aca="true" t="shared" si="2" ref="E38:E46">D38/C38*100</f>
        <v>39.05654905778202</v>
      </c>
      <c r="F38" s="12">
        <f aca="true" t="shared" si="3" ref="F38:F47">D38-C38</f>
        <v>-3318.1271300000003</v>
      </c>
      <c r="G38" s="1"/>
    </row>
    <row r="39" spans="1:7" s="9" customFormat="1" ht="15.75">
      <c r="A39" s="10"/>
      <c r="B39" s="10" t="s">
        <v>39</v>
      </c>
      <c r="C39" s="11">
        <f>SUM(C40:C44)</f>
        <v>5541.706</v>
      </c>
      <c r="D39" s="11">
        <f>SUM(D40:D44)</f>
        <v>996.188</v>
      </c>
      <c r="E39" s="12">
        <f t="shared" si="2"/>
        <v>17.976197221577614</v>
      </c>
      <c r="F39" s="12">
        <f t="shared" si="3"/>
        <v>-4545.518</v>
      </c>
      <c r="G39" s="1"/>
    </row>
    <row r="40" spans="1:8" s="9" customFormat="1" ht="15.75" hidden="1">
      <c r="A40" s="13">
        <v>2020100000</v>
      </c>
      <c r="B40" s="13" t="s">
        <v>40</v>
      </c>
      <c r="C40" s="12">
        <v>0</v>
      </c>
      <c r="D40" s="12">
        <v>0</v>
      </c>
      <c r="E40" s="12"/>
      <c r="F40" s="12">
        <f t="shared" si="3"/>
        <v>0</v>
      </c>
      <c r="G40" s="1"/>
      <c r="H40" s="21"/>
    </row>
    <row r="41" spans="1:7" s="9" customFormat="1" ht="15.75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5541.506</v>
      </c>
      <c r="D42" s="12">
        <v>996.1</v>
      </c>
      <c r="E42" s="12">
        <f t="shared" si="2"/>
        <v>17.97525798943464</v>
      </c>
      <c r="F42" s="12">
        <f t="shared" si="3"/>
        <v>-4545.406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0.2</v>
      </c>
      <c r="D43" s="12">
        <v>0.088</v>
      </c>
      <c r="E43" s="12">
        <f t="shared" si="2"/>
        <v>43.99999999999999</v>
      </c>
      <c r="F43" s="12">
        <f t="shared" si="3"/>
        <v>-0.11200000000000002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7</v>
      </c>
      <c r="D45" s="11">
        <v>0</v>
      </c>
      <c r="E45" s="12">
        <f t="shared" si="2"/>
        <v>0</v>
      </c>
      <c r="F45" s="12">
        <f t="shared" si="3"/>
        <v>-7</v>
      </c>
      <c r="G45" s="1"/>
    </row>
    <row r="46" spans="1:7" s="9" customFormat="1" ht="15.75">
      <c r="A46" s="10"/>
      <c r="B46" s="10" t="s">
        <v>46</v>
      </c>
      <c r="C46" s="11">
        <f>SUM(C39,C38)</f>
        <v>10986.306</v>
      </c>
      <c r="D46" s="11">
        <f>SUM(D39,D38)</f>
        <v>3122.66087</v>
      </c>
      <c r="E46" s="12">
        <f t="shared" si="2"/>
        <v>28.42321040393377</v>
      </c>
      <c r="F46" s="12">
        <f t="shared" si="3"/>
        <v>-7863.645130000001</v>
      </c>
      <c r="G46" s="1"/>
    </row>
    <row r="47" spans="1:7" s="9" customFormat="1" ht="15.75">
      <c r="A47" s="10"/>
      <c r="B47" s="22" t="s">
        <v>47</v>
      </c>
      <c r="C47" s="11">
        <f>C103-C46</f>
        <v>0</v>
      </c>
      <c r="D47" s="11">
        <f>D103-D46</f>
        <v>-910.5317599999998</v>
      </c>
      <c r="E47" s="12"/>
      <c r="F47" s="12">
        <f t="shared" si="3"/>
        <v>-910.5317599999998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308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935.7</v>
      </c>
      <c r="D52" s="39">
        <f>SUM(D53:D55)</f>
        <v>418.75347</v>
      </c>
      <c r="E52" s="12">
        <f>D52/C52*100</f>
        <v>44.75296248797691</v>
      </c>
      <c r="F52" s="12">
        <f>D52-C52</f>
        <v>-516.94653</v>
      </c>
      <c r="G52" s="31"/>
    </row>
    <row r="53" spans="1:7" s="9" customFormat="1" ht="13.5" customHeight="1">
      <c r="A53" s="40" t="s">
        <v>51</v>
      </c>
      <c r="B53" s="17" t="s">
        <v>52</v>
      </c>
      <c r="C53" s="18">
        <v>925.7</v>
      </c>
      <c r="D53" s="18">
        <v>418.75347</v>
      </c>
      <c r="E53" s="12">
        <f>D53/C53*100</f>
        <v>45.236412444636485</v>
      </c>
      <c r="F53" s="12">
        <f>D53-C53</f>
        <v>-506.94653000000005</v>
      </c>
      <c r="G53" s="31"/>
    </row>
    <row r="54" spans="1:7" s="9" customFormat="1" ht="0.75" customHeight="1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4.25" customHeight="1">
      <c r="A55" s="40" t="s">
        <v>162</v>
      </c>
      <c r="B55" s="17" t="s">
        <v>56</v>
      </c>
      <c r="C55" s="18">
        <v>10</v>
      </c>
      <c r="D55" s="18">
        <v>0</v>
      </c>
      <c r="E55" s="12"/>
      <c r="F55" s="12"/>
      <c r="G55" s="31"/>
    </row>
    <row r="56" spans="1:7" s="9" customFormat="1" ht="16.5" customHeight="1" hidden="1">
      <c r="A56" s="37" t="s">
        <v>57</v>
      </c>
      <c r="B56" s="38" t="s">
        <v>58</v>
      </c>
      <c r="C56" s="39">
        <f>C57</f>
        <v>0</v>
      </c>
      <c r="D56" s="39">
        <f>D57</f>
        <v>0</v>
      </c>
      <c r="E56" s="12"/>
      <c r="F56" s="12">
        <f aca="true" t="shared" si="4" ref="F56:F103">D56-C56</f>
        <v>0</v>
      </c>
      <c r="G56" s="31"/>
    </row>
    <row r="57" spans="1:6" s="9" customFormat="1" ht="14.25" customHeight="1" hidden="1">
      <c r="A57" s="41" t="s">
        <v>59</v>
      </c>
      <c r="B57" s="17" t="s">
        <v>60</v>
      </c>
      <c r="C57" s="18">
        <v>0</v>
      </c>
      <c r="D57" s="18">
        <v>0</v>
      </c>
      <c r="E57" s="12"/>
      <c r="F57" s="12">
        <f t="shared" si="4"/>
        <v>0</v>
      </c>
    </row>
    <row r="58" spans="1:7" s="46" customFormat="1" ht="13.5" customHeight="1" hidden="1">
      <c r="A58" s="42" t="s">
        <v>61</v>
      </c>
      <c r="B58" s="43" t="s">
        <v>62</v>
      </c>
      <c r="C58" s="44">
        <f>C61</f>
        <v>0</v>
      </c>
      <c r="D58" s="44">
        <f>SUM(D59:D61)</f>
        <v>0</v>
      </c>
      <c r="E58" s="12"/>
      <c r="F58" s="12">
        <f t="shared" si="4"/>
        <v>0</v>
      </c>
      <c r="G58" s="45"/>
    </row>
    <row r="59" spans="1:7" s="46" customFormat="1" ht="13.5" customHeight="1" hidden="1">
      <c r="A59" s="47" t="s">
        <v>63</v>
      </c>
      <c r="B59" s="48" t="s">
        <v>64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13.5" customHeight="1" hidden="1">
      <c r="A60" s="47" t="s">
        <v>163</v>
      </c>
      <c r="B60" s="48" t="s">
        <v>277</v>
      </c>
      <c r="C60" s="49"/>
      <c r="D60" s="49"/>
      <c r="E60" s="12"/>
      <c r="F60" s="12"/>
      <c r="G60" s="45"/>
    </row>
    <row r="61" spans="1:7" s="46" customFormat="1" ht="15" customHeight="1" hidden="1">
      <c r="A61" s="47" t="s">
        <v>65</v>
      </c>
      <c r="B61" s="48" t="s">
        <v>66</v>
      </c>
      <c r="C61" s="49">
        <v>0</v>
      </c>
      <c r="D61" s="49">
        <v>0</v>
      </c>
      <c r="E61" s="12"/>
      <c r="F61" s="12">
        <f t="shared" si="4"/>
        <v>0</v>
      </c>
      <c r="G61" s="45"/>
    </row>
    <row r="62" spans="1:7" s="9" customFormat="1" ht="17.25" customHeight="1">
      <c r="A62" s="37" t="s">
        <v>67</v>
      </c>
      <c r="B62" s="38" t="s">
        <v>68</v>
      </c>
      <c r="C62" s="39">
        <f>C63+C64+C65</f>
        <v>8</v>
      </c>
      <c r="D62" s="39"/>
      <c r="E62" s="12"/>
      <c r="F62" s="12">
        <f t="shared" si="4"/>
        <v>-8</v>
      </c>
      <c r="G62" s="31"/>
    </row>
    <row r="63" spans="1:7" s="9" customFormat="1" ht="0.75" customHeight="1" hidden="1">
      <c r="A63" s="40" t="s">
        <v>69</v>
      </c>
      <c r="B63" s="17" t="s">
        <v>70</v>
      </c>
      <c r="C63" s="18"/>
      <c r="D63" s="18"/>
      <c r="E63" s="12"/>
      <c r="F63" s="12">
        <f t="shared" si="4"/>
        <v>0</v>
      </c>
      <c r="G63" s="31"/>
    </row>
    <row r="64" spans="1:7" s="9" customFormat="1" ht="17.25" customHeight="1" hidden="1">
      <c r="A64" s="40" t="s">
        <v>71</v>
      </c>
      <c r="B64" s="50" t="s">
        <v>72</v>
      </c>
      <c r="C64" s="18"/>
      <c r="D64" s="18"/>
      <c r="E64" s="12"/>
      <c r="F64" s="12">
        <f t="shared" si="4"/>
        <v>0</v>
      </c>
      <c r="G64" s="31"/>
    </row>
    <row r="65" spans="1:7" s="9" customFormat="1" ht="17.25" customHeight="1">
      <c r="A65" s="47" t="s">
        <v>73</v>
      </c>
      <c r="B65" s="48" t="s">
        <v>74</v>
      </c>
      <c r="C65" s="18">
        <v>8</v>
      </c>
      <c r="D65" s="18">
        <v>0</v>
      </c>
      <c r="E65" s="12"/>
      <c r="F65" s="12">
        <f t="shared" si="4"/>
        <v>-8</v>
      </c>
      <c r="G65" s="31"/>
    </row>
    <row r="66" spans="1:7" s="9" customFormat="1" ht="17.25" customHeight="1">
      <c r="A66" s="37" t="s">
        <v>75</v>
      </c>
      <c r="B66" s="38" t="s">
        <v>76</v>
      </c>
      <c r="C66" s="39">
        <f>C67+C68+C69</f>
        <v>2013.2</v>
      </c>
      <c r="D66" s="39">
        <f>D68+D69</f>
        <v>676.2510100000001</v>
      </c>
      <c r="E66" s="12">
        <f>D66/C66*100</f>
        <v>33.59085088416452</v>
      </c>
      <c r="F66" s="12">
        <f t="shared" si="4"/>
        <v>-1336.9489899999999</v>
      </c>
      <c r="G66" s="31"/>
    </row>
    <row r="67" spans="1:7" s="9" customFormat="1" ht="17.25" customHeight="1">
      <c r="A67" s="40" t="s">
        <v>77</v>
      </c>
      <c r="B67" s="17" t="s">
        <v>78</v>
      </c>
      <c r="C67" s="18">
        <v>0</v>
      </c>
      <c r="D67" s="18"/>
      <c r="E67" s="12"/>
      <c r="F67" s="12">
        <f t="shared" si="4"/>
        <v>0</v>
      </c>
      <c r="G67" s="31"/>
    </row>
    <row r="68" spans="1:7" s="52" customFormat="1" ht="17.25" customHeight="1">
      <c r="A68" s="40" t="s">
        <v>79</v>
      </c>
      <c r="B68" s="51" t="s">
        <v>80</v>
      </c>
      <c r="C68" s="18">
        <v>11.2</v>
      </c>
      <c r="D68" s="18">
        <v>5.7</v>
      </c>
      <c r="E68" s="12"/>
      <c r="F68" s="12">
        <f t="shared" si="4"/>
        <v>-5.499999999999999</v>
      </c>
      <c r="G68" s="31"/>
    </row>
    <row r="69" spans="1:7" s="9" customFormat="1" ht="17.25" customHeight="1">
      <c r="A69" s="41" t="s">
        <v>81</v>
      </c>
      <c r="B69" s="17" t="s">
        <v>82</v>
      </c>
      <c r="C69" s="18">
        <v>2002</v>
      </c>
      <c r="D69" s="18">
        <v>670.55101</v>
      </c>
      <c r="E69" s="12">
        <f>D69/C69*100</f>
        <v>33.494056443556445</v>
      </c>
      <c r="F69" s="12">
        <f t="shared" si="4"/>
        <v>-1331.4489899999999</v>
      </c>
      <c r="G69" s="53"/>
    </row>
    <row r="70" spans="1:7" s="52" customFormat="1" ht="17.25" customHeight="1" hidden="1">
      <c r="A70" s="37" t="s">
        <v>83</v>
      </c>
      <c r="B70" s="54" t="s">
        <v>84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85</v>
      </c>
      <c r="B71" s="50" t="s">
        <v>86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87</v>
      </c>
      <c r="B72" s="54" t="s">
        <v>88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9.75" customHeight="1" hidden="1">
      <c r="A73" s="40" t="s">
        <v>89</v>
      </c>
      <c r="B73" s="50" t="s">
        <v>90</v>
      </c>
      <c r="C73" s="18"/>
      <c r="D73" s="18"/>
      <c r="E73" s="12" t="e">
        <f aca="true" t="shared" si="5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91</v>
      </c>
      <c r="B74" s="50" t="s">
        <v>92</v>
      </c>
      <c r="C74" s="18"/>
      <c r="D74" s="18"/>
      <c r="E74" s="12" t="e">
        <f t="shared" si="5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93</v>
      </c>
      <c r="B75" s="50" t="s">
        <v>94</v>
      </c>
      <c r="C75" s="18"/>
      <c r="D75" s="18"/>
      <c r="E75" s="12" t="e">
        <f t="shared" si="5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95</v>
      </c>
      <c r="B76" s="50" t="s">
        <v>96</v>
      </c>
      <c r="C76" s="18"/>
      <c r="D76" s="18"/>
      <c r="E76" s="12" t="e">
        <f t="shared" si="5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97</v>
      </c>
      <c r="B77" s="38" t="s">
        <v>98</v>
      </c>
      <c r="C77" s="39">
        <f>SUM(C78:C78)</f>
        <v>193</v>
      </c>
      <c r="D77" s="39">
        <f>SUM(D78:D78)</f>
        <v>73.07463</v>
      </c>
      <c r="E77" s="12">
        <f t="shared" si="5"/>
        <v>37.86250259067357</v>
      </c>
      <c r="F77" s="12">
        <f t="shared" si="4"/>
        <v>-119.92537</v>
      </c>
      <c r="G77" s="31"/>
    </row>
    <row r="78" spans="1:7" s="9" customFormat="1" ht="17.25" customHeight="1">
      <c r="A78" s="40" t="s">
        <v>99</v>
      </c>
      <c r="B78" s="17" t="s">
        <v>100</v>
      </c>
      <c r="C78" s="18">
        <v>193</v>
      </c>
      <c r="D78" s="18">
        <v>73.07463</v>
      </c>
      <c r="E78" s="12">
        <f t="shared" si="5"/>
        <v>37.86250259067357</v>
      </c>
      <c r="F78" s="12">
        <f t="shared" si="4"/>
        <v>-119.92537</v>
      </c>
      <c r="G78" s="31"/>
    </row>
    <row r="79" spans="1:7" s="9" customFormat="1" ht="17.25" customHeight="1" hidden="1">
      <c r="A79" s="37" t="s">
        <v>101</v>
      </c>
      <c r="B79" s="38" t="s">
        <v>102</v>
      </c>
      <c r="C79" s="39">
        <f>SUM(C80:C84)</f>
        <v>0</v>
      </c>
      <c r="D79" s="39">
        <f>SUM(D80:D84)</f>
        <v>0</v>
      </c>
      <c r="E79" s="12" t="e">
        <f t="shared" si="5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103</v>
      </c>
      <c r="B80" s="17" t="s">
        <v>104</v>
      </c>
      <c r="C80" s="18"/>
      <c r="D80" s="18"/>
      <c r="E80" s="12" t="e">
        <f t="shared" si="5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105</v>
      </c>
      <c r="B81" s="17" t="s">
        <v>106</v>
      </c>
      <c r="C81" s="18"/>
      <c r="D81" s="18"/>
      <c r="E81" s="12" t="e">
        <f t="shared" si="5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107</v>
      </c>
      <c r="B82" s="17" t="s">
        <v>108</v>
      </c>
      <c r="C82" s="18"/>
      <c r="D82" s="18"/>
      <c r="E82" s="12" t="e">
        <f t="shared" si="5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109</v>
      </c>
      <c r="B83" s="56" t="s">
        <v>110</v>
      </c>
      <c r="C83" s="18"/>
      <c r="D83" s="18"/>
      <c r="E83" s="12" t="e">
        <f t="shared" si="5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111</v>
      </c>
      <c r="B84" s="17" t="s">
        <v>112</v>
      </c>
      <c r="C84" s="18"/>
      <c r="D84" s="18"/>
      <c r="E84" s="12" t="e">
        <f t="shared" si="5"/>
        <v>#DIV/0!</v>
      </c>
      <c r="F84" s="12">
        <f t="shared" si="4"/>
        <v>0</v>
      </c>
      <c r="G84" s="31"/>
    </row>
    <row r="85" spans="1:7" s="9" customFormat="1" ht="15" customHeight="1">
      <c r="A85" s="57">
        <v>1000</v>
      </c>
      <c r="B85" s="58" t="s">
        <v>113</v>
      </c>
      <c r="C85" s="39">
        <f>SUM(C86:C88)</f>
        <v>5541.506</v>
      </c>
      <c r="D85" s="39">
        <f>SUM(D86:D88)</f>
        <v>469.7</v>
      </c>
      <c r="E85" s="11">
        <f t="shared" si="5"/>
        <v>8.476035214975857</v>
      </c>
      <c r="F85" s="12">
        <f t="shared" si="4"/>
        <v>-5071.8060000000005</v>
      </c>
      <c r="G85" s="31"/>
    </row>
    <row r="86" spans="1:7" s="9" customFormat="1" ht="14.25" customHeight="1">
      <c r="A86" s="59">
        <v>1003</v>
      </c>
      <c r="B86" s="60" t="s">
        <v>114</v>
      </c>
      <c r="C86" s="18">
        <v>5541.506</v>
      </c>
      <c r="D86" s="18">
        <v>469.7</v>
      </c>
      <c r="E86" s="12">
        <f t="shared" si="5"/>
        <v>8.476035214975857</v>
      </c>
      <c r="F86" s="12">
        <f t="shared" si="4"/>
        <v>-5071.8060000000005</v>
      </c>
      <c r="G86" s="31"/>
    </row>
    <row r="87" spans="1:7" s="9" customFormat="1" ht="15" customHeight="1" hidden="1">
      <c r="A87" s="59">
        <v>1004</v>
      </c>
      <c r="B87" s="60" t="s">
        <v>115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116</v>
      </c>
      <c r="B88" s="17" t="s">
        <v>117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118</v>
      </c>
      <c r="B89" s="38" t="s">
        <v>119</v>
      </c>
      <c r="C89" s="39">
        <f>C90+C91+C92+C93+C94</f>
        <v>21.5</v>
      </c>
      <c r="D89" s="39">
        <f>D90+D91+D92+D93+D94</f>
        <v>6</v>
      </c>
      <c r="E89" s="11">
        <f>D89/C89*100</f>
        <v>27.906976744186046</v>
      </c>
      <c r="F89" s="12">
        <f t="shared" si="4"/>
        <v>-15.5</v>
      </c>
      <c r="G89" s="31"/>
    </row>
    <row r="90" spans="1:7" s="9" customFormat="1" ht="15.75" customHeight="1">
      <c r="A90" s="41" t="s">
        <v>120</v>
      </c>
      <c r="B90" s="62" t="s">
        <v>121</v>
      </c>
      <c r="C90" s="18">
        <v>21.5</v>
      </c>
      <c r="D90" s="18">
        <v>6</v>
      </c>
      <c r="E90" s="11">
        <f aca="true" t="shared" si="6" ref="E90:E99">D90/C90*100</f>
        <v>27.906976744186046</v>
      </c>
      <c r="F90" s="12">
        <f>D90-C90</f>
        <v>-15.5</v>
      </c>
      <c r="G90" s="31"/>
    </row>
    <row r="91" spans="1:7" s="9" customFormat="1" ht="15.75" customHeight="1" hidden="1">
      <c r="A91" s="41" t="s">
        <v>122</v>
      </c>
      <c r="B91" s="17" t="s">
        <v>123</v>
      </c>
      <c r="C91" s="18"/>
      <c r="D91" s="18"/>
      <c r="E91" s="12" t="e">
        <f t="shared" si="6"/>
        <v>#DIV/0!</v>
      </c>
      <c r="F91" s="12">
        <f aca="true" t="shared" si="7" ref="F91:F102">D91-C91</f>
        <v>0</v>
      </c>
      <c r="G91" s="31"/>
    </row>
    <row r="92" spans="1:7" s="9" customFormat="1" ht="15.75" customHeight="1" hidden="1">
      <c r="A92" s="41" t="s">
        <v>124</v>
      </c>
      <c r="B92" s="17" t="s">
        <v>125</v>
      </c>
      <c r="C92" s="18"/>
      <c r="D92" s="18"/>
      <c r="E92" s="12" t="e">
        <f t="shared" si="6"/>
        <v>#DIV/0!</v>
      </c>
      <c r="F92" s="12">
        <f t="shared" si="7"/>
        <v>0</v>
      </c>
      <c r="G92" s="31"/>
    </row>
    <row r="93" spans="1:7" s="9" customFormat="1" ht="31.5" customHeight="1" hidden="1">
      <c r="A93" s="41" t="s">
        <v>126</v>
      </c>
      <c r="B93" s="17" t="s">
        <v>127</v>
      </c>
      <c r="C93" s="18"/>
      <c r="D93" s="18"/>
      <c r="E93" s="12" t="e">
        <f t="shared" si="6"/>
        <v>#DIV/0!</v>
      </c>
      <c r="F93" s="12">
        <f t="shared" si="7"/>
        <v>0</v>
      </c>
      <c r="G93" s="31"/>
    </row>
    <row r="94" spans="1:7" s="9" customFormat="1" ht="15.75" customHeight="1" hidden="1">
      <c r="A94" s="41" t="s">
        <v>128</v>
      </c>
      <c r="B94" s="17" t="s">
        <v>129</v>
      </c>
      <c r="C94" s="18"/>
      <c r="D94" s="18"/>
      <c r="E94" s="12" t="e">
        <f t="shared" si="6"/>
        <v>#DIV/0!</v>
      </c>
      <c r="F94" s="12">
        <f t="shared" si="7"/>
        <v>0</v>
      </c>
      <c r="G94" s="31"/>
    </row>
    <row r="95" spans="1:7" s="9" customFormat="1" ht="15.75" customHeight="1" hidden="1">
      <c r="A95" s="37" t="s">
        <v>130</v>
      </c>
      <c r="B95" s="38" t="s">
        <v>131</v>
      </c>
      <c r="C95" s="39"/>
      <c r="D95" s="39"/>
      <c r="E95" s="11" t="e">
        <f t="shared" si="6"/>
        <v>#DIV/0!</v>
      </c>
      <c r="F95" s="12">
        <f t="shared" si="7"/>
        <v>0</v>
      </c>
      <c r="G95" s="31"/>
    </row>
    <row r="96" spans="1:7" s="9" customFormat="1" ht="15.75" customHeight="1" hidden="1">
      <c r="A96" s="40" t="s">
        <v>132</v>
      </c>
      <c r="B96" s="17" t="s">
        <v>133</v>
      </c>
      <c r="C96" s="18"/>
      <c r="D96" s="18"/>
      <c r="E96" s="12" t="e">
        <f t="shared" si="6"/>
        <v>#DIV/0!</v>
      </c>
      <c r="F96" s="12">
        <f t="shared" si="7"/>
        <v>0</v>
      </c>
      <c r="G96" s="31"/>
    </row>
    <row r="97" spans="1:7" s="9" customFormat="1" ht="31.5" customHeight="1" hidden="1">
      <c r="A97" s="37" t="s">
        <v>134</v>
      </c>
      <c r="B97" s="38" t="s">
        <v>135</v>
      </c>
      <c r="C97" s="39">
        <f>C98</f>
        <v>5</v>
      </c>
      <c r="D97" s="39">
        <f>D98</f>
        <v>0</v>
      </c>
      <c r="E97" s="11">
        <f t="shared" si="6"/>
        <v>0</v>
      </c>
      <c r="F97" s="12">
        <f t="shared" si="7"/>
        <v>-5</v>
      </c>
      <c r="G97" s="31"/>
    </row>
    <row r="98" spans="1:7" s="9" customFormat="1" ht="31.5" customHeight="1" hidden="1">
      <c r="A98" s="40" t="s">
        <v>136</v>
      </c>
      <c r="B98" s="17" t="s">
        <v>137</v>
      </c>
      <c r="C98" s="18">
        <v>5</v>
      </c>
      <c r="D98" s="18">
        <v>0</v>
      </c>
      <c r="E98" s="12">
        <f t="shared" si="6"/>
        <v>0</v>
      </c>
      <c r="F98" s="12">
        <f t="shared" si="7"/>
        <v>-5</v>
      </c>
      <c r="G98" s="31"/>
    </row>
    <row r="99" spans="1:6" s="9" customFormat="1" ht="14.25" customHeight="1">
      <c r="A99" s="63">
        <v>1400</v>
      </c>
      <c r="B99" s="58" t="s">
        <v>138</v>
      </c>
      <c r="C99" s="39">
        <f>C100</f>
        <v>2273.4</v>
      </c>
      <c r="D99" s="39">
        <f>D100</f>
        <v>568.35</v>
      </c>
      <c r="E99" s="11">
        <f t="shared" si="6"/>
        <v>25</v>
      </c>
      <c r="F99" s="12">
        <f t="shared" si="7"/>
        <v>-1705.0500000000002</v>
      </c>
    </row>
    <row r="100" spans="1:6" s="9" customFormat="1" ht="13.5" customHeight="1">
      <c r="A100" s="59">
        <v>1403</v>
      </c>
      <c r="B100" s="60" t="s">
        <v>296</v>
      </c>
      <c r="C100" s="18">
        <v>2273.4</v>
      </c>
      <c r="D100" s="18">
        <v>568.35</v>
      </c>
      <c r="E100" s="12"/>
      <c r="F100" s="12"/>
    </row>
    <row r="101" spans="1:6" s="9" customFormat="1" ht="13.5" customHeight="1" hidden="1">
      <c r="A101" s="64">
        <v>1404</v>
      </c>
      <c r="B101" s="60" t="s">
        <v>44</v>
      </c>
      <c r="C101" s="18"/>
      <c r="D101" s="18"/>
      <c r="E101" s="12" t="e">
        <f t="shared" si="5"/>
        <v>#DIV/0!</v>
      </c>
      <c r="F101" s="12">
        <f t="shared" si="7"/>
        <v>0</v>
      </c>
    </row>
    <row r="102" spans="1:6" s="9" customFormat="1" ht="16.5" customHeight="1" hidden="1">
      <c r="A102" s="64">
        <v>1402</v>
      </c>
      <c r="B102" s="60" t="s">
        <v>139</v>
      </c>
      <c r="C102" s="18"/>
      <c r="D102" s="18"/>
      <c r="E102" s="12"/>
      <c r="F102" s="12">
        <f t="shared" si="7"/>
        <v>0</v>
      </c>
    </row>
    <row r="103" spans="1:6" s="9" customFormat="1" ht="15.75">
      <c r="A103" s="64"/>
      <c r="B103" s="65" t="s">
        <v>140</v>
      </c>
      <c r="C103" s="39">
        <f>C52+C56+C58+C62+C66+C77+C85+C89+C99</f>
        <v>10986.306</v>
      </c>
      <c r="D103" s="39">
        <f>SUM(D52,D56,D58,D62,D66,D70,D72,D77,D79,D85,D89,D99)</f>
        <v>2212.1291100000003</v>
      </c>
      <c r="E103" s="12">
        <f t="shared" si="5"/>
        <v>20.13533129333918</v>
      </c>
      <c r="F103" s="12">
        <f t="shared" si="4"/>
        <v>-8774.17689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141</v>
      </c>
      <c r="B105" s="66"/>
    </row>
    <row r="106" spans="1:3" s="9" customFormat="1" ht="12.75">
      <c r="A106" s="67" t="s">
        <v>142</v>
      </c>
      <c r="B106" s="67"/>
      <c r="C106" s="9" t="s">
        <v>143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68">
      <selection activeCell="D103" sqref="D103"/>
    </sheetView>
  </sheetViews>
  <sheetFormatPr defaultColWidth="9.140625" defaultRowHeight="12.75"/>
  <cols>
    <col min="1" max="1" width="16.00390625" style="68" customWidth="1"/>
    <col min="2" max="2" width="56.7109375" style="69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319" t="s">
        <v>319</v>
      </c>
      <c r="B1" s="319"/>
      <c r="C1" s="319"/>
      <c r="D1" s="319"/>
      <c r="E1" s="319"/>
      <c r="F1" s="319"/>
      <c r="G1" s="1"/>
    </row>
    <row r="2" spans="1:7" ht="18" customHeight="1">
      <c r="A2" s="319"/>
      <c r="B2" s="319"/>
      <c r="C2" s="319"/>
      <c r="D2" s="319"/>
      <c r="E2" s="319"/>
      <c r="F2" s="319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308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C6+C8+C10+C13+C15</f>
        <v>1060.6999999999998</v>
      </c>
      <c r="D5" s="11">
        <f>SUM(D6,D8,D10,D13,D15)</f>
        <v>925.41374</v>
      </c>
      <c r="E5" s="12">
        <f aca="true" t="shared" si="0" ref="E5:E35">D5/C5*100</f>
        <v>87.24556802111813</v>
      </c>
      <c r="F5" s="12">
        <f aca="true" t="shared" si="1" ref="F5:F36">D5-C5</f>
        <v>-135.28625999999986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652.9</v>
      </c>
      <c r="D6" s="11">
        <f>SUM(D7)</f>
        <v>752.52303</v>
      </c>
      <c r="E6" s="12">
        <f t="shared" si="0"/>
        <v>115.25854342165722</v>
      </c>
      <c r="F6" s="12">
        <f t="shared" si="1"/>
        <v>99.62302999999997</v>
      </c>
      <c r="G6" s="1"/>
    </row>
    <row r="7" spans="1:7" s="9" customFormat="1" ht="15.75">
      <c r="A7" s="13">
        <v>1010200001</v>
      </c>
      <c r="B7" s="14" t="s">
        <v>7</v>
      </c>
      <c r="C7" s="15">
        <v>652.9</v>
      </c>
      <c r="D7" s="15">
        <v>752.52303</v>
      </c>
      <c r="E7" s="12">
        <f t="shared" si="0"/>
        <v>115.25854342165722</v>
      </c>
      <c r="F7" s="12">
        <f t="shared" si="1"/>
        <v>99.62302999999997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10</v>
      </c>
      <c r="D8" s="11">
        <f>SUM(D9)</f>
        <v>0</v>
      </c>
      <c r="E8" s="12">
        <f t="shared" si="0"/>
        <v>0</v>
      </c>
      <c r="F8" s="12">
        <f t="shared" si="1"/>
        <v>-10</v>
      </c>
      <c r="G8" s="1"/>
    </row>
    <row r="9" spans="1:7" s="9" customFormat="1" ht="15.75">
      <c r="A9" s="13">
        <v>1050300001</v>
      </c>
      <c r="B9" s="13" t="s">
        <v>9</v>
      </c>
      <c r="C9" s="12">
        <v>10</v>
      </c>
      <c r="D9" s="12">
        <v>0</v>
      </c>
      <c r="E9" s="12">
        <f t="shared" si="0"/>
        <v>0</v>
      </c>
      <c r="F9" s="12">
        <f t="shared" si="1"/>
        <v>-10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385.7</v>
      </c>
      <c r="D10" s="11">
        <f>SUM(D11:D12)</f>
        <v>168.59071</v>
      </c>
      <c r="E10" s="12">
        <f t="shared" si="0"/>
        <v>43.71032149338864</v>
      </c>
      <c r="F10" s="12">
        <f t="shared" si="1"/>
        <v>-217.10929</v>
      </c>
      <c r="G10" s="1"/>
    </row>
    <row r="11" spans="1:7" s="9" customFormat="1" ht="15.75">
      <c r="A11" s="13">
        <v>1060600000</v>
      </c>
      <c r="B11" s="13" t="s">
        <v>11</v>
      </c>
      <c r="C11" s="12">
        <v>371.7</v>
      </c>
      <c r="D11" s="12">
        <v>154.77623</v>
      </c>
      <c r="E11" s="12">
        <f t="shared" si="0"/>
        <v>41.640094161958565</v>
      </c>
      <c r="F11" s="12">
        <f t="shared" si="1"/>
        <v>-216.92377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14</v>
      </c>
      <c r="D12" s="18">
        <v>13.81448</v>
      </c>
      <c r="E12" s="12">
        <f t="shared" si="0"/>
        <v>98.67485714285714</v>
      </c>
      <c r="F12" s="12">
        <f t="shared" si="1"/>
        <v>-0.18552000000000035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12.1</v>
      </c>
      <c r="D15" s="11">
        <f>SUM(D16:D19)</f>
        <v>4.3</v>
      </c>
      <c r="E15" s="12">
        <f t="shared" si="0"/>
        <v>35.53719008264463</v>
      </c>
      <c r="F15" s="12">
        <f t="shared" si="1"/>
        <v>-7.8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>
      <c r="A17" s="13">
        <v>1080400001</v>
      </c>
      <c r="B17" s="14" t="s">
        <v>17</v>
      </c>
      <c r="C17" s="12">
        <v>12.1</v>
      </c>
      <c r="D17" s="12">
        <v>4.3</v>
      </c>
      <c r="E17" s="12">
        <f t="shared" si="0"/>
        <v>35.53719008264463</v>
      </c>
      <c r="F17" s="12">
        <f t="shared" si="1"/>
        <v>-7.8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512</v>
      </c>
      <c r="D20" s="11">
        <f>SUM(D21:D36)</f>
        <v>856.59198</v>
      </c>
      <c r="E20" s="12">
        <f t="shared" si="0"/>
        <v>167.30312109375</v>
      </c>
      <c r="F20" s="12">
        <f t="shared" si="1"/>
        <v>344.59198000000004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450</v>
      </c>
      <c r="D21" s="12">
        <v>826.76336</v>
      </c>
      <c r="E21" s="12">
        <f t="shared" si="0"/>
        <v>183.72519111111112</v>
      </c>
      <c r="F21" s="12">
        <f t="shared" si="1"/>
        <v>376.76336000000003</v>
      </c>
      <c r="G21" s="1"/>
    </row>
    <row r="22" spans="1:7" s="9" customFormat="1" ht="13.5" customHeight="1">
      <c r="A22" s="13">
        <v>1110503505</v>
      </c>
      <c r="B22" s="13" t="s">
        <v>22</v>
      </c>
      <c r="C22" s="12">
        <v>0</v>
      </c>
      <c r="D22" s="12">
        <v>3.8875</v>
      </c>
      <c r="E22" s="12"/>
      <c r="F22" s="12">
        <f t="shared" si="1"/>
        <v>3.8875</v>
      </c>
      <c r="G22" s="1"/>
    </row>
    <row r="23" spans="1:7" s="9" customFormat="1" ht="16.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60</v>
      </c>
      <c r="D25" s="12">
        <v>25.94112</v>
      </c>
      <c r="E25" s="12">
        <f t="shared" si="0"/>
        <v>43.2352</v>
      </c>
      <c r="F25" s="12">
        <f t="shared" si="1"/>
        <v>-34.05888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2</v>
      </c>
      <c r="D34" s="12">
        <v>0</v>
      </c>
      <c r="E34" s="12">
        <f t="shared" si="0"/>
        <v>0</v>
      </c>
      <c r="F34" s="12">
        <f t="shared" si="1"/>
        <v>-2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>
        <v>0</v>
      </c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1572.6999999999998</v>
      </c>
      <c r="D38" s="11">
        <f>SUM(D20,D5)</f>
        <v>1782.00572</v>
      </c>
      <c r="E38" s="12">
        <f aca="true" t="shared" si="2" ref="E38:E47">D38/C38*100</f>
        <v>113.3086869714504</v>
      </c>
      <c r="F38" s="12">
        <f aca="true" t="shared" si="3" ref="F38:F47">D38-C38</f>
        <v>209.3057200000003</v>
      </c>
      <c r="G38" s="1"/>
    </row>
    <row r="39" spans="1:7" s="9" customFormat="1" ht="15.75">
      <c r="A39" s="10"/>
      <c r="B39" s="10" t="s">
        <v>39</v>
      </c>
      <c r="C39" s="11">
        <f>SUM(C40:C44)</f>
        <v>4814.036</v>
      </c>
      <c r="D39" s="11">
        <f>SUM(D40:D44)</f>
        <v>1937.3169999999998</v>
      </c>
      <c r="E39" s="12">
        <f t="shared" si="2"/>
        <v>40.24309332127969</v>
      </c>
      <c r="F39" s="12">
        <f t="shared" si="3"/>
        <v>-2876.719</v>
      </c>
      <c r="G39" s="1"/>
    </row>
    <row r="40" spans="1:8" s="9" customFormat="1" ht="15.75">
      <c r="A40" s="13">
        <v>2020100000</v>
      </c>
      <c r="B40" s="13" t="s">
        <v>40</v>
      </c>
      <c r="C40" s="12">
        <v>2079.5</v>
      </c>
      <c r="D40" s="12">
        <v>988.38</v>
      </c>
      <c r="E40" s="12">
        <f t="shared" si="2"/>
        <v>47.52969463813417</v>
      </c>
      <c r="F40" s="12">
        <f t="shared" si="3"/>
        <v>-1091.12</v>
      </c>
      <c r="G40" s="1"/>
      <c r="H40" s="21"/>
    </row>
    <row r="41" spans="1:7" s="9" customFormat="1" ht="15.75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2622.55</v>
      </c>
      <c r="D42" s="12">
        <v>837.021</v>
      </c>
      <c r="E42" s="12">
        <f t="shared" si="2"/>
        <v>31.916302835026972</v>
      </c>
      <c r="F42" s="12">
        <f t="shared" si="3"/>
        <v>-1785.5290000000002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111.986</v>
      </c>
      <c r="D43" s="12">
        <v>111.916</v>
      </c>
      <c r="E43" s="12">
        <f t="shared" si="2"/>
        <v>99.93749218652331</v>
      </c>
      <c r="F43" s="12">
        <f t="shared" si="3"/>
        <v>-0.07000000000000739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C38+C39</f>
        <v>6386.736</v>
      </c>
      <c r="D46" s="11">
        <f>SUM(D39,D38)</f>
        <v>3719.32272</v>
      </c>
      <c r="E46" s="12">
        <f t="shared" si="2"/>
        <v>58.23510976498794</v>
      </c>
      <c r="F46" s="12">
        <f t="shared" si="3"/>
        <v>-2667.4132799999998</v>
      </c>
      <c r="G46" s="1"/>
    </row>
    <row r="47" spans="1:7" s="9" customFormat="1" ht="15.75">
      <c r="A47" s="10"/>
      <c r="B47" s="22" t="s">
        <v>47</v>
      </c>
      <c r="C47" s="11">
        <f>C103-C46</f>
        <v>634.9999999999991</v>
      </c>
      <c r="D47" s="11">
        <f>D103-D46</f>
        <v>-1975.82342</v>
      </c>
      <c r="E47" s="12">
        <f t="shared" si="2"/>
        <v>-311.15329448818943</v>
      </c>
      <c r="F47" s="12">
        <f t="shared" si="3"/>
        <v>-2610.823419999999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308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771.72475</v>
      </c>
      <c r="D52" s="39">
        <f>SUM(D53:D55)</f>
        <v>296.6976</v>
      </c>
      <c r="E52" s="12">
        <f>D52/C52*100</f>
        <v>38.446039212815194</v>
      </c>
      <c r="F52" s="12">
        <f>D52-C52</f>
        <v>-475.02714999999995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753.126</v>
      </c>
      <c r="D53" s="18">
        <v>296.6976</v>
      </c>
      <c r="E53" s="12">
        <f>D53/C53*100</f>
        <v>39.39547964085691</v>
      </c>
      <c r="F53" s="12">
        <f>D53-C53</f>
        <v>-456.42839999999995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>
      <c r="A55" s="40" t="s">
        <v>162</v>
      </c>
      <c r="B55" s="17" t="s">
        <v>56</v>
      </c>
      <c r="C55" s="18">
        <v>18.59875</v>
      </c>
      <c r="D55" s="18">
        <v>0</v>
      </c>
      <c r="E55" s="12"/>
      <c r="F55" s="12"/>
      <c r="G55" s="31"/>
    </row>
    <row r="56" spans="1:7" s="9" customFormat="1" ht="15.75">
      <c r="A56" s="37" t="s">
        <v>57</v>
      </c>
      <c r="B56" s="38" t="s">
        <v>58</v>
      </c>
      <c r="C56" s="39">
        <f>C57</f>
        <v>111.86</v>
      </c>
      <c r="D56" s="39">
        <f>D57</f>
        <v>36.03025</v>
      </c>
      <c r="E56" s="12">
        <f>D56/C56*100</f>
        <v>32.210128732344</v>
      </c>
      <c r="F56" s="12">
        <f aca="true" t="shared" si="4" ref="F56:F103">D56-C56</f>
        <v>-75.82974999999999</v>
      </c>
      <c r="G56" s="31"/>
    </row>
    <row r="57" spans="1:6" s="9" customFormat="1" ht="15.75">
      <c r="A57" s="41" t="s">
        <v>59</v>
      </c>
      <c r="B57" s="17" t="s">
        <v>60</v>
      </c>
      <c r="C57" s="18">
        <v>111.86</v>
      </c>
      <c r="D57" s="18">
        <v>36.03025</v>
      </c>
      <c r="E57" s="12">
        <f>D57/C57*100</f>
        <v>32.210128732344</v>
      </c>
      <c r="F57" s="12">
        <f t="shared" si="4"/>
        <v>-75.82974999999999</v>
      </c>
    </row>
    <row r="58" spans="1:7" s="46" customFormat="1" ht="15" customHeight="1">
      <c r="A58" s="42" t="s">
        <v>61</v>
      </c>
      <c r="B58" s="43" t="s">
        <v>62</v>
      </c>
      <c r="C58" s="44">
        <f>C59+C60+C61</f>
        <v>23.30125</v>
      </c>
      <c r="D58" s="44">
        <f>D59+D60+D61</f>
        <v>1.40125</v>
      </c>
      <c r="E58" s="12">
        <f>D58/C58*100</f>
        <v>6.013625878439999</v>
      </c>
      <c r="F58" s="12">
        <f t="shared" si="4"/>
        <v>-21.9</v>
      </c>
      <c r="G58" s="45"/>
    </row>
    <row r="59" spans="1:7" s="46" customFormat="1" ht="15.75" hidden="1">
      <c r="A59" s="47" t="s">
        <v>63</v>
      </c>
      <c r="B59" s="48" t="s">
        <v>64</v>
      </c>
      <c r="C59" s="49">
        <v>0</v>
      </c>
      <c r="D59" s="49">
        <v>0</v>
      </c>
      <c r="E59" s="12"/>
      <c r="F59" s="12">
        <f t="shared" si="4"/>
        <v>0</v>
      </c>
      <c r="G59" s="45"/>
    </row>
    <row r="60" spans="1:7" s="46" customFormat="1" ht="31.5">
      <c r="A60" s="47" t="s">
        <v>163</v>
      </c>
      <c r="B60" s="48" t="s">
        <v>277</v>
      </c>
      <c r="C60" s="49">
        <v>23.30125</v>
      </c>
      <c r="D60" s="49">
        <v>1.40125</v>
      </c>
      <c r="E60" s="12"/>
      <c r="F60" s="12">
        <f t="shared" si="4"/>
        <v>-21.9</v>
      </c>
      <c r="G60" s="45"/>
    </row>
    <row r="61" spans="1:7" s="46" customFormat="1" ht="17.25" customHeight="1" hidden="1">
      <c r="A61" s="47" t="s">
        <v>65</v>
      </c>
      <c r="B61" s="48" t="s">
        <v>66</v>
      </c>
      <c r="C61" s="49">
        <v>0</v>
      </c>
      <c r="D61" s="49">
        <v>0</v>
      </c>
      <c r="E61" s="12"/>
      <c r="F61" s="12">
        <f t="shared" si="4"/>
        <v>0</v>
      </c>
      <c r="G61" s="45"/>
    </row>
    <row r="62" spans="1:7" s="9" customFormat="1" ht="17.25" customHeight="1">
      <c r="A62" s="37" t="s">
        <v>67</v>
      </c>
      <c r="B62" s="38" t="s">
        <v>68</v>
      </c>
      <c r="C62" s="39">
        <f>C63+C64+C65</f>
        <v>474.5</v>
      </c>
      <c r="D62" s="39">
        <f>D63+D64+D65</f>
        <v>0</v>
      </c>
      <c r="E62" s="12">
        <f>D62/C62*100</f>
        <v>0</v>
      </c>
      <c r="F62" s="12">
        <f t="shared" si="4"/>
        <v>-474.5</v>
      </c>
      <c r="G62" s="31"/>
    </row>
    <row r="63" spans="1:7" s="9" customFormat="1" ht="15" customHeight="1">
      <c r="A63" s="40" t="s">
        <v>69</v>
      </c>
      <c r="B63" s="17" t="s">
        <v>70</v>
      </c>
      <c r="C63" s="18">
        <v>0</v>
      </c>
      <c r="D63" s="18">
        <v>0</v>
      </c>
      <c r="E63" s="12"/>
      <c r="F63" s="12">
        <f t="shared" si="4"/>
        <v>0</v>
      </c>
      <c r="G63" s="31"/>
    </row>
    <row r="64" spans="1:7" s="9" customFormat="1" ht="17.25" customHeight="1">
      <c r="A64" s="40" t="s">
        <v>71</v>
      </c>
      <c r="B64" s="50" t="s">
        <v>72</v>
      </c>
      <c r="C64" s="18">
        <v>383.5</v>
      </c>
      <c r="D64" s="18">
        <v>0</v>
      </c>
      <c r="E64" s="12">
        <f>D64/C64*100</f>
        <v>0</v>
      </c>
      <c r="F64" s="12">
        <f t="shared" si="4"/>
        <v>-383.5</v>
      </c>
      <c r="G64" s="31"/>
    </row>
    <row r="65" spans="1:7" s="9" customFormat="1" ht="17.25" customHeight="1">
      <c r="A65" s="47" t="s">
        <v>73</v>
      </c>
      <c r="B65" s="48" t="s">
        <v>74</v>
      </c>
      <c r="C65" s="18">
        <v>91</v>
      </c>
      <c r="D65" s="18">
        <v>0</v>
      </c>
      <c r="E65" s="12">
        <f>D65/C65*100</f>
        <v>0</v>
      </c>
      <c r="F65" s="12">
        <f t="shared" si="4"/>
        <v>-91</v>
      </c>
      <c r="G65" s="31"/>
    </row>
    <row r="66" spans="1:7" s="9" customFormat="1" ht="15.75" customHeight="1">
      <c r="A66" s="37" t="s">
        <v>75</v>
      </c>
      <c r="B66" s="38" t="s">
        <v>76</v>
      </c>
      <c r="C66" s="39">
        <f>C68+C69</f>
        <v>1129.58</v>
      </c>
      <c r="D66" s="39">
        <f>D68+D69</f>
        <v>462.27187</v>
      </c>
      <c r="E66" s="12">
        <f>D66/C66*100</f>
        <v>40.9242258184458</v>
      </c>
      <c r="F66" s="12">
        <f t="shared" si="4"/>
        <v>-667.3081299999999</v>
      </c>
      <c r="G66" s="31"/>
    </row>
    <row r="67" spans="1:7" s="9" customFormat="1" ht="0.75" customHeight="1" hidden="1">
      <c r="A67" s="40" t="s">
        <v>77</v>
      </c>
      <c r="B67" s="17" t="s">
        <v>78</v>
      </c>
      <c r="C67" s="18">
        <v>0</v>
      </c>
      <c r="D67" s="18">
        <v>0</v>
      </c>
      <c r="E67" s="12"/>
      <c r="F67" s="12">
        <f t="shared" si="4"/>
        <v>0</v>
      </c>
      <c r="G67" s="31"/>
    </row>
    <row r="68" spans="1:7" s="52" customFormat="1" ht="17.25" customHeight="1">
      <c r="A68" s="40" t="s">
        <v>79</v>
      </c>
      <c r="B68" s="51" t="s">
        <v>80</v>
      </c>
      <c r="C68" s="18">
        <v>83.28</v>
      </c>
      <c r="D68" s="18">
        <v>0</v>
      </c>
      <c r="E68" s="12"/>
      <c r="F68" s="12">
        <f t="shared" si="4"/>
        <v>-83.28</v>
      </c>
      <c r="G68" s="31"/>
    </row>
    <row r="69" spans="1:7" s="9" customFormat="1" ht="17.25" customHeight="1">
      <c r="A69" s="41" t="s">
        <v>81</v>
      </c>
      <c r="B69" s="17" t="s">
        <v>82</v>
      </c>
      <c r="C69" s="18">
        <v>1046.3</v>
      </c>
      <c r="D69" s="18">
        <v>462.27187</v>
      </c>
      <c r="E69" s="12">
        <f>D69/C69*100</f>
        <v>44.18157985281468</v>
      </c>
      <c r="F69" s="12">
        <f t="shared" si="4"/>
        <v>-584.0281299999999</v>
      </c>
      <c r="G69" s="53"/>
    </row>
    <row r="70" spans="1:7" s="52" customFormat="1" ht="17.25" customHeight="1" hidden="1">
      <c r="A70" s="37" t="s">
        <v>83</v>
      </c>
      <c r="B70" s="54" t="s">
        <v>84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85</v>
      </c>
      <c r="B71" s="50" t="s">
        <v>86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87</v>
      </c>
      <c r="B72" s="54" t="s">
        <v>88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89</v>
      </c>
      <c r="B73" s="50" t="s">
        <v>90</v>
      </c>
      <c r="C73" s="18"/>
      <c r="D73" s="18"/>
      <c r="E73" s="12" t="e">
        <f aca="true" t="shared" si="5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91</v>
      </c>
      <c r="B74" s="50" t="s">
        <v>92</v>
      </c>
      <c r="C74" s="18"/>
      <c r="D74" s="18"/>
      <c r="E74" s="12" t="e">
        <f t="shared" si="5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93</v>
      </c>
      <c r="B75" s="50" t="s">
        <v>94</v>
      </c>
      <c r="C75" s="18"/>
      <c r="D75" s="18"/>
      <c r="E75" s="12" t="e">
        <f t="shared" si="5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95</v>
      </c>
      <c r="B76" s="50" t="s">
        <v>96</v>
      </c>
      <c r="C76" s="18"/>
      <c r="D76" s="18"/>
      <c r="E76" s="12" t="e">
        <f t="shared" si="5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97</v>
      </c>
      <c r="B77" s="38" t="s">
        <v>98</v>
      </c>
      <c r="C77" s="39">
        <f>SUM(C78:C78)</f>
        <v>2917.12</v>
      </c>
      <c r="D77" s="39">
        <f>SUM(D78:D78)</f>
        <v>281.15933</v>
      </c>
      <c r="E77" s="12">
        <f t="shared" si="5"/>
        <v>9.63825039765248</v>
      </c>
      <c r="F77" s="12">
        <f t="shared" si="4"/>
        <v>-2635.96067</v>
      </c>
      <c r="G77" s="31"/>
    </row>
    <row r="78" spans="1:7" s="9" customFormat="1" ht="16.5" customHeight="1">
      <c r="A78" s="40" t="s">
        <v>99</v>
      </c>
      <c r="B78" s="17" t="s">
        <v>100</v>
      </c>
      <c r="C78" s="18">
        <v>2917.12</v>
      </c>
      <c r="D78" s="18">
        <v>281.15933</v>
      </c>
      <c r="E78" s="12">
        <f t="shared" si="5"/>
        <v>9.63825039765248</v>
      </c>
      <c r="F78" s="12">
        <f t="shared" si="4"/>
        <v>-2635.96067</v>
      </c>
      <c r="G78" s="31"/>
    </row>
    <row r="79" spans="1:7" s="9" customFormat="1" ht="17.25" customHeight="1" hidden="1">
      <c r="A79" s="37" t="s">
        <v>101</v>
      </c>
      <c r="B79" s="38" t="s">
        <v>102</v>
      </c>
      <c r="C79" s="39">
        <f>SUM(C80:C84)</f>
        <v>0</v>
      </c>
      <c r="D79" s="39">
        <f>SUM(D80:D84)</f>
        <v>0</v>
      </c>
      <c r="E79" s="12" t="e">
        <f t="shared" si="5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103</v>
      </c>
      <c r="B80" s="17" t="s">
        <v>104</v>
      </c>
      <c r="C80" s="18"/>
      <c r="D80" s="18"/>
      <c r="E80" s="12" t="e">
        <f t="shared" si="5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105</v>
      </c>
      <c r="B81" s="17" t="s">
        <v>106</v>
      </c>
      <c r="C81" s="18"/>
      <c r="D81" s="18"/>
      <c r="E81" s="12" t="e">
        <f t="shared" si="5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107</v>
      </c>
      <c r="B82" s="17" t="s">
        <v>108</v>
      </c>
      <c r="C82" s="18"/>
      <c r="D82" s="18"/>
      <c r="E82" s="12" t="e">
        <f t="shared" si="5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109</v>
      </c>
      <c r="B83" s="56" t="s">
        <v>110</v>
      </c>
      <c r="C83" s="18"/>
      <c r="D83" s="18"/>
      <c r="E83" s="12" t="e">
        <f t="shared" si="5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111</v>
      </c>
      <c r="B84" s="17" t="s">
        <v>112</v>
      </c>
      <c r="C84" s="18"/>
      <c r="D84" s="18"/>
      <c r="E84" s="12" t="e">
        <f t="shared" si="5"/>
        <v>#DIV/0!</v>
      </c>
      <c r="F84" s="12">
        <f t="shared" si="4"/>
        <v>0</v>
      </c>
      <c r="G84" s="31"/>
    </row>
    <row r="85" spans="1:7" s="9" customFormat="1" ht="15" customHeight="1">
      <c r="A85" s="57">
        <v>1000</v>
      </c>
      <c r="B85" s="58" t="s">
        <v>113</v>
      </c>
      <c r="C85" s="39">
        <f>SUM(C86:C88)</f>
        <v>1262.65</v>
      </c>
      <c r="D85" s="39">
        <f>SUM(D86:D88)</f>
        <v>576.7</v>
      </c>
      <c r="E85" s="11">
        <f t="shared" si="5"/>
        <v>45.67378133291094</v>
      </c>
      <c r="F85" s="12">
        <f t="shared" si="4"/>
        <v>-685.95</v>
      </c>
      <c r="G85" s="31"/>
    </row>
    <row r="86" spans="1:7" s="9" customFormat="1" ht="14.25" customHeight="1">
      <c r="A86" s="59">
        <v>1003</v>
      </c>
      <c r="B86" s="60" t="s">
        <v>114</v>
      </c>
      <c r="C86" s="18">
        <v>1262.65</v>
      </c>
      <c r="D86" s="18">
        <v>576.7</v>
      </c>
      <c r="E86" s="12">
        <f t="shared" si="5"/>
        <v>45.67378133291094</v>
      </c>
      <c r="F86" s="12">
        <f t="shared" si="4"/>
        <v>-685.95</v>
      </c>
      <c r="G86" s="31"/>
    </row>
    <row r="87" spans="1:7" s="9" customFormat="1" ht="15" customHeight="1" hidden="1">
      <c r="A87" s="59">
        <v>1004</v>
      </c>
      <c r="B87" s="60" t="s">
        <v>115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116</v>
      </c>
      <c r="B88" s="17" t="s">
        <v>117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118</v>
      </c>
      <c r="B89" s="38" t="s">
        <v>119</v>
      </c>
      <c r="C89" s="39">
        <f>C90+C91+C92+C93+C94</f>
        <v>32</v>
      </c>
      <c r="D89" s="39">
        <f>D90+D91+D92+D93+D94</f>
        <v>14.489</v>
      </c>
      <c r="E89" s="11">
        <f>D89/C89*100</f>
        <v>45.278125</v>
      </c>
      <c r="F89" s="12">
        <f t="shared" si="4"/>
        <v>-17.511</v>
      </c>
      <c r="G89" s="31"/>
    </row>
    <row r="90" spans="1:7" s="9" customFormat="1" ht="15" customHeight="1">
      <c r="A90" s="41" t="s">
        <v>120</v>
      </c>
      <c r="B90" s="62" t="s">
        <v>121</v>
      </c>
      <c r="C90" s="18">
        <v>32</v>
      </c>
      <c r="D90" s="18">
        <v>14.489</v>
      </c>
      <c r="E90" s="11">
        <f aca="true" t="shared" si="6" ref="E90:E100">D90/C90*100</f>
        <v>45.278125</v>
      </c>
      <c r="F90" s="12">
        <f>D90-C90</f>
        <v>-17.511</v>
      </c>
      <c r="G90" s="31"/>
    </row>
    <row r="91" spans="1:7" s="9" customFormat="1" ht="15.75" customHeight="1" hidden="1">
      <c r="A91" s="41" t="s">
        <v>122</v>
      </c>
      <c r="B91" s="17" t="s">
        <v>123</v>
      </c>
      <c r="C91" s="18"/>
      <c r="D91" s="18"/>
      <c r="E91" s="11" t="e">
        <f t="shared" si="6"/>
        <v>#DIV/0!</v>
      </c>
      <c r="F91" s="12">
        <f aca="true" t="shared" si="7" ref="F91:F102">D91-C91</f>
        <v>0</v>
      </c>
      <c r="G91" s="31"/>
    </row>
    <row r="92" spans="1:7" s="9" customFormat="1" ht="15.75" customHeight="1" hidden="1">
      <c r="A92" s="41" t="s">
        <v>124</v>
      </c>
      <c r="B92" s="17" t="s">
        <v>125</v>
      </c>
      <c r="C92" s="18"/>
      <c r="D92" s="18"/>
      <c r="E92" s="11" t="e">
        <f t="shared" si="6"/>
        <v>#DIV/0!</v>
      </c>
      <c r="F92" s="12">
        <f t="shared" si="7"/>
        <v>0</v>
      </c>
      <c r="G92" s="31"/>
    </row>
    <row r="93" spans="1:7" s="9" customFormat="1" ht="31.5" customHeight="1" hidden="1">
      <c r="A93" s="41" t="s">
        <v>126</v>
      </c>
      <c r="B93" s="17" t="s">
        <v>127</v>
      </c>
      <c r="C93" s="18"/>
      <c r="D93" s="18"/>
      <c r="E93" s="11" t="e">
        <f t="shared" si="6"/>
        <v>#DIV/0!</v>
      </c>
      <c r="F93" s="12">
        <f t="shared" si="7"/>
        <v>0</v>
      </c>
      <c r="G93" s="31"/>
    </row>
    <row r="94" spans="1:7" s="9" customFormat="1" ht="15.75" customHeight="1" hidden="1">
      <c r="A94" s="41" t="s">
        <v>128</v>
      </c>
      <c r="B94" s="17" t="s">
        <v>129</v>
      </c>
      <c r="C94" s="18"/>
      <c r="D94" s="18"/>
      <c r="E94" s="11" t="e">
        <f t="shared" si="6"/>
        <v>#DIV/0!</v>
      </c>
      <c r="F94" s="12">
        <f t="shared" si="7"/>
        <v>0</v>
      </c>
      <c r="G94" s="31"/>
    </row>
    <row r="95" spans="1:7" s="9" customFormat="1" ht="15.75" customHeight="1" hidden="1">
      <c r="A95" s="37" t="s">
        <v>130</v>
      </c>
      <c r="B95" s="38" t="s">
        <v>131</v>
      </c>
      <c r="C95" s="39"/>
      <c r="D95" s="39"/>
      <c r="E95" s="11" t="e">
        <f t="shared" si="6"/>
        <v>#DIV/0!</v>
      </c>
      <c r="F95" s="12">
        <f t="shared" si="7"/>
        <v>0</v>
      </c>
      <c r="G95" s="31"/>
    </row>
    <row r="96" spans="1:7" s="9" customFormat="1" ht="15.75" customHeight="1" hidden="1">
      <c r="A96" s="40" t="s">
        <v>132</v>
      </c>
      <c r="B96" s="17" t="s">
        <v>133</v>
      </c>
      <c r="C96" s="18"/>
      <c r="D96" s="18"/>
      <c r="E96" s="11" t="e">
        <f t="shared" si="6"/>
        <v>#DIV/0!</v>
      </c>
      <c r="F96" s="12">
        <f t="shared" si="7"/>
        <v>0</v>
      </c>
      <c r="G96" s="31"/>
    </row>
    <row r="97" spans="1:7" s="9" customFormat="1" ht="31.5" customHeight="1" hidden="1">
      <c r="A97" s="37" t="s">
        <v>134</v>
      </c>
      <c r="B97" s="38" t="s">
        <v>135</v>
      </c>
      <c r="C97" s="39">
        <f>C98</f>
        <v>0</v>
      </c>
      <c r="D97" s="39">
        <f>D98</f>
        <v>0</v>
      </c>
      <c r="E97" s="11" t="e">
        <f t="shared" si="6"/>
        <v>#DIV/0!</v>
      </c>
      <c r="F97" s="12">
        <f t="shared" si="7"/>
        <v>0</v>
      </c>
      <c r="G97" s="31"/>
    </row>
    <row r="98" spans="1:7" s="9" customFormat="1" ht="31.5" customHeight="1" hidden="1">
      <c r="A98" s="40" t="s">
        <v>136</v>
      </c>
      <c r="B98" s="17" t="s">
        <v>137</v>
      </c>
      <c r="C98" s="18">
        <v>0</v>
      </c>
      <c r="D98" s="18">
        <v>0</v>
      </c>
      <c r="E98" s="11" t="e">
        <f t="shared" si="6"/>
        <v>#DIV/0!</v>
      </c>
      <c r="F98" s="12">
        <f t="shared" si="7"/>
        <v>0</v>
      </c>
      <c r="G98" s="31"/>
    </row>
    <row r="99" spans="1:6" s="9" customFormat="1" ht="15.75" customHeight="1">
      <c r="A99" s="63">
        <v>1400</v>
      </c>
      <c r="B99" s="58" t="s">
        <v>138</v>
      </c>
      <c r="C99" s="39">
        <f>C100</f>
        <v>299</v>
      </c>
      <c r="D99" s="39">
        <f>D100</f>
        <v>74.75</v>
      </c>
      <c r="E99" s="11">
        <f t="shared" si="6"/>
        <v>25</v>
      </c>
      <c r="F99" s="12">
        <f t="shared" si="7"/>
        <v>-224.25</v>
      </c>
    </row>
    <row r="100" spans="1:6" s="9" customFormat="1" ht="15.75" customHeight="1">
      <c r="A100" s="59">
        <v>1403</v>
      </c>
      <c r="B100" s="60" t="s">
        <v>296</v>
      </c>
      <c r="C100" s="18">
        <v>299</v>
      </c>
      <c r="D100" s="18">
        <v>74.75</v>
      </c>
      <c r="E100" s="12">
        <f t="shared" si="6"/>
        <v>25</v>
      </c>
      <c r="F100" s="12">
        <f t="shared" si="7"/>
        <v>-224.25</v>
      </c>
    </row>
    <row r="101" spans="1:6" s="9" customFormat="1" ht="15.75" customHeight="1" hidden="1">
      <c r="A101" s="64">
        <v>1104</v>
      </c>
      <c r="B101" s="60" t="s">
        <v>44</v>
      </c>
      <c r="C101" s="18"/>
      <c r="D101" s="18"/>
      <c r="E101" s="12" t="e">
        <f t="shared" si="5"/>
        <v>#DIV/0!</v>
      </c>
      <c r="F101" s="12">
        <f t="shared" si="7"/>
        <v>0</v>
      </c>
    </row>
    <row r="102" spans="1:6" s="9" customFormat="1" ht="15.75" customHeight="1" hidden="1">
      <c r="A102" s="64">
        <v>1402</v>
      </c>
      <c r="B102" s="60" t="s">
        <v>139</v>
      </c>
      <c r="C102" s="18"/>
      <c r="D102" s="18"/>
      <c r="E102" s="12" t="e">
        <f t="shared" si="5"/>
        <v>#DIV/0!</v>
      </c>
      <c r="F102" s="12">
        <f t="shared" si="7"/>
        <v>0</v>
      </c>
    </row>
    <row r="103" spans="1:6" s="9" customFormat="1" ht="15.75" customHeight="1">
      <c r="A103" s="64"/>
      <c r="B103" s="65" t="s">
        <v>140</v>
      </c>
      <c r="C103" s="39">
        <f>C52+C56+C58+C62+C66+C77+C85+C89+C97+C99</f>
        <v>7021.735999999999</v>
      </c>
      <c r="D103" s="39">
        <f>D52+D56+D58+D62+D66+D77+D85+D89+D99</f>
        <v>1743.4993000000002</v>
      </c>
      <c r="E103" s="12">
        <f t="shared" si="5"/>
        <v>24.830032060447735</v>
      </c>
      <c r="F103" s="12">
        <f t="shared" si="4"/>
        <v>-5278.236699999999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6" t="s">
        <v>141</v>
      </c>
      <c r="B105" s="66"/>
    </row>
    <row r="106" spans="1:3" s="9" customFormat="1" ht="12.75">
      <c r="A106" s="67" t="s">
        <v>142</v>
      </c>
      <c r="B106" s="67"/>
      <c r="C106" s="9" t="s">
        <v>143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Артур</cp:lastModifiedBy>
  <cp:lastPrinted>2011-07-06T06:34:18Z</cp:lastPrinted>
  <dcterms:created xsi:type="dcterms:W3CDTF">1996-10-08T23:32:33Z</dcterms:created>
  <dcterms:modified xsi:type="dcterms:W3CDTF">2011-07-11T04:51:40Z</dcterms:modified>
  <cp:category/>
  <cp:version/>
  <cp:contentType/>
  <cp:contentStatus/>
</cp:coreProperties>
</file>