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5" activeTab="8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'Район'!$A$1:$F$117</definedName>
    <definedName name="_xlnm.Print_Area" localSheetId="1">'Справка'!$A$1:$DO$30</definedName>
  </definedNames>
  <calcPr fullCalcOnLoad="1"/>
</workbook>
</file>

<file path=xl/sharedStrings.xml><?xml version="1.0" encoding="utf-8"?>
<sst xmlns="http://schemas.openxmlformats.org/spreadsheetml/2006/main" count="2905" uniqueCount="328">
  <si>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</si>
  <si>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</si>
  <si>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</si>
  <si>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</si>
  <si>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</si>
  <si>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</si>
  <si>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</si>
  <si>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</si>
  <si>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</si>
  <si>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</si>
  <si>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</si>
  <si>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</si>
  <si>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</si>
  <si>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</si>
  <si>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</si>
  <si>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</si>
  <si>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</si>
  <si>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</si>
  <si>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</si>
  <si>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</si>
  <si>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</si>
  <si>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</si>
  <si>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</si>
  <si>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</si>
  <si>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</si>
  <si>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</si>
  <si>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</si>
  <si>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</si>
  <si>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</si>
  <si>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</si>
  <si>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</si>
  <si>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</si>
  <si>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</si>
  <si>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</si>
  <si>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</si>
  <si>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</si>
  <si>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</si>
  <si>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</si>
  <si>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</si>
  <si>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</si>
  <si>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</si>
  <si>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</si>
  <si>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</si>
  <si>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</si>
  <si>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</si>
  <si>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</si>
  <si>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</si>
  <si>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</si>
  <si>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</si>
  <si>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</si>
  <si>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</si>
  <si>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</si>
  <si>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</si>
  <si>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</si>
  <si>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</si>
  <si>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</si>
  <si>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</si>
  <si>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</si>
  <si>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</si>
  <si>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</si>
  <si>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</si>
  <si>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</si>
  <si>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</si>
  <si>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</si>
  <si>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</si>
  <si>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</si>
  <si>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</si>
  <si>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</si>
  <si>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</si>
  <si>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</si>
  <si>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</si>
  <si>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</si>
  <si>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</si>
  <si>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</si>
  <si>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</si>
  <si>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</si>
  <si>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</si>
  <si>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</si>
  <si>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</si>
  <si>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</si>
  <si>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</si>
  <si>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</si>
  <si>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</si>
  <si>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</si>
  <si>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</si>
  <si>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</si>
  <si>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</si>
  <si>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</si>
  <si>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</si>
  <si>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</si>
  <si>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</si>
  <si>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</si>
  <si>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</si>
  <si>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</si>
  <si>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</si>
  <si>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</si>
  <si>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</si>
  <si>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</si>
  <si>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</si>
  <si>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</si>
  <si>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</si>
  <si>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</si>
  <si>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</si>
  <si>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</si>
  <si>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</si>
  <si>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</si>
  <si>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</si>
  <si>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</si>
  <si>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</si>
  <si>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</si>
  <si>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</si>
  <si>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</si>
  <si>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</si>
  <si>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</si>
  <si>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</si>
  <si>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</si>
  <si>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</si>
  <si>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</si>
  <si>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</si>
  <si>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</si>
  <si>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</si>
  <si>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</si>
  <si>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</si>
  <si>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</si>
  <si>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</si>
  <si>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</si>
  <si>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</si>
  <si>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</si>
  <si>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</si>
  <si>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</si>
  <si>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</si>
  <si>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</si>
  <si>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</si>
  <si>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</si>
  <si>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</si>
  <si>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</si>
  <si>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</si>
  <si>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</si>
  <si>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</si>
  <si>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</si>
  <si>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</si>
  <si>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</si>
  <si>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</si>
  <si>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</si>
  <si>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</si>
  <si>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>НАЛОГИ НА ИММУЩЕСТВО</t>
  </si>
  <si>
    <t>Налог на имущество физ.лиц</t>
  </si>
  <si>
    <t xml:space="preserve">   Государственная пошлина за соверш.нотар.действ.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</si>
  <si>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</si>
  <si>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</si>
  <si>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</si>
  <si>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</si>
  <si>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</si>
  <si>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</si>
  <si>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</si>
  <si>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</si>
  <si>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</si>
  <si>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</si>
  <si>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</si>
  <si>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</si>
  <si>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</si>
  <si>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</si>
  <si>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</si>
  <si>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</si>
  <si>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</si>
  <si>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</si>
  <si>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</si>
  <si>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</si>
  <si>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</si>
  <si>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</si>
  <si>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</si>
  <si>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</si>
  <si>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</si>
  <si>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</si>
  <si>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</si>
  <si>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</si>
  <si>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</si>
  <si>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</si>
  <si>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</si>
  <si>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</si>
  <si>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</si>
  <si>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</si>
  <si>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</si>
  <si>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</si>
  <si>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</si>
  <si>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</si>
  <si>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</si>
  <si>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</si>
  <si>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</si>
  <si>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</si>
  <si>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</si>
  <si>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</si>
  <si>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</si>
  <si>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</si>
  <si>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</si>
  <si>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</si>
  <si>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</si>
  <si>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</si>
  <si>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</si>
  <si>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</si>
  <si>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</si>
  <si>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</si>
  <si>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</si>
  <si>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</si>
  <si>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</si>
  <si>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</si>
  <si>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</si>
  <si>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</si>
  <si>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</si>
  <si>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</si>
  <si>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</si>
  <si>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</si>
  <si>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</si>
  <si>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</si>
  <si>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</si>
  <si>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</si>
  <si>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</si>
  <si>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</si>
  <si>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</si>
  <si>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</si>
  <si>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</si>
  <si>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</si>
  <si>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</si>
  <si>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</si>
  <si>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</si>
  <si>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Юнгинского сельское поселение</t>
  </si>
  <si>
    <t>Юськасинского сельское поселение</t>
  </si>
  <si>
    <t>Ярабайкасинского сельское поселение</t>
  </si>
  <si>
    <t>Ярославского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</si>
  <si>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</si>
  <si>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</si>
  <si>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</si>
  <si>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</si>
  <si>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</si>
  <si>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</si>
  <si>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</si>
  <si>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</si>
  <si>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</si>
  <si>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</si>
  <si>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</si>
  <si>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</si>
  <si>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</si>
  <si>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</si>
  <si>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</si>
  <si>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</si>
  <si>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</si>
  <si>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</si>
  <si>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</si>
  <si>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</si>
  <si>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</si>
  <si>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</si>
  <si>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</si>
  <si>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</si>
  <si>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</si>
  <si>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</si>
  <si>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</si>
  <si>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</si>
  <si>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</si>
  <si>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</si>
  <si>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</si>
  <si>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</si>
  <si>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</si>
  <si>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</si>
  <si>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</si>
  <si>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</si>
  <si>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</si>
  <si>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</si>
  <si>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</si>
  <si>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</si>
  <si>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</si>
  <si>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</si>
  <si>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</si>
  <si>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</si>
  <si>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</si>
  <si>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</si>
  <si>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</si>
  <si>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</si>
  <si>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</si>
  <si>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</si>
  <si>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</si>
  <si>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</si>
  <si>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</si>
  <si>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</si>
  <si>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</si>
  <si>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</si>
  <si>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</si>
  <si>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</si>
  <si>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</si>
  <si>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</si>
  <si>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</si>
  <si>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</si>
  <si>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</si>
  <si>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</si>
  <si>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</si>
  <si>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</si>
  <si>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</si>
  <si>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0103</t>
  </si>
  <si>
    <t>Функционирование представительных органов муниципальных образований</t>
  </si>
  <si>
    <t>прочие неналоговые доходы бюджетов поселений (код 000 1 17 00000 00 0000 000)</t>
  </si>
  <si>
    <t>дотации бюджетам  поселений на поддержку мер по обеспечению сбалансированности бюджетов (код доходов 00020201030100000151)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</si>
  <si>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</si>
  <si>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</si>
  <si>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-</t>
  </si>
  <si>
    <t>Дотации на выравнивание бюджетной обеспеченности</t>
  </si>
  <si>
    <t xml:space="preserve">Прочие межбюджетные трансферты </t>
  </si>
  <si>
    <t>Иные дотации</t>
  </si>
  <si>
    <t>Денежные взыскания (штрафы) за нарушение законодательства о налогах и сборах                                    (116 00000 00 0000 000)</t>
  </si>
  <si>
    <t>исполнено на 01.08.2011 г.</t>
  </si>
  <si>
    <t xml:space="preserve">                          Моргаушского района на 01.08.2010 г.</t>
  </si>
  <si>
    <t>Анализ исполнения консолидированного бюджета Моргаушского района на 01.08.2011</t>
  </si>
  <si>
    <t>об исполнении бюджетов поселений  Моргаушского района  на 1 августа 2011 г.</t>
  </si>
  <si>
    <t>Анализ исполнения бюджета Александровского сельского поселения                                                                                             на 01.08.2011 г.</t>
  </si>
  <si>
    <t>Анализ исполнения бюджета Большесундырского сельского поселения                                                                                             на 01.08.2011 г.</t>
  </si>
  <si>
    <t>Анализ исполнения бюджета Ильинского сельского поселения                                                                                             на 01.08.2011 г.</t>
  </si>
  <si>
    <t>Анализ исполнения бюджета Кадикасинского сельского поселения                                                                                             на 01.08.2011 г.</t>
  </si>
  <si>
    <t>Анализ исполнения бюджета Моргаушского сельского поселения                                                                                             на 01.08.2011 г.</t>
  </si>
  <si>
    <t>Анализ исполнения бюджета Москакасинского сельского поселения                                                                                             на 01.08.2011 г.</t>
  </si>
  <si>
    <t>Анализ исполнения бюджета Орининского сельского поселения                                                                                             на 01.08.2011 г.</t>
  </si>
  <si>
    <t>Анализ исполнения бюджета Сятракасинского сельского поселения                                                                                             на 01.08.2011 г.</t>
  </si>
  <si>
    <t>Анализ исполнения бюджета Тораевского сельского поселения                                                                                             на 01.08.2011 г.</t>
  </si>
  <si>
    <t>Анализ исполнения бюджета Хорнойского сельского поселения                                                                                             на 01.08.2011 г.</t>
  </si>
  <si>
    <t>Анализ исполнения бюджета Чуманкасинского сельского поселения                                                                                             на 01.08.2011 г.</t>
  </si>
  <si>
    <t>Анализ исполнения бюджета Шатьмапосинского сельского поселения                                                                                             на 01.08.2011 г.</t>
  </si>
  <si>
    <t>Анализ исполнения бюджета Юнгинского сельского поселения                                                                                             на 01.08.2011 г.</t>
  </si>
  <si>
    <t>Анализ исполнения бюджета Юськасинского сельского поселения                                                                                             на 01.08.2011 г.</t>
  </si>
  <si>
    <t>Анализ исполнения бюджета Ярабайкасинского сельского поселения                                                                                             на 01.08.2011 г.</t>
  </si>
  <si>
    <t>Анализ исполнения бюджета Ярославского сельского поселения                                                                                             на 01.08.2011 г.</t>
  </si>
  <si>
    <t>Дефицит (профицит -)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</si>
</sst>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_);_(* \(#,##0.0\);_(* &quot;-&quot;??_);_(@_)"/>
    <numFmt numFmtId="212" formatCode="_(* #,##0_);_(* \(#,##0\);_(* &quot;-&quot;??_);_(@_)"/>
    <numFmt numFmtId="213" formatCode="_-* #,##0.0_р_._-;\-* #,##0.0_р_._-;_-* &quot;-&quot;?_р_._-;_-@_-"/>
    <numFmt numFmtId="214" formatCode="_(* #,##0.00000000_);_(* \(#,##0.00000000\);_(* &quot;-&quot;??_);_(@_)"/>
  </numFmts>
  <fonts count="64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65" applyFont="1">
      <alignment/>
      <protection/>
    </xf>
    <xf numFmtId="0" fontId="3" fillId="0" borderId="0" xfId="60" applyFont="1">
      <alignment/>
      <protection/>
    </xf>
    <xf numFmtId="0" fontId="3" fillId="0" borderId="0" xfId="65" applyFont="1" applyFill="1">
      <alignment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4" fillId="0" borderId="10" xfId="65" applyFont="1" applyBorder="1">
      <alignment/>
      <protection/>
    </xf>
    <xf numFmtId="180" fontId="4" fillId="0" borderId="10" xfId="65" applyNumberFormat="1" applyFont="1" applyBorder="1">
      <alignment/>
      <protection/>
    </xf>
    <xf numFmtId="180" fontId="5" fillId="0" borderId="10" xfId="65" applyNumberFormat="1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5" applyFont="1" applyBorder="1" applyAlignment="1">
      <alignment wrapText="1"/>
      <protection/>
    </xf>
    <xf numFmtId="180" fontId="5" fillId="33" borderId="10" xfId="64" applyNumberFormat="1" applyFont="1" applyFill="1" applyBorder="1" applyAlignment="1">
      <alignment horizontal="right" vertical="top" shrinkToFit="1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 applyAlignment="1">
      <alignment wrapText="1"/>
      <protection/>
    </xf>
    <xf numFmtId="180" fontId="5" fillId="0" borderId="10" xfId="62" applyNumberFormat="1" applyFont="1" applyBorder="1">
      <alignment/>
      <protection/>
    </xf>
    <xf numFmtId="0" fontId="4" fillId="0" borderId="10" xfId="65" applyFont="1" applyBorder="1" applyAlignment="1">
      <alignment wrapText="1"/>
      <protection/>
    </xf>
    <xf numFmtId="180" fontId="3" fillId="0" borderId="0" xfId="65" applyNumberFormat="1" applyFont="1">
      <alignment/>
      <protection/>
    </xf>
    <xf numFmtId="180" fontId="3" fillId="0" borderId="0" xfId="62" applyNumberFormat="1" applyFont="1">
      <alignment/>
      <protection/>
    </xf>
    <xf numFmtId="0" fontId="4" fillId="0" borderId="10" xfId="65" applyFont="1" applyFill="1" applyBorder="1">
      <alignment/>
      <protection/>
    </xf>
    <xf numFmtId="0" fontId="3" fillId="0" borderId="0" xfId="59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 applyFill="1" applyBorder="1">
      <alignment/>
      <protection/>
    </xf>
    <xf numFmtId="180" fontId="4" fillId="0" borderId="0" xfId="59" applyNumberFormat="1" applyFont="1" applyBorder="1">
      <alignment/>
      <protection/>
    </xf>
    <xf numFmtId="180" fontId="5" fillId="0" borderId="0" xfId="59" applyNumberFormat="1" applyFont="1" applyBorder="1">
      <alignment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wrapText="1"/>
      <protection/>
    </xf>
    <xf numFmtId="180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4" fillId="0" borderId="10" xfId="62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 wrapText="1"/>
      <protection/>
    </xf>
    <xf numFmtId="49" fontId="4" fillId="0" borderId="11" xfId="62" applyNumberFormat="1" applyFont="1" applyBorder="1" applyAlignment="1">
      <alignment horizontal="left"/>
      <protection/>
    </xf>
    <xf numFmtId="0" fontId="4" fillId="0" borderId="10" xfId="62" applyFont="1" applyBorder="1" applyAlignment="1">
      <alignment wrapText="1"/>
      <protection/>
    </xf>
    <xf numFmtId="180" fontId="4" fillId="0" borderId="10" xfId="62" applyNumberFormat="1" applyFont="1" applyBorder="1">
      <alignment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left"/>
      <protection/>
    </xf>
    <xf numFmtId="49" fontId="4" fillId="0" borderId="11" xfId="61" applyNumberFormat="1" applyFont="1" applyBorder="1" applyAlignment="1">
      <alignment horizontal="left"/>
      <protection/>
    </xf>
    <xf numFmtId="0" fontId="4" fillId="0" borderId="10" xfId="61" applyFont="1" applyBorder="1" applyAlignment="1">
      <alignment wrapText="1"/>
      <protection/>
    </xf>
    <xf numFmtId="180" fontId="4" fillId="0" borderId="10" xfId="61" applyNumberFormat="1" applyFont="1" applyBorder="1">
      <alignment/>
      <protection/>
    </xf>
    <xf numFmtId="0" fontId="5" fillId="0" borderId="0" xfId="61" applyFont="1">
      <alignment/>
      <protection/>
    </xf>
    <xf numFmtId="0" fontId="3" fillId="0" borderId="0" xfId="61" applyFont="1">
      <alignment/>
      <protection/>
    </xf>
    <xf numFmtId="49" fontId="5" fillId="0" borderId="11" xfId="61" applyNumberFormat="1" applyFont="1" applyBorder="1" applyAlignment="1">
      <alignment horizontal="left"/>
      <protection/>
    </xf>
    <xf numFmtId="0" fontId="5" fillId="0" borderId="10" xfId="61" applyFont="1" applyBorder="1" applyAlignment="1">
      <alignment wrapText="1"/>
      <protection/>
    </xf>
    <xf numFmtId="180" fontId="5" fillId="0" borderId="10" xfId="61" applyNumberFormat="1" applyFont="1" applyBorder="1">
      <alignment/>
      <protection/>
    </xf>
    <xf numFmtId="0" fontId="5" fillId="0" borderId="10" xfId="62" applyFont="1" applyBorder="1" applyAlignment="1">
      <alignment horizontal="left" wrapText="1"/>
      <protection/>
    </xf>
    <xf numFmtId="0" fontId="5" fillId="0" borderId="10" xfId="62" applyFont="1" applyBorder="1" applyAlignment="1">
      <alignment vertical="top" wrapText="1"/>
      <protection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left" wrapText="1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4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1" xfId="62" applyFont="1" applyBorder="1" applyAlignment="1">
      <alignment horizontal="left"/>
      <protection/>
    </xf>
    <xf numFmtId="0" fontId="5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left"/>
      <protection/>
    </xf>
    <xf numFmtId="0" fontId="5" fillId="34" borderId="10" xfId="62" applyFont="1" applyFill="1" applyBorder="1" applyAlignment="1">
      <alignment wrapText="1"/>
      <protection/>
    </xf>
    <xf numFmtId="0" fontId="4" fillId="0" borderId="11" xfId="62" applyFont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horizontal="center" wrapText="1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0" fontId="4" fillId="0" borderId="10" xfId="65" applyFont="1" applyBorder="1" applyAlignment="1">
      <alignment horizontal="center"/>
      <protection/>
    </xf>
    <xf numFmtId="180" fontId="4" fillId="0" borderId="10" xfId="65" applyNumberFormat="1" applyFont="1" applyBorder="1" applyAlignment="1">
      <alignment horizontal="right"/>
      <protection/>
    </xf>
    <xf numFmtId="0" fontId="5" fillId="0" borderId="10" xfId="65" applyFont="1" applyBorder="1" applyAlignment="1">
      <alignment horizontal="center"/>
      <protection/>
    </xf>
    <xf numFmtId="180" fontId="5" fillId="0" borderId="10" xfId="65" applyNumberFormat="1" applyFont="1" applyBorder="1" applyAlignment="1">
      <alignment horizontal="right"/>
      <protection/>
    </xf>
    <xf numFmtId="0" fontId="5" fillId="0" borderId="10" xfId="65" applyFont="1" applyFill="1" applyBorder="1" applyAlignment="1">
      <alignment horizontal="center"/>
      <protection/>
    </xf>
    <xf numFmtId="0" fontId="5" fillId="0" borderId="10" xfId="65" applyFont="1" applyFill="1" applyBorder="1">
      <alignment/>
      <protection/>
    </xf>
    <xf numFmtId="0" fontId="5" fillId="0" borderId="10" xfId="65" applyFont="1" applyFill="1" applyBorder="1" applyAlignment="1">
      <alignment wrapText="1"/>
      <protection/>
    </xf>
    <xf numFmtId="180" fontId="4" fillId="0" borderId="10" xfId="63" applyNumberFormat="1" applyFont="1" applyBorder="1" applyAlignment="1">
      <alignment horizontal="right"/>
      <protection/>
    </xf>
    <xf numFmtId="0" fontId="4" fillId="0" borderId="12" xfId="65" applyFont="1" applyBorder="1" applyAlignment="1">
      <alignment horizontal="center"/>
      <protection/>
    </xf>
    <xf numFmtId="0" fontId="4" fillId="0" borderId="12" xfId="65" applyFont="1" applyFill="1" applyBorder="1">
      <alignment/>
      <protection/>
    </xf>
    <xf numFmtId="180" fontId="4" fillId="0" borderId="12" xfId="65" applyNumberFormat="1" applyFont="1" applyBorder="1" applyAlignment="1">
      <alignment horizontal="center" vertical="center"/>
      <protection/>
    </xf>
    <xf numFmtId="180" fontId="5" fillId="0" borderId="0" xfId="63" applyNumberFormat="1" applyFont="1" applyAlignment="1">
      <alignment horizont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180" fontId="4" fillId="0" borderId="10" xfId="63" applyNumberFormat="1" applyFont="1" applyBorder="1" applyAlignment="1">
      <alignment horizontal="right" vertical="center"/>
      <protection/>
    </xf>
    <xf numFmtId="180" fontId="4" fillId="0" borderId="10" xfId="59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wrapText="1"/>
      <protection/>
    </xf>
    <xf numFmtId="180" fontId="5" fillId="0" borderId="10" xfId="59" applyNumberFormat="1" applyFont="1" applyBorder="1" applyAlignment="1">
      <alignment horizontal="right"/>
      <protection/>
    </xf>
    <xf numFmtId="49" fontId="4" fillId="0" borderId="11" xfId="62" applyNumberFormat="1" applyFont="1" applyBorder="1" applyAlignment="1">
      <alignment horizontal="center"/>
      <protection/>
    </xf>
    <xf numFmtId="49" fontId="5" fillId="0" borderId="10" xfId="62" applyNumberFormat="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>
      <alignment/>
      <protection/>
    </xf>
    <xf numFmtId="0" fontId="4" fillId="0" borderId="10" xfId="63" applyFont="1" applyBorder="1" applyAlignment="1">
      <alignment horizontal="center"/>
      <protection/>
    </xf>
    <xf numFmtId="0" fontId="4" fillId="0" borderId="10" xfId="63" applyFont="1" applyFill="1" applyBorder="1" applyAlignment="1">
      <alignment wrapText="1"/>
      <protection/>
    </xf>
    <xf numFmtId="0" fontId="5" fillId="0" borderId="10" xfId="63" applyFont="1" applyFill="1" applyBorder="1" applyAlignment="1">
      <alignment wrapText="1"/>
      <protection/>
    </xf>
    <xf numFmtId="0" fontId="4" fillId="0" borderId="10" xfId="63" applyFont="1" applyFill="1" applyBorder="1" applyAlignment="1">
      <alignment horizontal="center" wrapText="1"/>
      <protection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Fill="1">
      <alignment/>
      <protection/>
    </xf>
    <xf numFmtId="180" fontId="4" fillId="0" borderId="0" xfId="63" applyNumberFormat="1" applyFont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 applyProtection="1">
      <alignment vertical="center" wrapText="1"/>
      <protection locked="0"/>
    </xf>
    <xf numFmtId="0" fontId="9" fillId="3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4" borderId="10" xfId="64" applyFont="1" applyFill="1" applyBorder="1" applyAlignment="1">
      <alignment vertical="center" wrapText="1"/>
      <protection/>
    </xf>
    <xf numFmtId="0" fontId="12" fillId="34" borderId="10" xfId="64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>
      <alignment vertical="center" wrapText="1"/>
    </xf>
    <xf numFmtId="181" fontId="13" fillId="34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 applyProtection="1">
      <alignment vertical="center" wrapText="1"/>
      <protection locked="0"/>
    </xf>
    <xf numFmtId="181" fontId="10" fillId="34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34" borderId="10" xfId="0" applyNumberFormat="1" applyFont="1" applyFill="1" applyBorder="1" applyAlignment="1">
      <alignment vertical="center" wrapText="1"/>
    </xf>
    <xf numFmtId="0" fontId="12" fillId="35" borderId="10" xfId="64" applyFont="1" applyFill="1" applyBorder="1" applyAlignment="1">
      <alignment vertical="center" wrapText="1"/>
      <protection/>
    </xf>
    <xf numFmtId="0" fontId="12" fillId="35" borderId="10" xfId="64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vertical="center" wrapText="1"/>
    </xf>
    <xf numFmtId="181" fontId="13" fillId="35" borderId="10" xfId="0" applyNumberFormat="1" applyFont="1" applyFill="1" applyBorder="1" applyAlignment="1">
      <alignment/>
    </xf>
    <xf numFmtId="181" fontId="10" fillId="35" borderId="10" xfId="0" applyNumberFormat="1" applyFont="1" applyFill="1" applyBorder="1" applyAlignment="1" applyProtection="1">
      <alignment vertical="center" wrapText="1"/>
      <protection locked="0"/>
    </xf>
    <xf numFmtId="181" fontId="10" fillId="35" borderId="10" xfId="0" applyNumberFormat="1" applyFont="1" applyFill="1" applyBorder="1" applyAlignment="1">
      <alignment horizontal="right" vertical="center" wrapText="1"/>
    </xf>
    <xf numFmtId="181" fontId="10" fillId="35" borderId="10" xfId="0" applyNumberFormat="1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181" fontId="10" fillId="0" borderId="1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2" fillId="34" borderId="11" xfId="64" applyFont="1" applyFill="1" applyBorder="1" applyAlignment="1">
      <alignment vertical="center" wrapText="1"/>
      <protection/>
    </xf>
    <xf numFmtId="0" fontId="12" fillId="34" borderId="15" xfId="64" applyFont="1" applyFill="1" applyBorder="1" applyAlignment="1" applyProtection="1">
      <alignment vertical="center" wrapText="1"/>
      <protection locked="0"/>
    </xf>
    <xf numFmtId="181" fontId="13" fillId="0" borderId="10" xfId="0" applyNumberFormat="1" applyFont="1" applyFill="1" applyBorder="1" applyAlignment="1">
      <alignment vertical="center" wrapText="1"/>
    </xf>
    <xf numFmtId="183" fontId="10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vertical="center" wrapText="1"/>
    </xf>
    <xf numFmtId="181" fontId="15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81" fontId="10" fillId="34" borderId="10" xfId="0" applyNumberFormat="1" applyFont="1" applyFill="1" applyBorder="1" applyAlignment="1" applyProtection="1">
      <alignment vertical="center" wrapText="1"/>
      <protection/>
    </xf>
    <xf numFmtId="0" fontId="13" fillId="34" borderId="0" xfId="0" applyFont="1" applyFill="1" applyAlignment="1">
      <alignment/>
    </xf>
    <xf numFmtId="184" fontId="10" fillId="34" borderId="10" xfId="0" applyNumberFormat="1" applyFont="1" applyFill="1" applyBorder="1" applyAlignment="1" applyProtection="1">
      <alignment vertical="center" wrapText="1"/>
      <protection locked="0"/>
    </xf>
    <xf numFmtId="184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186" fontId="13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4" fillId="34" borderId="10" xfId="63" applyFont="1" applyFill="1" applyBorder="1" applyAlignment="1">
      <alignment wrapText="1"/>
      <protection/>
    </xf>
    <xf numFmtId="0" fontId="4" fillId="34" borderId="10" xfId="62" applyFont="1" applyFill="1" applyBorder="1" applyAlignment="1">
      <alignment wrapText="1"/>
      <protection/>
    </xf>
    <xf numFmtId="0" fontId="4" fillId="34" borderId="10" xfId="63" applyFont="1" applyFill="1" applyBorder="1" applyAlignment="1">
      <alignment horizontal="left" wrapText="1"/>
      <protection/>
    </xf>
    <xf numFmtId="0" fontId="5" fillId="34" borderId="10" xfId="63" applyFont="1" applyFill="1" applyBorder="1" applyAlignment="1">
      <alignment wrapText="1"/>
      <protection/>
    </xf>
    <xf numFmtId="49" fontId="5" fillId="0" borderId="11" xfId="61" applyNumberFormat="1" applyFont="1" applyBorder="1" applyAlignment="1">
      <alignment horizontal="center"/>
      <protection/>
    </xf>
    <xf numFmtId="181" fontId="10" fillId="35" borderId="1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17" fillId="34" borderId="0" xfId="0" applyFont="1" applyFill="1" applyAlignment="1">
      <alignment/>
    </xf>
    <xf numFmtId="180" fontId="17" fillId="34" borderId="0" xfId="0" applyNumberFormat="1" applyFont="1" applyFill="1" applyAlignment="1">
      <alignment/>
    </xf>
    <xf numFmtId="181" fontId="15" fillId="0" borderId="10" xfId="0" applyNumberFormat="1" applyFont="1" applyFill="1" applyBorder="1" applyAlignment="1">
      <alignment vertical="center" wrapText="1"/>
    </xf>
    <xf numFmtId="186" fontId="0" fillId="34" borderId="0" xfId="0" applyNumberFormat="1" applyFill="1" applyAlignment="1">
      <alignment/>
    </xf>
    <xf numFmtId="184" fontId="10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184" fontId="0" fillId="34" borderId="0" xfId="0" applyNumberFormat="1" applyFont="1" applyFill="1" applyAlignment="1">
      <alignment/>
    </xf>
    <xf numFmtId="188" fontId="3" fillId="0" borderId="0" xfId="0" applyNumberFormat="1" applyFont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211" fontId="4" fillId="0" borderId="10" xfId="78" applyNumberFormat="1" applyFont="1" applyBorder="1" applyAlignment="1">
      <alignment horizontal="right" vertical="center"/>
    </xf>
    <xf numFmtId="0" fontId="5" fillId="0" borderId="10" xfId="63" applyFont="1" applyBorder="1" applyAlignment="1">
      <alignment horizontal="center" vertical="center"/>
      <protection/>
    </xf>
    <xf numFmtId="1" fontId="4" fillId="0" borderId="10" xfId="63" applyNumberFormat="1" applyFont="1" applyBorder="1" applyAlignment="1">
      <alignment horizontal="right" vertical="center" wrapText="1"/>
      <protection/>
    </xf>
    <xf numFmtId="182" fontId="13" fillId="34" borderId="0" xfId="0" applyNumberFormat="1" applyFont="1" applyFill="1" applyAlignment="1">
      <alignment/>
    </xf>
    <xf numFmtId="188" fontId="1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1" fontId="15" fillId="0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181" fontId="5" fillId="0" borderId="10" xfId="53" applyNumberFormat="1" applyFont="1" applyFill="1" applyBorder="1" applyAlignment="1">
      <alignment shrinkToFit="1"/>
      <protection/>
    </xf>
    <xf numFmtId="181" fontId="17" fillId="34" borderId="0" xfId="0" applyNumberFormat="1" applyFont="1" applyFill="1" applyAlignment="1">
      <alignment/>
    </xf>
    <xf numFmtId="182" fontId="17" fillId="34" borderId="0" xfId="0" applyNumberFormat="1" applyFont="1" applyFill="1" applyAlignment="1">
      <alignment/>
    </xf>
    <xf numFmtId="184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180" fontId="0" fillId="34" borderId="0" xfId="0" applyNumberFormat="1" applyFill="1" applyAlignment="1">
      <alignment/>
    </xf>
    <xf numFmtId="178" fontId="17" fillId="34" borderId="0" xfId="43" applyFont="1" applyFill="1" applyAlignment="1">
      <alignment/>
    </xf>
    <xf numFmtId="183" fontId="17" fillId="34" borderId="0" xfId="0" applyNumberFormat="1" applyFont="1" applyFill="1" applyAlignment="1">
      <alignment/>
    </xf>
    <xf numFmtId="181" fontId="0" fillId="34" borderId="0" xfId="0" applyNumberFormat="1" applyFont="1" applyFill="1" applyAlignment="1">
      <alignment/>
    </xf>
    <xf numFmtId="184" fontId="10" fillId="34" borderId="0" xfId="0" applyNumberFormat="1" applyFont="1" applyFill="1" applyBorder="1" applyAlignment="1" applyProtection="1">
      <alignment vertical="center" wrapText="1"/>
      <protection locked="0"/>
    </xf>
    <xf numFmtId="187" fontId="3" fillId="0" borderId="0" xfId="62" applyNumberFormat="1" applyFont="1">
      <alignment/>
      <protection/>
    </xf>
    <xf numFmtId="187" fontId="5" fillId="0" borderId="0" xfId="63" applyNumberFormat="1" applyFont="1" applyAlignment="1">
      <alignment horizontal="right"/>
      <protection/>
    </xf>
    <xf numFmtId="211" fontId="4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/>
      <protection/>
    </xf>
    <xf numFmtId="211" fontId="4" fillId="0" borderId="10" xfId="59" applyNumberFormat="1" applyFont="1" applyBorder="1" applyAlignment="1">
      <alignment horizontal="right" vertical="center"/>
      <protection/>
    </xf>
    <xf numFmtId="211" fontId="5" fillId="0" borderId="10" xfId="59" applyNumberFormat="1" applyFont="1" applyBorder="1" applyAlignment="1">
      <alignment horizontal="right" vertical="center"/>
      <protection/>
    </xf>
    <xf numFmtId="211" fontId="5" fillId="33" borderId="10" xfId="58" applyNumberFormat="1" applyFont="1" applyFill="1" applyBorder="1" applyAlignment="1">
      <alignment horizontal="right" vertical="top" shrinkToFit="1"/>
      <protection/>
    </xf>
    <xf numFmtId="211" fontId="4" fillId="0" borderId="10" xfId="63" applyNumberFormat="1" applyFont="1" applyBorder="1" applyAlignment="1">
      <alignment horizontal="right"/>
      <protection/>
    </xf>
    <xf numFmtId="189" fontId="11" fillId="0" borderId="0" xfId="0" applyNumberFormat="1" applyFont="1" applyAlignment="1">
      <alignment horizontal="center" vertical="center" wrapText="1"/>
    </xf>
    <xf numFmtId="188" fontId="4" fillId="0" borderId="10" xfId="65" applyNumberFormat="1" applyFont="1" applyBorder="1">
      <alignment/>
      <protection/>
    </xf>
    <xf numFmtId="2" fontId="4" fillId="0" borderId="0" xfId="59" applyNumberFormat="1" applyFont="1" applyBorder="1">
      <alignment/>
      <protection/>
    </xf>
    <xf numFmtId="184" fontId="1" fillId="33" borderId="0" xfId="54" applyNumberFormat="1" applyFont="1" applyFill="1" applyBorder="1" applyAlignment="1">
      <alignment horizontal="right" vertical="top" shrinkToFit="1"/>
      <protection/>
    </xf>
    <xf numFmtId="182" fontId="10" fillId="34" borderId="10" xfId="0" applyNumberFormat="1" applyFont="1" applyFill="1" applyBorder="1" applyAlignment="1">
      <alignment vertical="center" wrapText="1"/>
    </xf>
    <xf numFmtId="182" fontId="10" fillId="35" borderId="10" xfId="0" applyNumberFormat="1" applyFont="1" applyFill="1" applyBorder="1" applyAlignment="1">
      <alignment vertical="center" wrapText="1"/>
    </xf>
    <xf numFmtId="181" fontId="15" fillId="36" borderId="10" xfId="0" applyNumberFormat="1" applyFont="1" applyFill="1" applyBorder="1" applyAlignment="1">
      <alignment vertical="center" wrapText="1"/>
    </xf>
    <xf numFmtId="180" fontId="4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Fill="1" applyBorder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0" fontId="4" fillId="0" borderId="10" xfId="78" applyNumberFormat="1" applyFont="1" applyBorder="1" applyAlignment="1">
      <alignment horizontal="right" vertical="center"/>
    </xf>
    <xf numFmtId="180" fontId="5" fillId="0" borderId="10" xfId="65" applyNumberFormat="1" applyFont="1" applyFill="1" applyBorder="1" applyAlignment="1">
      <alignment horizontal="right"/>
      <protection/>
    </xf>
    <xf numFmtId="180" fontId="4" fillId="0" borderId="10" xfId="65" applyNumberFormat="1" applyFont="1" applyFill="1" applyBorder="1" applyAlignment="1">
      <alignment horizontal="right"/>
      <protection/>
    </xf>
    <xf numFmtId="180" fontId="5" fillId="34" borderId="10" xfId="78" applyNumberFormat="1" applyFont="1" applyFill="1" applyBorder="1" applyAlignment="1">
      <alignment horizontal="right" vertical="center"/>
    </xf>
    <xf numFmtId="180" fontId="5" fillId="34" borderId="10" xfId="65" applyNumberFormat="1" applyFont="1" applyFill="1" applyBorder="1" applyAlignment="1">
      <alignment horizontal="right" vertical="center"/>
      <protection/>
    </xf>
    <xf numFmtId="0" fontId="19" fillId="0" borderId="10" xfId="0" applyFont="1" applyBorder="1" applyAlignment="1">
      <alignment horizontal="right"/>
    </xf>
    <xf numFmtId="180" fontId="5" fillId="33" borderId="10" xfId="55" applyNumberFormat="1" applyFont="1" applyFill="1" applyBorder="1" applyAlignment="1">
      <alignment horizontal="right" vertical="top" shrinkToFit="1"/>
      <protection/>
    </xf>
    <xf numFmtId="180" fontId="19" fillId="0" borderId="10" xfId="0" applyNumberFormat="1" applyFont="1" applyBorder="1" applyAlignment="1">
      <alignment horizontal="right"/>
    </xf>
    <xf numFmtId="180" fontId="5" fillId="33" borderId="10" xfId="56" applyNumberFormat="1" applyFont="1" applyFill="1" applyBorder="1" applyAlignment="1">
      <alignment horizontal="right" vertical="top" shrinkToFit="1"/>
      <protection/>
    </xf>
    <xf numFmtId="180" fontId="5" fillId="33" borderId="10" xfId="57" applyNumberFormat="1" applyFont="1" applyFill="1" applyBorder="1" applyAlignment="1">
      <alignment horizontal="right" vertical="top" shrinkToFit="1"/>
      <protection/>
    </xf>
    <xf numFmtId="180" fontId="4" fillId="0" borderId="10" xfId="65" applyNumberFormat="1" applyFont="1" applyFill="1" applyBorder="1" applyAlignment="1">
      <alignment horizontal="right" vertical="center"/>
      <protection/>
    </xf>
    <xf numFmtId="180" fontId="4" fillId="0" borderId="10" xfId="0" applyNumberFormat="1" applyFont="1" applyBorder="1" applyAlignment="1">
      <alignment horizontal="right"/>
    </xf>
    <xf numFmtId="180" fontId="4" fillId="34" borderId="10" xfId="7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4" fillId="34" borderId="11" xfId="64" applyFont="1" applyFill="1" applyBorder="1" applyAlignment="1">
      <alignment horizontal="center" vertical="center" wrapText="1"/>
      <protection/>
    </xf>
    <xf numFmtId="0" fontId="14" fillId="34" borderId="15" xfId="64" applyFont="1" applyFill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4" fillId="0" borderId="0" xfId="65" applyFont="1" applyAlignment="1">
      <alignment horizontal="center"/>
      <protection/>
    </xf>
    <xf numFmtId="0" fontId="2" fillId="0" borderId="0" xfId="65" applyFont="1" applyAlignment="1">
      <alignment horizontal="center" vertical="center" wrapText="1"/>
      <protection/>
    </xf>
    <xf numFmtId="0" fontId="3" fillId="0" borderId="10" xfId="62" applyFont="1" applyBorder="1">
      <alignment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Алек 2" xfId="59"/>
    <cellStyle name="Обычный_Анализ Александр на 1.03.08" xfId="60"/>
    <cellStyle name="Обычный_Анализ Кадикас. на 1.03.08" xfId="61"/>
    <cellStyle name="Обычный_Анализ Моргаш. на 1.03.08" xfId="62"/>
    <cellStyle name="Обычный_Анализ район на 1.03.08" xfId="63"/>
    <cellStyle name="Обычный_Лист1 2" xfId="64"/>
    <cellStyle name="Обычный_Лист3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1.28125" style="154" customWidth="1"/>
    <col min="2" max="2" width="11.140625" style="155" customWidth="1"/>
    <col min="3" max="3" width="15.8515625" style="151" customWidth="1"/>
    <col min="4" max="4" width="14.7109375" style="151" customWidth="1"/>
    <col min="5" max="5" width="14.140625" style="151" customWidth="1"/>
    <col min="6" max="6" width="14.28125" style="151" customWidth="1"/>
    <col min="7" max="7" width="13.140625" style="151" customWidth="1"/>
    <col min="8" max="8" width="10.7109375" style="151" customWidth="1"/>
    <col min="9" max="9" width="15.28125" style="151" customWidth="1"/>
    <col min="10" max="10" width="13.57421875" style="151" customWidth="1"/>
    <col min="11" max="11" width="12.421875" style="151" customWidth="1"/>
    <col min="12" max="12" width="9.28125" style="151" bestFit="1" customWidth="1"/>
    <col min="13" max="16384" width="9.140625" style="151" customWidth="1"/>
  </cols>
  <sheetData>
    <row r="1" spans="1:11" ht="26.25" customHeight="1">
      <c r="A1" s="244" t="s">
        <v>309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23.25" customHeight="1">
      <c r="A2" s="245" t="s">
        <v>230</v>
      </c>
      <c r="B2" s="246" t="s">
        <v>231</v>
      </c>
      <c r="C2" s="247" t="s">
        <v>232</v>
      </c>
      <c r="D2" s="247"/>
      <c r="E2" s="247"/>
      <c r="F2" s="247" t="s">
        <v>233</v>
      </c>
      <c r="G2" s="247"/>
      <c r="H2" s="247"/>
      <c r="I2" s="247" t="s">
        <v>234</v>
      </c>
      <c r="J2" s="247"/>
      <c r="K2" s="247"/>
    </row>
    <row r="3" spans="1:11" ht="24" customHeight="1">
      <c r="A3" s="245"/>
      <c r="B3" s="246"/>
      <c r="C3" s="235" t="s">
        <v>277</v>
      </c>
      <c r="D3" s="235" t="s">
        <v>235</v>
      </c>
      <c r="E3" s="235" t="s">
        <v>236</v>
      </c>
      <c r="F3" s="235" t="s">
        <v>277</v>
      </c>
      <c r="G3" s="235" t="s">
        <v>235</v>
      </c>
      <c r="H3" s="235" t="s">
        <v>236</v>
      </c>
      <c r="I3" s="235" t="s">
        <v>277</v>
      </c>
      <c r="J3" s="235" t="s">
        <v>235</v>
      </c>
      <c r="K3" s="235" t="s">
        <v>236</v>
      </c>
    </row>
    <row r="4" spans="1:11" s="152" customFormat="1" ht="30.75" customHeight="1">
      <c r="A4" s="236" t="s">
        <v>5</v>
      </c>
      <c r="B4" s="233"/>
      <c r="C4" s="238">
        <f>SUM(C5:C11)</f>
        <v>85882</v>
      </c>
      <c r="D4" s="238">
        <f>SUM(D5:D11)</f>
        <v>49058.13033</v>
      </c>
      <c r="E4" s="238">
        <f>D4/C4*100</f>
        <v>57.12271527211755</v>
      </c>
      <c r="F4" s="238">
        <f>SUM(F5:F11)</f>
        <v>70684.4</v>
      </c>
      <c r="G4" s="238">
        <f>SUM(G5:G11)</f>
        <v>41793.59508</v>
      </c>
      <c r="H4" s="238">
        <f>G4/F4*100</f>
        <v>59.12704228938777</v>
      </c>
      <c r="I4" s="238">
        <f>I5+I6+I7+I8+I9+I10+I11</f>
        <v>15197.600000000002</v>
      </c>
      <c r="J4" s="238">
        <f>J5+J6+J7+J8+J9+J10+J11</f>
        <v>7264.53525</v>
      </c>
      <c r="K4" s="238">
        <f>J4/I4*100</f>
        <v>47.800542519871556</v>
      </c>
    </row>
    <row r="5" spans="1:11" ht="19.5" customHeight="1">
      <c r="A5" s="237" t="s">
        <v>237</v>
      </c>
      <c r="B5" s="234">
        <v>10102</v>
      </c>
      <c r="C5" s="179">
        <f aca="true" t="shared" si="0" ref="C5:D20">F5+I5</f>
        <v>69221.2</v>
      </c>
      <c r="D5" s="179">
        <f t="shared" si="0"/>
        <v>40000.25423</v>
      </c>
      <c r="E5" s="238">
        <f aca="true" t="shared" si="1" ref="E5:E10">D5/C5*100</f>
        <v>57.786132326512686</v>
      </c>
      <c r="F5" s="179">
        <f>Район!C6</f>
        <v>59744.4</v>
      </c>
      <c r="G5" s="179">
        <f>Район!D6</f>
        <v>34523.97263</v>
      </c>
      <c r="H5" s="179">
        <f aca="true" t="shared" si="2" ref="H5:H38">G5/F5*100</f>
        <v>57.786123268456954</v>
      </c>
      <c r="I5" s="179">
        <f>Справка!I30</f>
        <v>9476.800000000001</v>
      </c>
      <c r="J5" s="179">
        <f>Справка!J30</f>
        <v>5476.2816</v>
      </c>
      <c r="K5" s="179">
        <f aca="true" t="shared" si="3" ref="K5:K10">J5/I5*100</f>
        <v>57.786189431031566</v>
      </c>
    </row>
    <row r="6" spans="1:11" ht="19.5" customHeight="1">
      <c r="A6" s="237" t="s">
        <v>238</v>
      </c>
      <c r="B6" s="234">
        <v>10500</v>
      </c>
      <c r="C6" s="179">
        <f t="shared" si="0"/>
        <v>8540</v>
      </c>
      <c r="D6" s="179">
        <f t="shared" si="0"/>
        <v>6255.257769999999</v>
      </c>
      <c r="E6" s="238">
        <f t="shared" si="1"/>
        <v>73.24657810304448</v>
      </c>
      <c r="F6" s="179">
        <f>Район!C7</f>
        <v>8370</v>
      </c>
      <c r="G6" s="179">
        <f>Район!D7</f>
        <v>6127.873479999999</v>
      </c>
      <c r="H6" s="179">
        <f t="shared" si="2"/>
        <v>73.21234743130226</v>
      </c>
      <c r="I6" s="179">
        <f>Справка!L30</f>
        <v>170</v>
      </c>
      <c r="J6" s="179">
        <f>Справка!M30</f>
        <v>127.38429000000001</v>
      </c>
      <c r="K6" s="179">
        <f t="shared" si="3"/>
        <v>74.93193529411765</v>
      </c>
    </row>
    <row r="7" spans="1:11" ht="19.5" customHeight="1">
      <c r="A7" s="237" t="s">
        <v>239</v>
      </c>
      <c r="B7" s="234">
        <v>10601</v>
      </c>
      <c r="C7" s="179">
        <f t="shared" si="0"/>
        <v>420.00000000000006</v>
      </c>
      <c r="D7" s="179">
        <f t="shared" si="0"/>
        <v>146.34884</v>
      </c>
      <c r="E7" s="238">
        <f t="shared" si="1"/>
        <v>34.8449619047619</v>
      </c>
      <c r="F7" s="179">
        <v>0</v>
      </c>
      <c r="G7" s="179">
        <v>0</v>
      </c>
      <c r="H7" s="179">
        <v>0</v>
      </c>
      <c r="I7" s="179">
        <f>Справка!O30</f>
        <v>420.00000000000006</v>
      </c>
      <c r="J7" s="179">
        <f>Справка!P30</f>
        <v>146.34884</v>
      </c>
      <c r="K7" s="179">
        <f t="shared" si="3"/>
        <v>34.8449619047619</v>
      </c>
    </row>
    <row r="8" spans="1:11" ht="19.5" customHeight="1">
      <c r="A8" s="237" t="s">
        <v>240</v>
      </c>
      <c r="B8" s="234">
        <v>10606</v>
      </c>
      <c r="C8" s="179">
        <f t="shared" si="0"/>
        <v>4930.8</v>
      </c>
      <c r="D8" s="179">
        <f t="shared" si="0"/>
        <v>1368.17824</v>
      </c>
      <c r="E8" s="238">
        <f t="shared" si="1"/>
        <v>27.74759146588789</v>
      </c>
      <c r="F8" s="179">
        <v>0</v>
      </c>
      <c r="G8" s="179">
        <v>0</v>
      </c>
      <c r="H8" s="179">
        <v>0</v>
      </c>
      <c r="I8" s="179">
        <f>Справка!R30</f>
        <v>4930.8</v>
      </c>
      <c r="J8" s="179">
        <f>Справка!S30</f>
        <v>1368.17824</v>
      </c>
      <c r="K8" s="179">
        <f t="shared" si="3"/>
        <v>27.74759146588789</v>
      </c>
    </row>
    <row r="9" spans="1:11" ht="33.75" customHeight="1">
      <c r="A9" s="237" t="s">
        <v>241</v>
      </c>
      <c r="B9" s="234">
        <v>10701</v>
      </c>
      <c r="C9" s="179">
        <f t="shared" si="0"/>
        <v>70</v>
      </c>
      <c r="D9" s="179">
        <f t="shared" si="0"/>
        <v>16.27781</v>
      </c>
      <c r="E9" s="238">
        <f t="shared" si="1"/>
        <v>23.254014285714284</v>
      </c>
      <c r="F9" s="179">
        <f>Район!C13</f>
        <v>70</v>
      </c>
      <c r="G9" s="179">
        <f>Район!D13</f>
        <v>16.27781</v>
      </c>
      <c r="H9" s="179">
        <f t="shared" si="2"/>
        <v>23.254014285714284</v>
      </c>
      <c r="I9" s="179">
        <v>0</v>
      </c>
      <c r="J9" s="179">
        <v>0</v>
      </c>
      <c r="K9" s="179">
        <v>0</v>
      </c>
    </row>
    <row r="10" spans="1:11" ht="19.5" customHeight="1">
      <c r="A10" s="237" t="s">
        <v>242</v>
      </c>
      <c r="B10" s="234">
        <v>10800</v>
      </c>
      <c r="C10" s="179">
        <f t="shared" si="0"/>
        <v>2700</v>
      </c>
      <c r="D10" s="179">
        <f t="shared" si="0"/>
        <v>1271.68564</v>
      </c>
      <c r="E10" s="238">
        <f t="shared" si="1"/>
        <v>47.09946814814814</v>
      </c>
      <c r="F10" s="179">
        <f>Район!C15</f>
        <v>2500</v>
      </c>
      <c r="G10" s="179">
        <f>Район!D15</f>
        <v>1125.3433599999998</v>
      </c>
      <c r="H10" s="179">
        <f t="shared" si="2"/>
        <v>45.0137344</v>
      </c>
      <c r="I10" s="179">
        <f>Справка!U30</f>
        <v>199.99999999999997</v>
      </c>
      <c r="J10" s="179">
        <f>Справка!V30</f>
        <v>146.34228</v>
      </c>
      <c r="K10" s="179">
        <f t="shared" si="3"/>
        <v>73.17114000000001</v>
      </c>
    </row>
    <row r="11" spans="1:11" ht="19.5" customHeight="1">
      <c r="A11" s="237" t="s">
        <v>243</v>
      </c>
      <c r="B11" s="234">
        <v>10900</v>
      </c>
      <c r="C11" s="179">
        <f t="shared" si="0"/>
        <v>0</v>
      </c>
      <c r="D11" s="179">
        <f t="shared" si="0"/>
        <v>0.1278</v>
      </c>
      <c r="E11" s="238"/>
      <c r="F11" s="179">
        <f>Район!C19</f>
        <v>0</v>
      </c>
      <c r="G11" s="179">
        <f>Район!D19</f>
        <v>0.1278</v>
      </c>
      <c r="H11" s="179"/>
      <c r="I11" s="179">
        <v>0</v>
      </c>
      <c r="J11" s="179">
        <v>0</v>
      </c>
      <c r="K11" s="179"/>
    </row>
    <row r="12" spans="1:11" s="152" customFormat="1" ht="27" customHeight="1">
      <c r="A12" s="236" t="s">
        <v>20</v>
      </c>
      <c r="B12" s="233"/>
      <c r="C12" s="238">
        <f>SUM(C13:C19)</f>
        <v>11554.599999999999</v>
      </c>
      <c r="D12" s="238">
        <f>D13+D14+D15+D16+D17+D18</f>
        <v>7230.24592</v>
      </c>
      <c r="E12" s="238">
        <f aca="true" t="shared" si="4" ref="E12:E37">D12/C12*100</f>
        <v>62.57461028508128</v>
      </c>
      <c r="F12" s="238">
        <f>F13+F14+F15+F16+F17+F18</f>
        <v>8685.6</v>
      </c>
      <c r="G12" s="238">
        <f>G13+G14+G15+G16+G17+G18</f>
        <v>4742.010649999999</v>
      </c>
      <c r="H12" s="238">
        <f t="shared" si="2"/>
        <v>54.596235723496356</v>
      </c>
      <c r="I12" s="238">
        <f>I13+I14+I15+I16+I18+I19</f>
        <v>2869</v>
      </c>
      <c r="J12" s="238">
        <f>J13+J14+J15+J16+J17+J18+J19</f>
        <v>2488.23527</v>
      </c>
      <c r="K12" s="238">
        <f>J12/I12*100</f>
        <v>86.72831195538515</v>
      </c>
    </row>
    <row r="13" spans="1:11" ht="52.5" customHeight="1">
      <c r="A13" s="237" t="s">
        <v>244</v>
      </c>
      <c r="B13" s="234">
        <v>11100</v>
      </c>
      <c r="C13" s="179">
        <f aca="true" t="shared" si="5" ref="C13:C20">F13+I13</f>
        <v>4809</v>
      </c>
      <c r="D13" s="179">
        <f t="shared" si="0"/>
        <v>3904.42641</v>
      </c>
      <c r="E13" s="179">
        <f t="shared" si="4"/>
        <v>81.18998565190269</v>
      </c>
      <c r="F13" s="179">
        <f>Район!C21+Район!C22+Район!C23+Район!C24</f>
        <v>2760</v>
      </c>
      <c r="G13" s="179">
        <f>Район!D21+Район!D22+Район!D23+Район!D24</f>
        <v>2047.15597</v>
      </c>
      <c r="H13" s="179">
        <f t="shared" si="2"/>
        <v>74.17231775362319</v>
      </c>
      <c r="I13" s="179">
        <f>Справка!X30+Справка!AD30</f>
        <v>2049</v>
      </c>
      <c r="J13" s="179">
        <f>Справка!Y30+Справка!AE30</f>
        <v>1857.2704399999998</v>
      </c>
      <c r="K13" s="179">
        <f>J13/I13*100</f>
        <v>90.64277403611517</v>
      </c>
    </row>
    <row r="14" spans="1:11" ht="33" customHeight="1">
      <c r="A14" s="237" t="s">
        <v>245</v>
      </c>
      <c r="B14" s="234">
        <v>11200</v>
      </c>
      <c r="C14" s="179">
        <f t="shared" si="5"/>
        <v>670</v>
      </c>
      <c r="D14" s="179">
        <f t="shared" si="0"/>
        <v>419.3087</v>
      </c>
      <c r="E14" s="179">
        <f t="shared" si="4"/>
        <v>62.58338805970149</v>
      </c>
      <c r="F14" s="179">
        <f>Район!C25</f>
        <v>670</v>
      </c>
      <c r="G14" s="179">
        <f>Район!D25</f>
        <v>419.3087</v>
      </c>
      <c r="H14" s="179">
        <f t="shared" si="2"/>
        <v>62.58338805970149</v>
      </c>
      <c r="I14" s="179">
        <v>0</v>
      </c>
      <c r="J14" s="179">
        <v>0</v>
      </c>
      <c r="K14" s="179">
        <v>0</v>
      </c>
    </row>
    <row r="15" spans="1:11" ht="33" customHeight="1">
      <c r="A15" s="237" t="s">
        <v>246</v>
      </c>
      <c r="B15" s="234">
        <v>11300</v>
      </c>
      <c r="C15" s="179">
        <f t="shared" si="5"/>
        <v>362.9</v>
      </c>
      <c r="D15" s="179">
        <f>G15+J15</f>
        <v>7.46941</v>
      </c>
      <c r="E15" s="179">
        <f>D15/C15*100</f>
        <v>2.058255717828603</v>
      </c>
      <c r="F15" s="179">
        <f>Район!C26</f>
        <v>342.9</v>
      </c>
      <c r="G15" s="179">
        <f>Район!D26</f>
        <v>0</v>
      </c>
      <c r="H15" s="179">
        <f t="shared" si="2"/>
        <v>0</v>
      </c>
      <c r="I15" s="179">
        <f>Справка!AM30</f>
        <v>20</v>
      </c>
      <c r="J15" s="179">
        <f>Справка!AN30</f>
        <v>7.46941</v>
      </c>
      <c r="K15" s="179">
        <f>J15/I15*100</f>
        <v>37.347049999999996</v>
      </c>
    </row>
    <row r="16" spans="1:11" ht="33" customHeight="1">
      <c r="A16" s="237" t="s">
        <v>247</v>
      </c>
      <c r="B16" s="234">
        <v>11400</v>
      </c>
      <c r="C16" s="179">
        <f t="shared" si="5"/>
        <v>3362.7</v>
      </c>
      <c r="D16" s="179">
        <f t="shared" si="0"/>
        <v>1374.56652</v>
      </c>
      <c r="E16" s="179">
        <f t="shared" si="4"/>
        <v>40.87687037202249</v>
      </c>
      <c r="F16" s="179">
        <f>Район!C27+Район!C28</f>
        <v>2562.7</v>
      </c>
      <c r="G16" s="179">
        <f>Район!D27+Район!D28</f>
        <v>828.62373</v>
      </c>
      <c r="H16" s="179">
        <f t="shared" si="2"/>
        <v>32.33401217465954</v>
      </c>
      <c r="I16" s="179">
        <f>Справка!AJ30</f>
        <v>800</v>
      </c>
      <c r="J16" s="179">
        <f>Справка!AK30</f>
        <v>545.9427900000001</v>
      </c>
      <c r="K16" s="179">
        <f>J16/I16*100</f>
        <v>68.24284875000001</v>
      </c>
    </row>
    <row r="17" spans="1:11" ht="22.5" customHeight="1">
      <c r="A17" s="237" t="s">
        <v>294</v>
      </c>
      <c r="B17" s="234">
        <v>11600</v>
      </c>
      <c r="C17" s="179">
        <f t="shared" si="5"/>
        <v>2335</v>
      </c>
      <c r="D17" s="179">
        <f t="shared" si="0"/>
        <v>1444.26345</v>
      </c>
      <c r="E17" s="179">
        <f t="shared" si="4"/>
        <v>61.8528244111349</v>
      </c>
      <c r="F17" s="179">
        <f>Район!C29</f>
        <v>2335</v>
      </c>
      <c r="G17" s="179">
        <f>Район!D29</f>
        <v>1406.05945</v>
      </c>
      <c r="H17" s="179">
        <f t="shared" si="2"/>
        <v>60.21667880085653</v>
      </c>
      <c r="I17" s="179">
        <v>0</v>
      </c>
      <c r="J17" s="179">
        <f>Справка!AQ30</f>
        <v>38.204</v>
      </c>
      <c r="K17" s="179">
        <v>0</v>
      </c>
    </row>
    <row r="18" spans="1:11" ht="22.5" customHeight="1">
      <c r="A18" s="237" t="s">
        <v>248</v>
      </c>
      <c r="B18" s="234">
        <v>11700</v>
      </c>
      <c r="C18" s="179">
        <f t="shared" si="5"/>
        <v>15</v>
      </c>
      <c r="D18" s="179">
        <f>G18+J18</f>
        <v>80.21143000000001</v>
      </c>
      <c r="E18" s="179">
        <f>D18/C18*100</f>
        <v>534.7428666666667</v>
      </c>
      <c r="F18" s="179">
        <f>Район!C42+Район!C43</f>
        <v>15</v>
      </c>
      <c r="G18" s="179">
        <f>Район!D42+Район!D43</f>
        <v>40.8628</v>
      </c>
      <c r="H18" s="179">
        <f>G18/F18*100</f>
        <v>272.4186666666667</v>
      </c>
      <c r="I18" s="179">
        <f>Справка!AS30</f>
        <v>0</v>
      </c>
      <c r="J18" s="179">
        <f>Справка!AT30</f>
        <v>39.34863</v>
      </c>
      <c r="K18" s="179"/>
    </row>
    <row r="19" spans="1:11" ht="22.5" customHeight="1" hidden="1" thickBot="1">
      <c r="A19" s="237" t="s">
        <v>249</v>
      </c>
      <c r="B19" s="234">
        <v>11900</v>
      </c>
      <c r="C19" s="179">
        <f t="shared" si="5"/>
        <v>0</v>
      </c>
      <c r="D19" s="179">
        <v>0</v>
      </c>
      <c r="E19" s="179"/>
      <c r="F19" s="179">
        <f>Район!C50</f>
        <v>0</v>
      </c>
      <c r="G19" s="179">
        <v>0</v>
      </c>
      <c r="H19" s="179"/>
      <c r="I19" s="179">
        <f>Справка!AY30</f>
        <v>0</v>
      </c>
      <c r="J19" s="179">
        <f>Справка!AZ30</f>
        <v>0</v>
      </c>
      <c r="K19" s="179"/>
    </row>
    <row r="20" spans="1:11" ht="33" customHeight="1" hidden="1" thickBot="1">
      <c r="A20" s="236" t="s">
        <v>250</v>
      </c>
      <c r="B20" s="233">
        <v>30000</v>
      </c>
      <c r="C20" s="238">
        <f t="shared" si="5"/>
        <v>0</v>
      </c>
      <c r="D20" s="238">
        <f t="shared" si="0"/>
        <v>0</v>
      </c>
      <c r="E20" s="238"/>
      <c r="F20" s="238">
        <f>'[1]район'!C48</f>
        <v>0</v>
      </c>
      <c r="G20" s="238">
        <f>'[1]район'!D48</f>
        <v>0</v>
      </c>
      <c r="H20" s="238"/>
      <c r="I20" s="238">
        <v>0</v>
      </c>
      <c r="J20" s="238">
        <v>0</v>
      </c>
      <c r="K20" s="238"/>
    </row>
    <row r="21" spans="1:11" ht="36.75" customHeight="1">
      <c r="A21" s="236" t="s">
        <v>38</v>
      </c>
      <c r="B21" s="233"/>
      <c r="C21" s="239">
        <f>SUM(C4,C12,C20)</f>
        <v>97436.6</v>
      </c>
      <c r="D21" s="239">
        <f>SUM(D4,D12,D20)</f>
        <v>56288.37625</v>
      </c>
      <c r="E21" s="238">
        <f t="shared" si="4"/>
        <v>57.769232762637444</v>
      </c>
      <c r="F21" s="239">
        <f>SUM(F4,F12,F20)</f>
        <v>79370</v>
      </c>
      <c r="G21" s="239">
        <f>SUM(G4,G12,G20)</f>
        <v>46535.605729999996</v>
      </c>
      <c r="H21" s="238">
        <f t="shared" si="2"/>
        <v>58.631228083658804</v>
      </c>
      <c r="I21" s="239">
        <f>I4+I12</f>
        <v>18066.600000000002</v>
      </c>
      <c r="J21" s="239">
        <f>J4+J12</f>
        <v>9752.77052</v>
      </c>
      <c r="K21" s="238">
        <f>J21/I21*100</f>
        <v>53.982323846213454</v>
      </c>
    </row>
    <row r="22" spans="1:11" ht="33" customHeight="1">
      <c r="A22" s="236" t="s">
        <v>251</v>
      </c>
      <c r="B22" s="233">
        <v>20000</v>
      </c>
      <c r="C22" s="238">
        <v>287212.1876</v>
      </c>
      <c r="D22" s="238">
        <v>149114.92951</v>
      </c>
      <c r="E22" s="238">
        <f t="shared" si="4"/>
        <v>51.91803688974095</v>
      </c>
      <c r="F22" s="239">
        <f>Район!C45</f>
        <v>291222.9126</v>
      </c>
      <c r="G22" s="239">
        <f>Район!D45</f>
        <v>151172.60450999998</v>
      </c>
      <c r="H22" s="238">
        <f t="shared" si="2"/>
        <v>51.909584709647596</v>
      </c>
      <c r="I22" s="239">
        <f>Справка!BB30</f>
        <v>58293.99600000001</v>
      </c>
      <c r="J22" s="239">
        <f>Справка!BC30</f>
        <v>29586.023</v>
      </c>
      <c r="K22" s="238">
        <f aca="true" t="shared" si="6" ref="K22:K38">J22/I22*100</f>
        <v>50.753122156868436</v>
      </c>
    </row>
    <row r="23" spans="1:12" ht="29.25" customHeight="1">
      <c r="A23" s="233" t="s">
        <v>252</v>
      </c>
      <c r="B23" s="233"/>
      <c r="C23" s="238">
        <f>C22+C21</f>
        <v>384648.78760000004</v>
      </c>
      <c r="D23" s="238">
        <f>D22+D21</f>
        <v>205403.30576</v>
      </c>
      <c r="E23" s="238">
        <f t="shared" si="4"/>
        <v>53.40022180795246</v>
      </c>
      <c r="F23" s="239">
        <f>F22+F21</f>
        <v>370592.9126</v>
      </c>
      <c r="G23" s="239">
        <f>G22+G21</f>
        <v>197708.21024</v>
      </c>
      <c r="H23" s="238">
        <f t="shared" si="2"/>
        <v>53.34916117335376</v>
      </c>
      <c r="I23" s="239">
        <f>I22+I21</f>
        <v>76360.596</v>
      </c>
      <c r="J23" s="239">
        <f>J22+J21</f>
        <v>39338.79352</v>
      </c>
      <c r="K23" s="238">
        <f t="shared" si="6"/>
        <v>51.5171378704273</v>
      </c>
      <c r="L23" s="153"/>
    </row>
    <row r="24" spans="1:11" ht="29.25" customHeight="1">
      <c r="A24" s="233" t="s">
        <v>253</v>
      </c>
      <c r="B24" s="233"/>
      <c r="C24" s="238">
        <f>C25+C26+C27+C28+C29+C30+C31+C32+C33+C34+C38+C35+C36+C37</f>
        <v>403934.8376</v>
      </c>
      <c r="D24" s="238">
        <f>D25+D26+D27+D28+D29+D30+D31+D32+D33+D34+D38+D35+D36+D37</f>
        <v>184521.99341000002</v>
      </c>
      <c r="E24" s="238">
        <f t="shared" si="4"/>
        <v>45.68112879452218</v>
      </c>
      <c r="F24" s="238">
        <f>SUM(F25:F38)</f>
        <v>383380.9526</v>
      </c>
      <c r="G24" s="238">
        <f>SUM(G25:G38)</f>
        <v>186271.1066</v>
      </c>
      <c r="H24" s="238">
        <f t="shared" si="2"/>
        <v>48.58642698254905</v>
      </c>
      <c r="I24" s="238">
        <f>I25+I26+I27+I28+I29+I30+I31+I32+I33+I34+I35+I36+I37+I38</f>
        <v>82858.606</v>
      </c>
      <c r="J24" s="238">
        <f>J25+J26+J27+J28+J29+J30+J31+J32+J33+J34+J35+J36+J37+J38</f>
        <v>29894.58481</v>
      </c>
      <c r="K24" s="238">
        <f t="shared" si="6"/>
        <v>36.07903421643371</v>
      </c>
    </row>
    <row r="25" spans="1:11" ht="30.75" customHeight="1">
      <c r="A25" s="237" t="s">
        <v>254</v>
      </c>
      <c r="B25" s="240" t="s">
        <v>49</v>
      </c>
      <c r="C25" s="179">
        <v>33138.6456</v>
      </c>
      <c r="D25" s="179">
        <v>16533.93397</v>
      </c>
      <c r="E25" s="179">
        <f t="shared" si="4"/>
        <v>49.89320978766856</v>
      </c>
      <c r="F25" s="179">
        <f>Район!C57</f>
        <v>20414.6756</v>
      </c>
      <c r="G25" s="179">
        <f>Район!D57</f>
        <v>10530.597059999998</v>
      </c>
      <c r="H25" s="179">
        <f t="shared" si="2"/>
        <v>51.58346508332466</v>
      </c>
      <c r="I25" s="179">
        <f>Справка!BZ30</f>
        <v>12725.769999999999</v>
      </c>
      <c r="J25" s="179">
        <f>Справка!CA30</f>
        <v>6004.13691</v>
      </c>
      <c r="K25" s="238">
        <f t="shared" si="6"/>
        <v>47.18093215577526</v>
      </c>
    </row>
    <row r="26" spans="1:11" ht="30.75" customHeight="1">
      <c r="A26" s="237" t="s">
        <v>255</v>
      </c>
      <c r="B26" s="240" t="s">
        <v>56</v>
      </c>
      <c r="C26" s="179">
        <v>1467.6</v>
      </c>
      <c r="D26" s="179">
        <v>551.52232</v>
      </c>
      <c r="E26" s="179">
        <f t="shared" si="4"/>
        <v>37.57988007631508</v>
      </c>
      <c r="F26" s="179">
        <f>Район!C65</f>
        <v>1467.6</v>
      </c>
      <c r="G26" s="179">
        <f>Район!D65</f>
        <v>1446.1</v>
      </c>
      <c r="H26" s="179">
        <f t="shared" si="2"/>
        <v>98.5350231670755</v>
      </c>
      <c r="I26" s="179">
        <f>Справка!CO30</f>
        <v>1467.5999999999997</v>
      </c>
      <c r="J26" s="179">
        <f>Справка!CP30</f>
        <v>551.52232</v>
      </c>
      <c r="K26" s="238">
        <f t="shared" si="6"/>
        <v>37.57988007631508</v>
      </c>
    </row>
    <row r="27" spans="1:11" ht="33" customHeight="1">
      <c r="A27" s="237" t="s">
        <v>256</v>
      </c>
      <c r="B27" s="240" t="s">
        <v>60</v>
      </c>
      <c r="C27" s="179">
        <v>1682.803</v>
      </c>
      <c r="D27" s="179">
        <v>546.3684</v>
      </c>
      <c r="E27" s="179">
        <f t="shared" si="4"/>
        <v>32.467757663850136</v>
      </c>
      <c r="F27" s="179">
        <f>Район!C67</f>
        <v>1031.8</v>
      </c>
      <c r="G27" s="179">
        <f>Район!D67</f>
        <v>391.39633000000003</v>
      </c>
      <c r="H27" s="179">
        <f t="shared" si="2"/>
        <v>37.933352393874785</v>
      </c>
      <c r="I27" s="179">
        <f>Справка!CR30</f>
        <v>651.003</v>
      </c>
      <c r="J27" s="179">
        <f>Справка!CS30</f>
        <v>154.97207000000003</v>
      </c>
      <c r="K27" s="238">
        <f t="shared" si="6"/>
        <v>23.805123785911896</v>
      </c>
    </row>
    <row r="28" spans="1:11" ht="30" customHeight="1">
      <c r="A28" s="237" t="s">
        <v>257</v>
      </c>
      <c r="B28" s="240" t="s">
        <v>66</v>
      </c>
      <c r="C28" s="179">
        <v>47248.52338</v>
      </c>
      <c r="D28" s="179">
        <v>9826.85767</v>
      </c>
      <c r="E28" s="179">
        <f t="shared" si="4"/>
        <v>20.79823234044103</v>
      </c>
      <c r="F28" s="179">
        <f>Район!C70</f>
        <v>43838.666000000005</v>
      </c>
      <c r="G28" s="179">
        <f>Район!D70</f>
        <v>9481.92001</v>
      </c>
      <c r="H28" s="179">
        <f t="shared" si="2"/>
        <v>21.62912532511824</v>
      </c>
      <c r="I28" s="179">
        <f>Справка!CU30</f>
        <v>9626.807379999998</v>
      </c>
      <c r="J28" s="179">
        <f>Справка!CV30</f>
        <v>344.93765999999994</v>
      </c>
      <c r="K28" s="238">
        <f t="shared" si="6"/>
        <v>3.5830950634435568</v>
      </c>
    </row>
    <row r="29" spans="1:11" ht="30" customHeight="1">
      <c r="A29" s="237" t="s">
        <v>258</v>
      </c>
      <c r="B29" s="240" t="s">
        <v>74</v>
      </c>
      <c r="C29" s="179">
        <v>18171.97262</v>
      </c>
      <c r="D29" s="179">
        <v>6479.56712</v>
      </c>
      <c r="E29" s="179">
        <f t="shared" si="4"/>
        <v>35.65692759666947</v>
      </c>
      <c r="F29" s="179">
        <f>Район!C75</f>
        <v>6024</v>
      </c>
      <c r="G29" s="179">
        <f>Район!D75</f>
        <v>4251.223</v>
      </c>
      <c r="H29" s="179">
        <f t="shared" si="2"/>
        <v>70.57143094289509</v>
      </c>
      <c r="I29" s="179">
        <f>Справка!CX30</f>
        <v>18171.97262</v>
      </c>
      <c r="J29" s="179">
        <f>Справка!CY30</f>
        <v>6479.567120000001</v>
      </c>
      <c r="K29" s="238">
        <f t="shared" si="6"/>
        <v>35.656927596669476</v>
      </c>
    </row>
    <row r="30" spans="1:11" ht="30" customHeight="1">
      <c r="A30" s="237" t="s">
        <v>259</v>
      </c>
      <c r="B30" s="240" t="s">
        <v>82</v>
      </c>
      <c r="C30" s="179">
        <v>60</v>
      </c>
      <c r="D30" s="179">
        <v>0</v>
      </c>
      <c r="E30" s="179">
        <f t="shared" si="4"/>
        <v>0</v>
      </c>
      <c r="F30" s="179">
        <f>Район!C79</f>
        <v>60</v>
      </c>
      <c r="G30" s="179">
        <f>Район!D79</f>
        <v>0</v>
      </c>
      <c r="H30" s="179">
        <f t="shared" si="2"/>
        <v>0</v>
      </c>
      <c r="I30" s="179">
        <v>0</v>
      </c>
      <c r="J30" s="179">
        <v>0</v>
      </c>
      <c r="K30" s="179">
        <v>0</v>
      </c>
    </row>
    <row r="31" spans="1:11" ht="30" customHeight="1">
      <c r="A31" s="237" t="s">
        <v>260</v>
      </c>
      <c r="B31" s="240" t="s">
        <v>86</v>
      </c>
      <c r="C31" s="179">
        <v>219128.87</v>
      </c>
      <c r="D31" s="179">
        <v>114392.41265</v>
      </c>
      <c r="E31" s="179">
        <f t="shared" si="4"/>
        <v>52.203259502045526</v>
      </c>
      <c r="F31" s="179">
        <f>Район!C81</f>
        <v>219128.87000000002</v>
      </c>
      <c r="G31" s="179">
        <f>Район!D81</f>
        <v>114392.41265</v>
      </c>
      <c r="H31" s="179">
        <f t="shared" si="2"/>
        <v>52.203259502045526</v>
      </c>
      <c r="I31" s="179">
        <v>0</v>
      </c>
      <c r="J31" s="179">
        <v>0</v>
      </c>
      <c r="K31" s="179">
        <v>0</v>
      </c>
    </row>
    <row r="32" spans="1:11" ht="30" customHeight="1">
      <c r="A32" s="237" t="s">
        <v>261</v>
      </c>
      <c r="B32" s="240" t="s">
        <v>96</v>
      </c>
      <c r="C32" s="179">
        <v>29799.977</v>
      </c>
      <c r="D32" s="179">
        <v>12529.29105</v>
      </c>
      <c r="E32" s="179">
        <f t="shared" si="4"/>
        <v>42.04463328948207</v>
      </c>
      <c r="F32" s="179">
        <f>Район!C86</f>
        <v>4043.495</v>
      </c>
      <c r="G32" s="179">
        <f>Район!D86</f>
        <v>1859.55832</v>
      </c>
      <c r="H32" s="179">
        <f t="shared" si="2"/>
        <v>45.98888634708341</v>
      </c>
      <c r="I32" s="179">
        <f>Справка!DA30</f>
        <v>25756.482</v>
      </c>
      <c r="J32" s="179">
        <f>Справка!DB30</f>
        <v>10669.732730000002</v>
      </c>
      <c r="K32" s="179">
        <f t="shared" si="6"/>
        <v>41.42542731573358</v>
      </c>
    </row>
    <row r="33" spans="1:11" ht="30" customHeight="1">
      <c r="A33" s="237" t="s">
        <v>283</v>
      </c>
      <c r="B33" s="240" t="s">
        <v>100</v>
      </c>
      <c r="C33" s="179">
        <v>32035.8</v>
      </c>
      <c r="D33" s="179">
        <v>13803.77357</v>
      </c>
      <c r="E33" s="179">
        <f t="shared" si="4"/>
        <v>43.08858704948839</v>
      </c>
      <c r="F33" s="179">
        <f>Район!C88</f>
        <v>32035.800000000003</v>
      </c>
      <c r="G33" s="179">
        <f>Район!D88</f>
        <v>13803.773570000001</v>
      </c>
      <c r="H33" s="179">
        <f t="shared" si="2"/>
        <v>43.08858704948839</v>
      </c>
      <c r="I33" s="179">
        <v>0</v>
      </c>
      <c r="J33" s="179">
        <v>0</v>
      </c>
      <c r="K33" s="179">
        <v>0</v>
      </c>
    </row>
    <row r="34" spans="1:11" ht="30" customHeight="1">
      <c r="A34" s="237" t="s">
        <v>262</v>
      </c>
      <c r="B34" s="240" t="s">
        <v>263</v>
      </c>
      <c r="C34" s="179">
        <v>14915.146</v>
      </c>
      <c r="D34" s="179">
        <v>5730.97119</v>
      </c>
      <c r="E34" s="179">
        <f t="shared" si="4"/>
        <v>38.42383567683481</v>
      </c>
      <c r="F34" s="179">
        <f>Район!C94</f>
        <v>14915.145999999999</v>
      </c>
      <c r="G34" s="179">
        <f>Район!D94</f>
        <v>6146.571190000001</v>
      </c>
      <c r="H34" s="179">
        <f t="shared" si="2"/>
        <v>41.2102649883548</v>
      </c>
      <c r="I34" s="179">
        <f>Справка!DD30</f>
        <v>10251.045999999998</v>
      </c>
      <c r="J34" s="179">
        <f>Справка!DE30</f>
        <v>3548.3</v>
      </c>
      <c r="K34" s="179">
        <f t="shared" si="6"/>
        <v>34.614028656197625</v>
      </c>
    </row>
    <row r="35" spans="1:11" ht="30" customHeight="1">
      <c r="A35" s="237" t="s">
        <v>273</v>
      </c>
      <c r="B35" s="240" t="s">
        <v>117</v>
      </c>
      <c r="C35" s="179">
        <v>5830.5</v>
      </c>
      <c r="D35" s="179">
        <v>4077.29547</v>
      </c>
      <c r="E35" s="179">
        <f t="shared" si="4"/>
        <v>69.93045999485464</v>
      </c>
      <c r="F35" s="179">
        <f>Район!C99</f>
        <v>5633.3</v>
      </c>
      <c r="G35" s="179">
        <f>Район!D99</f>
        <v>3993.55447</v>
      </c>
      <c r="H35" s="179">
        <f t="shared" si="2"/>
        <v>70.89191894626595</v>
      </c>
      <c r="I35" s="179">
        <f>Справка!DG30</f>
        <v>197.20000000000002</v>
      </c>
      <c r="J35" s="179">
        <f>Справка!DH30</f>
        <v>83.741</v>
      </c>
      <c r="K35" s="179">
        <f t="shared" si="6"/>
        <v>42.465010141987825</v>
      </c>
    </row>
    <row r="36" spans="1:11" ht="30" customHeight="1">
      <c r="A36" s="237" t="s">
        <v>274</v>
      </c>
      <c r="B36" s="240" t="s">
        <v>129</v>
      </c>
      <c r="C36" s="179">
        <v>100</v>
      </c>
      <c r="D36" s="179">
        <v>50</v>
      </c>
      <c r="E36" s="179">
        <f t="shared" si="4"/>
        <v>50</v>
      </c>
      <c r="F36" s="179">
        <f>Район!C105</f>
        <v>100</v>
      </c>
      <c r="G36" s="179">
        <f>Район!D105</f>
        <v>50</v>
      </c>
      <c r="H36" s="179">
        <f t="shared" si="2"/>
        <v>50</v>
      </c>
      <c r="I36" s="179">
        <v>0</v>
      </c>
      <c r="J36" s="179">
        <v>0</v>
      </c>
      <c r="K36" s="179">
        <v>0</v>
      </c>
    </row>
    <row r="37" spans="1:11" ht="34.5" customHeight="1">
      <c r="A37" s="237" t="s">
        <v>275</v>
      </c>
      <c r="B37" s="240" t="s">
        <v>133</v>
      </c>
      <c r="C37" s="179">
        <v>355</v>
      </c>
      <c r="D37" s="179">
        <f>G37+J37</f>
        <v>0</v>
      </c>
      <c r="E37" s="179">
        <f t="shared" si="4"/>
        <v>0</v>
      </c>
      <c r="F37" s="179">
        <f>Район!C107</f>
        <v>355</v>
      </c>
      <c r="G37" s="179">
        <f>Район!D107</f>
        <v>0</v>
      </c>
      <c r="H37" s="179">
        <v>0</v>
      </c>
      <c r="I37" s="179">
        <v>0</v>
      </c>
      <c r="J37" s="179">
        <v>0</v>
      </c>
      <c r="K37" s="179">
        <v>0</v>
      </c>
    </row>
    <row r="38" spans="1:11" ht="30" customHeight="1">
      <c r="A38" s="237" t="s">
        <v>264</v>
      </c>
      <c r="B38" s="240" t="s">
        <v>272</v>
      </c>
      <c r="C38" s="179">
        <v>0</v>
      </c>
      <c r="D38" s="179">
        <v>0</v>
      </c>
      <c r="E38" s="179">
        <v>0</v>
      </c>
      <c r="F38" s="179">
        <f>Район!C109</f>
        <v>34332.6</v>
      </c>
      <c r="G38" s="179">
        <f>Район!D109</f>
        <v>19924</v>
      </c>
      <c r="H38" s="179">
        <f t="shared" si="2"/>
        <v>58.03230748617933</v>
      </c>
      <c r="I38" s="179">
        <f>Справка!DJ30</f>
        <v>4010.725</v>
      </c>
      <c r="J38" s="179">
        <f>Справка!DK30</f>
        <v>2057.6749999999997</v>
      </c>
      <c r="K38" s="179">
        <f t="shared" si="6"/>
        <v>51.304315304589565</v>
      </c>
    </row>
    <row r="39" spans="3:11" ht="15.75">
      <c r="C39" s="241">
        <v>19286.05</v>
      </c>
      <c r="D39" s="178"/>
      <c r="E39" s="153"/>
      <c r="F39" s="153"/>
      <c r="G39" s="153"/>
      <c r="H39" s="153"/>
      <c r="I39" s="153"/>
      <c r="J39" s="153"/>
      <c r="K39" s="153"/>
    </row>
    <row r="40" spans="1:7" ht="15.75">
      <c r="A40" s="154" t="s">
        <v>140</v>
      </c>
      <c r="F40" s="153"/>
      <c r="G40" s="208"/>
    </row>
    <row r="41" spans="1:5" ht="15.75">
      <c r="A41" s="154" t="s">
        <v>265</v>
      </c>
      <c r="C41" s="153"/>
      <c r="D41" s="243" t="s">
        <v>266</v>
      </c>
      <c r="E41" s="243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9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317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964.4000000000001</v>
      </c>
      <c r="D5" s="11">
        <f>SUM(D6,D8,D10,D13,D15)</f>
        <v>341.78504</v>
      </c>
      <c r="E5" s="12">
        <f aca="true" t="shared" si="0" ref="E5:E35">D5/C5*100</f>
        <v>35.4401742015761</v>
      </c>
      <c r="F5" s="12">
        <f aca="true" t="shared" si="1" ref="F5:F36">D5-C5</f>
        <v>-622.6149600000001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278.62399</v>
      </c>
      <c r="E6" s="12">
        <f t="shared" si="0"/>
        <v>54.664310378654115</v>
      </c>
      <c r="F6" s="12">
        <f t="shared" si="1"/>
        <v>-231.07601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278.62399</v>
      </c>
      <c r="E7" s="12">
        <f t="shared" si="0"/>
        <v>54.664310378654115</v>
      </c>
      <c r="F7" s="12">
        <f t="shared" si="1"/>
        <v>-231.07601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5.876</v>
      </c>
      <c r="E8" s="12">
        <f t="shared" si="0"/>
        <v>34.56470588235294</v>
      </c>
      <c r="F8" s="12">
        <f t="shared" si="1"/>
        <v>-11.123999999999999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5.876</v>
      </c>
      <c r="E9" s="12">
        <f t="shared" si="0"/>
        <v>34.56470588235294</v>
      </c>
      <c r="F9" s="12">
        <f t="shared" si="1"/>
        <v>-11.123999999999999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418.7</v>
      </c>
      <c r="D10" s="11">
        <f>SUM(D11:D12)</f>
        <v>52.52005</v>
      </c>
      <c r="E10" s="12">
        <f t="shared" si="0"/>
        <v>12.543599235729639</v>
      </c>
      <c r="F10" s="12">
        <f t="shared" si="1"/>
        <v>-366.17994999999996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41.15173</v>
      </c>
      <c r="E11" s="12">
        <f t="shared" si="0"/>
        <v>10.530125383828045</v>
      </c>
      <c r="F11" s="12">
        <f t="shared" si="1"/>
        <v>-349.64827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27.9</v>
      </c>
      <c r="D12" s="18">
        <v>11.36832</v>
      </c>
      <c r="E12" s="12">
        <f t="shared" si="0"/>
        <v>40.74666666666667</v>
      </c>
      <c r="F12" s="12">
        <f t="shared" si="1"/>
        <v>-16.531679999999998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4.765</v>
      </c>
      <c r="E15" s="12">
        <f t="shared" si="0"/>
        <v>25.07894736842105</v>
      </c>
      <c r="F15" s="12">
        <f t="shared" si="1"/>
        <v>-14.235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4.765</v>
      </c>
      <c r="E17" s="12">
        <f t="shared" si="0"/>
        <v>25.07894736842105</v>
      </c>
      <c r="F17" s="12">
        <f t="shared" si="1"/>
        <v>-14.235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190</v>
      </c>
      <c r="D20" s="11">
        <f>SUM(D21:D36)</f>
        <v>130.46890000000002</v>
      </c>
      <c r="E20" s="12">
        <f t="shared" si="0"/>
        <v>68.66784210526316</v>
      </c>
      <c r="F20" s="12">
        <f t="shared" si="1"/>
        <v>-59.53109999999998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129</v>
      </c>
      <c r="D21" s="12">
        <v>88.86799</v>
      </c>
      <c r="E21" s="12">
        <f t="shared" si="0"/>
        <v>68.88991472868217</v>
      </c>
      <c r="F21" s="12">
        <f t="shared" si="1"/>
        <v>-40.132009999999994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37.71341</v>
      </c>
      <c r="E25" s="12">
        <f t="shared" si="0"/>
        <v>62.85568333333333</v>
      </c>
      <c r="F25" s="12">
        <f t="shared" si="1"/>
        <v>-22.286589999999997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472.25394</v>
      </c>
      <c r="E38" s="12">
        <f aca="true" t="shared" si="2" ref="E38:E47">D38/C38*100</f>
        <v>40.90903846153846</v>
      </c>
      <c r="F38" s="12">
        <f aca="true" t="shared" si="3" ref="F38:F47">D38-C38</f>
        <v>-682.14606</v>
      </c>
      <c r="G38" s="1"/>
    </row>
    <row r="39" spans="1:7" s="9" customFormat="1" ht="15.75">
      <c r="A39" s="10"/>
      <c r="B39" s="10" t="s">
        <v>39</v>
      </c>
      <c r="C39" s="11">
        <f>SUM(C40:C44)</f>
        <v>2358.588</v>
      </c>
      <c r="D39" s="11">
        <f>SUM(D40:D44)</f>
        <v>1246.9530000000002</v>
      </c>
      <c r="E39" s="12">
        <f t="shared" si="2"/>
        <v>52.86862309144284</v>
      </c>
      <c r="F39" s="12">
        <f t="shared" si="3"/>
        <v>-1111.635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1929.8</v>
      </c>
      <c r="D40" s="12">
        <v>1071.92</v>
      </c>
      <c r="E40" s="12">
        <f t="shared" si="2"/>
        <v>55.545652399212365</v>
      </c>
      <c r="F40" s="12">
        <f t="shared" si="3"/>
        <v>-857.8799999999999</v>
      </c>
      <c r="G40" s="1"/>
      <c r="H40" s="21"/>
    </row>
    <row r="41" spans="1:7" s="9" customFormat="1" ht="15" customHeight="1">
      <c r="A41" s="13">
        <v>2020107010</v>
      </c>
      <c r="B41" s="13" t="s">
        <v>41</v>
      </c>
      <c r="C41" s="12">
        <v>80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235.1</v>
      </c>
      <c r="D42" s="12">
        <v>63.121</v>
      </c>
      <c r="E42" s="12">
        <f t="shared" si="2"/>
        <v>26.84857507443641</v>
      </c>
      <c r="F42" s="12">
        <f t="shared" si="3"/>
        <v>-171.97899999999998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113.688</v>
      </c>
      <c r="D43" s="12">
        <v>111.912</v>
      </c>
      <c r="E43" s="12">
        <f t="shared" si="2"/>
        <v>98.43782985011612</v>
      </c>
      <c r="F43" s="12">
        <f t="shared" si="3"/>
        <v>-1.7759999999999962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3512.9880000000003</v>
      </c>
      <c r="D46" s="11">
        <f>SUM(D39,D38)</f>
        <v>1719.2069400000003</v>
      </c>
      <c r="E46" s="12">
        <f t="shared" si="2"/>
        <v>48.938594154036394</v>
      </c>
      <c r="F46" s="12">
        <f t="shared" si="3"/>
        <v>-1793.78106</v>
      </c>
      <c r="G46" s="1"/>
    </row>
    <row r="47" spans="1:7" s="9" customFormat="1" ht="15.75">
      <c r="A47" s="10"/>
      <c r="B47" s="22" t="s">
        <v>47</v>
      </c>
      <c r="C47" s="11">
        <f>C103-C46</f>
        <v>149.99999999999955</v>
      </c>
      <c r="D47" s="11">
        <f>D103-D46</f>
        <v>30.404209999999694</v>
      </c>
      <c r="E47" s="12">
        <f t="shared" si="2"/>
        <v>20.269473333333192</v>
      </c>
      <c r="F47" s="12">
        <f t="shared" si="3"/>
        <v>-119.59578999999985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824.01375</v>
      </c>
      <c r="D52" s="39">
        <f>SUM(D53:D55)</f>
        <v>444.36036</v>
      </c>
      <c r="E52" s="12">
        <f>D52/C52*100</f>
        <v>53.92632829245871</v>
      </c>
      <c r="F52" s="12">
        <f>D52-C52</f>
        <v>-379.65338999999994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728.515</v>
      </c>
      <c r="D53" s="18">
        <v>362.46036</v>
      </c>
      <c r="E53" s="12">
        <f>D53/C53*100</f>
        <v>49.75331461946562</v>
      </c>
      <c r="F53" s="12">
        <f>D53-C53</f>
        <v>-366.05464</v>
      </c>
      <c r="G53" s="31"/>
    </row>
    <row r="54" spans="1:7" s="9" customFormat="1" ht="15.75">
      <c r="A54" s="40" t="s">
        <v>53</v>
      </c>
      <c r="B54" s="17" t="s">
        <v>54</v>
      </c>
      <c r="C54" s="18">
        <v>81.9</v>
      </c>
      <c r="D54" s="18">
        <v>81.9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39.3916</v>
      </c>
      <c r="E56" s="12">
        <f>D56/C56*100</f>
        <v>34.68486396055297</v>
      </c>
      <c r="F56" s="12">
        <f aca="true" t="shared" si="4" ref="F56:F103">D56-C56</f>
        <v>-74.1784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39.3916</v>
      </c>
      <c r="E57" s="12">
        <f>D57/C57*100</f>
        <v>34.68486396055297</v>
      </c>
      <c r="F57" s="12">
        <f t="shared" si="4"/>
        <v>-74.1784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19.40125</v>
      </c>
      <c r="D58" s="44">
        <f>SUM(D59:D61)</f>
        <v>1.40125</v>
      </c>
      <c r="E58" s="12">
        <f>D58/C58*100</f>
        <v>7.222472778815798</v>
      </c>
      <c r="F58" s="12">
        <f t="shared" si="4"/>
        <v>-18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162</v>
      </c>
      <c r="B60" s="48" t="s">
        <v>276</v>
      </c>
      <c r="C60" s="49">
        <v>19.40125</v>
      </c>
      <c r="D60" s="49">
        <v>1.40125</v>
      </c>
      <c r="E60" s="12"/>
      <c r="F60" s="12">
        <f t="shared" si="4"/>
        <v>-18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 hidden="1">
      <c r="A62" s="37" t="s">
        <v>66</v>
      </c>
      <c r="B62" s="38" t="s">
        <v>67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72</v>
      </c>
      <c r="B65" s="48" t="s">
        <v>73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985.228</v>
      </c>
      <c r="D66" s="39">
        <f>D68+D69</f>
        <v>405.11846</v>
      </c>
      <c r="E66" s="12">
        <f>D66/C66*100</f>
        <v>41.1192597043527</v>
      </c>
      <c r="F66" s="12">
        <f t="shared" si="4"/>
        <v>-580.1095399999999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985.228</v>
      </c>
      <c r="D69" s="18">
        <v>405.11846</v>
      </c>
      <c r="E69" s="12">
        <f>D69/C69*100</f>
        <v>41.1192597043527</v>
      </c>
      <c r="F69" s="12">
        <f t="shared" si="4"/>
        <v>-580.1095399999999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0.7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1661.3</v>
      </c>
      <c r="D77" s="39">
        <f>SUM(D78:D78)</f>
        <v>805.86448</v>
      </c>
      <c r="E77" s="12">
        <f t="shared" si="5"/>
        <v>48.508064768554746</v>
      </c>
      <c r="F77" s="12">
        <f t="shared" si="4"/>
        <v>-855.43552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1661.3</v>
      </c>
      <c r="D78" s="18">
        <v>805.86448</v>
      </c>
      <c r="E78" s="12">
        <f t="shared" si="5"/>
        <v>48.508064768554746</v>
      </c>
      <c r="F78" s="12">
        <f t="shared" si="4"/>
        <v>-855.43552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5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5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7</v>
      </c>
      <c r="E89" s="11">
        <f>D89/C89*100</f>
        <v>53.84615384615385</v>
      </c>
      <c r="F89" s="12">
        <f t="shared" si="4"/>
        <v>-6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7</v>
      </c>
      <c r="E90" s="11">
        <f>D90/C90*100</f>
        <v>53.84615384615385</v>
      </c>
      <c r="F90" s="12">
        <f>D90-C90</f>
        <v>-6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6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6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6"/>
        <v>0</v>
      </c>
      <c r="G93" s="31"/>
    </row>
    <row r="94" spans="1:7" s="9" customFormat="1" ht="29.2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6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>D95/C95*100</f>
        <v>#DIV/0!</v>
      </c>
      <c r="F95" s="12">
        <f t="shared" si="6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>D96/C96*100</f>
        <v>#DIV/0!</v>
      </c>
      <c r="F96" s="12">
        <f t="shared" si="6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6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6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46.475</v>
      </c>
      <c r="D99" s="39">
        <f>D100</f>
        <v>46.475</v>
      </c>
      <c r="E99" s="11"/>
      <c r="F99" s="12">
        <f t="shared" si="6"/>
        <v>0</v>
      </c>
    </row>
    <row r="100" spans="1:6" s="9" customFormat="1" ht="15.75" customHeight="1">
      <c r="A100" s="59">
        <v>1403</v>
      </c>
      <c r="B100" s="60" t="s">
        <v>295</v>
      </c>
      <c r="C100" s="18">
        <v>46.475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6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6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3662.988</v>
      </c>
      <c r="D103" s="39">
        <f>D52+D56+D58+D62+D66+D77+D85+D89+D99</f>
        <v>1749.61115</v>
      </c>
      <c r="E103" s="12">
        <f t="shared" si="5"/>
        <v>47.76458863638101</v>
      </c>
      <c r="F103" s="12">
        <f t="shared" si="4"/>
        <v>-1913.3768499999999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5">
      <selection activeCell="C65" sqref="C6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0.4218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318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900.4000000000001</v>
      </c>
      <c r="D5" s="11">
        <f>SUM(D6,D8,D10,D13,D15)</f>
        <v>321.16002</v>
      </c>
      <c r="E5" s="12">
        <f aca="true" t="shared" si="0" ref="E5:E35">D5/C5*100</f>
        <v>35.66859395824078</v>
      </c>
      <c r="F5" s="12">
        <f aca="true" t="shared" si="1" ref="F5:F36">D5-C5</f>
        <v>-579.2399800000001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188.25352</v>
      </c>
      <c r="E6" s="12">
        <f t="shared" si="0"/>
        <v>45.02595551303516</v>
      </c>
      <c r="F6" s="12">
        <f t="shared" si="1"/>
        <v>-229.84648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188.25352</v>
      </c>
      <c r="E7" s="12">
        <f t="shared" si="0"/>
        <v>45.02595551303516</v>
      </c>
      <c r="F7" s="12">
        <f t="shared" si="1"/>
        <v>-229.84648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11.40648</v>
      </c>
      <c r="E8" s="12">
        <f t="shared" si="0"/>
        <v>76.0432</v>
      </c>
      <c r="F8" s="12">
        <f t="shared" si="1"/>
        <v>-3.59352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11.40648</v>
      </c>
      <c r="E9" s="12">
        <f t="shared" si="0"/>
        <v>76.0432</v>
      </c>
      <c r="F9" s="12">
        <f t="shared" si="1"/>
        <v>-3.59352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461.59999999999997</v>
      </c>
      <c r="D10" s="11">
        <f>SUM(D11:D12)</f>
        <v>112.85002</v>
      </c>
      <c r="E10" s="12">
        <f t="shared" si="0"/>
        <v>24.44757798960139</v>
      </c>
      <c r="F10" s="12">
        <f t="shared" si="1"/>
        <v>-348.74997999999994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105.69941</v>
      </c>
      <c r="E11" s="12">
        <f t="shared" si="0"/>
        <v>24.74237125468165</v>
      </c>
      <c r="F11" s="12">
        <f t="shared" si="1"/>
        <v>-321.50059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34.4</v>
      </c>
      <c r="D12" s="18">
        <v>7.15061</v>
      </c>
      <c r="E12" s="12">
        <f t="shared" si="0"/>
        <v>20.78665697674419</v>
      </c>
      <c r="F12" s="12">
        <f t="shared" si="1"/>
        <v>-27.24939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8.65</v>
      </c>
      <c r="E15" s="12">
        <f t="shared" si="0"/>
        <v>151.75438596491227</v>
      </c>
      <c r="F15" s="12">
        <f t="shared" si="1"/>
        <v>2.95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8.65</v>
      </c>
      <c r="E17" s="12">
        <f t="shared" si="0"/>
        <v>151.75438596491227</v>
      </c>
      <c r="F17" s="12">
        <f t="shared" si="1"/>
        <v>2.95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133</v>
      </c>
      <c r="D20" s="11">
        <f>SUM(D21:D36)</f>
        <v>28.06499</v>
      </c>
      <c r="E20" s="12">
        <f t="shared" si="0"/>
        <v>21.101496240601506</v>
      </c>
      <c r="F20" s="12">
        <f t="shared" si="1"/>
        <v>-104.93501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22.04453</v>
      </c>
      <c r="E21" s="12">
        <f t="shared" si="0"/>
        <v>48.98784444444445</v>
      </c>
      <c r="F21" s="12">
        <f t="shared" si="1"/>
        <v>-22.95547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6.02046</v>
      </c>
      <c r="E22" s="12">
        <f t="shared" si="0"/>
        <v>86.00657142857143</v>
      </c>
      <c r="F22" s="12">
        <f t="shared" si="1"/>
        <v>-0.9795400000000001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0</v>
      </c>
      <c r="E25" s="12">
        <f t="shared" si="0"/>
        <v>0</v>
      </c>
      <c r="F25" s="12">
        <f t="shared" si="1"/>
        <v>-80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349.22501</v>
      </c>
      <c r="E38" s="12">
        <f aca="true" t="shared" si="2" ref="E38:E47">D38/C38*100</f>
        <v>33.793788465260306</v>
      </c>
      <c r="F38" s="12">
        <f aca="true" t="shared" si="3" ref="F38:F47">D38-C38</f>
        <v>-684.1749900000001</v>
      </c>
      <c r="G38" s="1"/>
    </row>
    <row r="39" spans="1:7" s="9" customFormat="1" ht="15.75">
      <c r="A39" s="10"/>
      <c r="B39" s="10" t="s">
        <v>39</v>
      </c>
      <c r="C39" s="11">
        <f>SUM(C40:C44)</f>
        <v>3236.5029999999997</v>
      </c>
      <c r="D39" s="11">
        <f>SUM(D40:D44)</f>
        <v>1974.116</v>
      </c>
      <c r="E39" s="12">
        <f t="shared" si="2"/>
        <v>60.99533972315181</v>
      </c>
      <c r="F39" s="12">
        <f t="shared" si="3"/>
        <v>-1262.3869999999997</v>
      </c>
      <c r="G39" s="1"/>
    </row>
    <row r="40" spans="1:8" s="9" customFormat="1" ht="15.75">
      <c r="A40" s="13">
        <v>2020100000</v>
      </c>
      <c r="B40" s="13" t="s">
        <v>40</v>
      </c>
      <c r="C40" s="12">
        <v>2448.7</v>
      </c>
      <c r="D40" s="12">
        <v>1364.56</v>
      </c>
      <c r="E40" s="12">
        <f t="shared" si="2"/>
        <v>55.72589537305509</v>
      </c>
      <c r="F40" s="12">
        <f t="shared" si="3"/>
        <v>-1084.1399999999999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674.1</v>
      </c>
      <c r="D42" s="12">
        <v>497.636</v>
      </c>
      <c r="E42" s="12">
        <f t="shared" si="2"/>
        <v>73.82228156059932</v>
      </c>
      <c r="F42" s="12">
        <f t="shared" si="3"/>
        <v>-176.464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113.703</v>
      </c>
      <c r="D43" s="12">
        <v>111.92</v>
      </c>
      <c r="E43" s="12">
        <f t="shared" si="2"/>
        <v>98.43187954583432</v>
      </c>
      <c r="F43" s="12">
        <f t="shared" si="3"/>
        <v>-1.7830000000000013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4269.903</v>
      </c>
      <c r="D46" s="11">
        <f>SUM(D39,D38)</f>
        <v>2323.34101</v>
      </c>
      <c r="E46" s="12">
        <f t="shared" si="2"/>
        <v>54.41203254500161</v>
      </c>
      <c r="F46" s="12">
        <f t="shared" si="3"/>
        <v>-1946.5619900000002</v>
      </c>
      <c r="G46" s="1"/>
    </row>
    <row r="47" spans="1:7" s="9" customFormat="1" ht="15.75">
      <c r="A47" s="10"/>
      <c r="B47" s="22" t="s">
        <v>47</v>
      </c>
      <c r="C47" s="11">
        <f>C103-C46</f>
        <v>368.1400000000003</v>
      </c>
      <c r="D47" s="11">
        <f>D103-D46</f>
        <v>-257.875</v>
      </c>
      <c r="E47" s="12">
        <f t="shared" si="2"/>
        <v>-70.04807953495946</v>
      </c>
      <c r="F47" s="12">
        <f t="shared" si="3"/>
        <v>-626.0150000000003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770.13175</v>
      </c>
      <c r="D52" s="39">
        <f>SUM(D53:D55)</f>
        <v>325.3337</v>
      </c>
      <c r="E52" s="12">
        <f>D52/C52*100</f>
        <v>42.24390177394972</v>
      </c>
      <c r="F52" s="12">
        <f>D52-C52</f>
        <v>-444.79805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751.533</v>
      </c>
      <c r="D53" s="18">
        <v>325.3337</v>
      </c>
      <c r="E53" s="12">
        <f>D53/C53*100</f>
        <v>43.289343249065574</v>
      </c>
      <c r="F53" s="12">
        <f>D53-C53</f>
        <v>-426.1993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47.09365</v>
      </c>
      <c r="E56" s="12">
        <f>D56/C56*100</f>
        <v>41.46662851105045</v>
      </c>
      <c r="F56" s="12">
        <f aca="true" t="shared" si="4" ref="F56:F103">D56-C56</f>
        <v>-66.47635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47.09365</v>
      </c>
      <c r="E57" s="12">
        <f>D57/C57*100</f>
        <v>41.46662851105045</v>
      </c>
      <c r="F57" s="12">
        <f t="shared" si="4"/>
        <v>-66.47635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37.30125</v>
      </c>
      <c r="D58" s="44">
        <f>D60+D61</f>
        <v>1.40125</v>
      </c>
      <c r="E58" s="12">
        <f>D58/C58*100</f>
        <v>3.7565765222345093</v>
      </c>
      <c r="F58" s="12">
        <f t="shared" si="4"/>
        <v>-35.900000000000006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6.5" customHeight="1">
      <c r="A60" s="47" t="s">
        <v>162</v>
      </c>
      <c r="B60" s="48" t="s">
        <v>276</v>
      </c>
      <c r="C60" s="49">
        <v>37.30125</v>
      </c>
      <c r="D60" s="49">
        <v>1.40125</v>
      </c>
      <c r="E60" s="12"/>
      <c r="F60" s="12">
        <f t="shared" si="4"/>
        <v>-35.900000000000006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 aca="true" t="shared" si="5" ref="E61:E66">D61/C61*100</f>
        <v>#DIV/0!</v>
      </c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C63+C65</f>
        <v>307.64</v>
      </c>
      <c r="D62" s="39">
        <f>D63+D64+D65</f>
        <v>0</v>
      </c>
      <c r="E62" s="39"/>
      <c r="F62" s="39">
        <f>F63+F65</f>
        <v>-307.64</v>
      </c>
      <c r="G62" s="31"/>
    </row>
    <row r="63" spans="1:7" s="9" customFormat="1" ht="16.5" customHeight="1">
      <c r="A63" s="40" t="s">
        <v>68</v>
      </c>
      <c r="B63" s="17" t="s">
        <v>69</v>
      </c>
      <c r="C63" s="18">
        <v>250</v>
      </c>
      <c r="D63" s="18">
        <v>0</v>
      </c>
      <c r="E63" s="12">
        <f t="shared" si="5"/>
        <v>0</v>
      </c>
      <c r="F63" s="12">
        <f t="shared" si="4"/>
        <v>-250</v>
      </c>
      <c r="G63" s="31"/>
    </row>
    <row r="64" spans="1:7" s="9" customFormat="1" ht="14.25" customHeight="1" hidden="1">
      <c r="A64" s="40" t="s">
        <v>70</v>
      </c>
      <c r="B64" s="50" t="s">
        <v>71</v>
      </c>
      <c r="C64" s="287"/>
      <c r="D64" s="18">
        <v>0</v>
      </c>
      <c r="E64" s="12" t="e">
        <f t="shared" si="5"/>
        <v>#DIV/0!</v>
      </c>
      <c r="F64" s="12">
        <f t="shared" si="4"/>
        <v>0</v>
      </c>
      <c r="G64" s="31"/>
    </row>
    <row r="65" spans="1:7" s="9" customFormat="1" ht="14.25" customHeight="1">
      <c r="A65" s="47" t="s">
        <v>72</v>
      </c>
      <c r="B65" s="48" t="s">
        <v>73</v>
      </c>
      <c r="C65" s="18">
        <v>57.64</v>
      </c>
      <c r="D65" s="18">
        <v>0</v>
      </c>
      <c r="E65" s="12">
        <f t="shared" si="5"/>
        <v>0</v>
      </c>
      <c r="F65" s="12">
        <f t="shared" si="4"/>
        <v>-57.64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1102.9</v>
      </c>
      <c r="D66" s="39">
        <f>D68+D69</f>
        <v>409.35545</v>
      </c>
      <c r="E66" s="12">
        <f t="shared" si="5"/>
        <v>37.11627980777949</v>
      </c>
      <c r="F66" s="12">
        <f t="shared" si="4"/>
        <v>-693.5445500000001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1102.9</v>
      </c>
      <c r="D69" s="18">
        <v>409.35545</v>
      </c>
      <c r="E69" s="12">
        <f>D69/C69*100</f>
        <v>37.11627980777949</v>
      </c>
      <c r="F69" s="12">
        <f t="shared" si="4"/>
        <v>-693.5445500000001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1673.1</v>
      </c>
      <c r="D77" s="39">
        <f>SUM(D78:D78)</f>
        <v>761.88696</v>
      </c>
      <c r="E77" s="12">
        <f t="shared" si="6"/>
        <v>45.537443069750765</v>
      </c>
      <c r="F77" s="12">
        <f t="shared" si="4"/>
        <v>-911.2130399999999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1673.1</v>
      </c>
      <c r="D78" s="18">
        <v>761.88696</v>
      </c>
      <c r="E78" s="12">
        <f t="shared" si="6"/>
        <v>45.537443069750765</v>
      </c>
      <c r="F78" s="12">
        <f t="shared" si="4"/>
        <v>-911.2130399999999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407.8</v>
      </c>
      <c r="D85" s="39">
        <f>SUM(D86:D88)</f>
        <v>407.8</v>
      </c>
      <c r="E85" s="11">
        <f t="shared" si="6"/>
        <v>100</v>
      </c>
      <c r="F85" s="12">
        <f t="shared" si="4"/>
        <v>0</v>
      </c>
      <c r="G85" s="31"/>
    </row>
    <row r="86" spans="1:7" s="9" customFormat="1" ht="15" customHeight="1">
      <c r="A86" s="59">
        <v>1003</v>
      </c>
      <c r="B86" s="60" t="s">
        <v>113</v>
      </c>
      <c r="C86" s="18">
        <v>407.8</v>
      </c>
      <c r="D86" s="18">
        <v>407.8</v>
      </c>
      <c r="E86" s="12">
        <f t="shared" si="6"/>
        <v>100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</v>
      </c>
      <c r="D89" s="39">
        <f>D90+D91+D92+D93+D94</f>
        <v>7.295</v>
      </c>
      <c r="E89" s="11">
        <f>D89/C89*100</f>
        <v>48.63333333333333</v>
      </c>
      <c r="F89" s="12">
        <f t="shared" si="4"/>
        <v>-7.705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</v>
      </c>
      <c r="D90" s="18">
        <v>7.295</v>
      </c>
      <c r="E90" s="11">
        <f aca="true" t="shared" si="7" ref="E90:E98">D90/C90*100</f>
        <v>48.63333333333333</v>
      </c>
      <c r="F90" s="12">
        <f>D90-C90</f>
        <v>-7.705</v>
      </c>
      <c r="G90" s="31"/>
    </row>
    <row r="91" spans="1:7" s="9" customFormat="1" ht="15.75" customHeight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210.6</v>
      </c>
      <c r="D99" s="39">
        <f>D100</f>
        <v>105.3</v>
      </c>
      <c r="E99" s="11"/>
      <c r="F99" s="12">
        <f t="shared" si="8"/>
        <v>-105.3</v>
      </c>
    </row>
    <row r="100" spans="1:6" s="9" customFormat="1" ht="15.75" customHeight="1">
      <c r="A100" s="59">
        <v>1403</v>
      </c>
      <c r="B100" s="60" t="s">
        <v>295</v>
      </c>
      <c r="C100" s="18">
        <v>210.6</v>
      </c>
      <c r="D100" s="18">
        <v>105.3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4638.043000000001</v>
      </c>
      <c r="D103" s="39">
        <f>SUM(D52,D56,D58,D62,D66,D70,D72,D77,D79,D85,D89,D99)</f>
        <v>2065.46601</v>
      </c>
      <c r="E103" s="12">
        <f t="shared" si="6"/>
        <v>44.53313628183266</v>
      </c>
      <c r="F103" s="12">
        <f t="shared" si="4"/>
        <v>-2572.5769900000005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5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319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621.3</v>
      </c>
      <c r="D5" s="11">
        <f>SUM(D6,D8,D10,D13,D15)</f>
        <v>248.28166000000002</v>
      </c>
      <c r="E5" s="12">
        <f aca="true" t="shared" si="0" ref="E5:E35">D5/C5*100</f>
        <v>39.96163849991953</v>
      </c>
      <c r="F5" s="12">
        <f aca="true" t="shared" si="1" ref="F5:F36">D5-C5</f>
        <v>-373.01833999999997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171.51127</v>
      </c>
      <c r="E6" s="12">
        <f t="shared" si="0"/>
        <v>71.82213986599665</v>
      </c>
      <c r="F6" s="12">
        <f t="shared" si="1"/>
        <v>-67.28873000000002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171.51127</v>
      </c>
      <c r="E7" s="12">
        <f t="shared" si="0"/>
        <v>71.82213986599665</v>
      </c>
      <c r="F7" s="12">
        <f t="shared" si="1"/>
        <v>-67.28873000000002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0.30603</v>
      </c>
      <c r="E8" s="12">
        <f t="shared" si="0"/>
        <v>6.1206000000000005</v>
      </c>
      <c r="F8" s="12">
        <f t="shared" si="1"/>
        <v>-4.69397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0.30603</v>
      </c>
      <c r="E9" s="12">
        <f t="shared" si="0"/>
        <v>6.1206000000000005</v>
      </c>
      <c r="F9" s="12">
        <f t="shared" si="1"/>
        <v>-4.69397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368.29999999999995</v>
      </c>
      <c r="D10" s="11">
        <f>SUM(D11:D12)</f>
        <v>71.44436</v>
      </c>
      <c r="E10" s="12">
        <f t="shared" si="0"/>
        <v>19.39841433613902</v>
      </c>
      <c r="F10" s="12">
        <f t="shared" si="1"/>
        <v>-296.85563999999994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65.4651</v>
      </c>
      <c r="E11" s="12">
        <f t="shared" si="0"/>
        <v>19.09160104986877</v>
      </c>
      <c r="F11" s="12">
        <f t="shared" si="1"/>
        <v>-277.43489999999997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25.4</v>
      </c>
      <c r="D12" s="18">
        <v>5.97926</v>
      </c>
      <c r="E12" s="12">
        <f t="shared" si="0"/>
        <v>23.540393700787405</v>
      </c>
      <c r="F12" s="12">
        <f t="shared" si="1"/>
        <v>-19.42074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5.02</v>
      </c>
      <c r="E15" s="12">
        <f t="shared" si="0"/>
        <v>54.565217391304344</v>
      </c>
      <c r="F15" s="12">
        <f t="shared" si="1"/>
        <v>-4.18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9.2</v>
      </c>
      <c r="D17" s="12">
        <v>5.02</v>
      </c>
      <c r="E17" s="12">
        <f t="shared" si="0"/>
        <v>54.565217391304344</v>
      </c>
      <c r="F17" s="12">
        <f t="shared" si="1"/>
        <v>-4.18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131</v>
      </c>
      <c r="D20" s="11">
        <f>SUM(D21:D36)</f>
        <v>49.514269999999996</v>
      </c>
      <c r="E20" s="12">
        <f t="shared" si="0"/>
        <v>37.797152671755725</v>
      </c>
      <c r="F20" s="12">
        <f t="shared" si="1"/>
        <v>-81.48573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43.64172</v>
      </c>
      <c r="E21" s="12">
        <f t="shared" si="0"/>
        <v>38.96582142857143</v>
      </c>
      <c r="F21" s="12">
        <f t="shared" si="1"/>
        <v>-68.35828000000001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5.87255</v>
      </c>
      <c r="E22" s="12">
        <f t="shared" si="0"/>
        <v>73.406875</v>
      </c>
      <c r="F22" s="12">
        <f t="shared" si="1"/>
        <v>-2.1274499999999996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10</v>
      </c>
      <c r="D25" s="12">
        <v>0</v>
      </c>
      <c r="E25" s="12">
        <f t="shared" si="0"/>
        <v>0</v>
      </c>
      <c r="F25" s="12">
        <f t="shared" si="1"/>
        <v>-10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4.2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297.79593</v>
      </c>
      <c r="E38" s="12">
        <f aca="true" t="shared" si="2" ref="E38:E47">D38/C38*100</f>
        <v>39.58473082546857</v>
      </c>
      <c r="F38" s="12">
        <f aca="true" t="shared" si="3" ref="F38:F47">D38-C38</f>
        <v>-454.50406999999996</v>
      </c>
      <c r="G38" s="1"/>
    </row>
    <row r="39" spans="1:7" s="9" customFormat="1" ht="15.75">
      <c r="A39" s="10"/>
      <c r="B39" s="10" t="s">
        <v>39</v>
      </c>
      <c r="C39" s="11">
        <f>SUM(C40:C44)</f>
        <v>3989.082</v>
      </c>
      <c r="D39" s="11">
        <f>SUM(D40:D44)</f>
        <v>2398.9889999999996</v>
      </c>
      <c r="E39" s="12">
        <f t="shared" si="2"/>
        <v>60.138874056737855</v>
      </c>
      <c r="F39" s="12">
        <f t="shared" si="3"/>
        <v>-1590.0930000000003</v>
      </c>
      <c r="G39" s="1"/>
    </row>
    <row r="40" spans="1:8" s="9" customFormat="1" ht="15.75">
      <c r="A40" s="13">
        <v>2020100000</v>
      </c>
      <c r="B40" s="13" t="s">
        <v>40</v>
      </c>
      <c r="C40" s="12">
        <v>2244.7</v>
      </c>
      <c r="D40" s="12">
        <v>1253.96</v>
      </c>
      <c r="E40" s="12">
        <f t="shared" si="2"/>
        <v>55.86314429545152</v>
      </c>
      <c r="F40" s="12">
        <f t="shared" si="3"/>
        <v>-990.7399999999998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658.3</v>
      </c>
      <c r="D41" s="12">
        <v>141.3</v>
      </c>
      <c r="E41" s="12">
        <f t="shared" si="2"/>
        <v>21.464377943187</v>
      </c>
      <c r="F41" s="12">
        <f t="shared" si="3"/>
        <v>-517</v>
      </c>
      <c r="G41" s="1"/>
    </row>
    <row r="42" spans="1:7" s="9" customFormat="1" ht="15.75">
      <c r="A42" s="13">
        <v>2020200000</v>
      </c>
      <c r="B42" s="13" t="s">
        <v>42</v>
      </c>
      <c r="C42" s="12">
        <v>972.4</v>
      </c>
      <c r="D42" s="12">
        <v>891.819</v>
      </c>
      <c r="E42" s="12">
        <f t="shared" si="2"/>
        <v>91.71318387494858</v>
      </c>
      <c r="F42" s="12">
        <f t="shared" si="3"/>
        <v>-80.58100000000002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113.682</v>
      </c>
      <c r="D43" s="12">
        <v>111.91</v>
      </c>
      <c r="E43" s="12">
        <f t="shared" si="2"/>
        <v>98.44126598757938</v>
      </c>
      <c r="F43" s="12">
        <f t="shared" si="3"/>
        <v>-1.7720000000000056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0.75" customHeight="1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4741.382</v>
      </c>
      <c r="D46" s="11">
        <f>SUM(D39,D38)</f>
        <v>2696.78493</v>
      </c>
      <c r="E46" s="12">
        <f t="shared" si="2"/>
        <v>56.877613531244684</v>
      </c>
      <c r="F46" s="12">
        <f t="shared" si="3"/>
        <v>-2044.5970699999998</v>
      </c>
      <c r="G46" s="1"/>
    </row>
    <row r="47" spans="1:7" s="9" customFormat="1" ht="15.75">
      <c r="A47" s="10"/>
      <c r="B47" s="22" t="s">
        <v>47</v>
      </c>
      <c r="C47" s="11">
        <f>C103-C46</f>
        <v>208.0000000000009</v>
      </c>
      <c r="D47" s="11">
        <f>D103-D46</f>
        <v>-950.4240099999997</v>
      </c>
      <c r="E47" s="12">
        <f t="shared" si="2"/>
        <v>-456.93462019230554</v>
      </c>
      <c r="F47" s="12">
        <f t="shared" si="3"/>
        <v>-1158.4240100000006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695.51075</v>
      </c>
      <c r="D52" s="39">
        <f>SUM(D53:D55)</f>
        <v>329.54223</v>
      </c>
      <c r="E52" s="12">
        <f>D52/C52*100</f>
        <v>47.38132803842356</v>
      </c>
      <c r="F52" s="12">
        <f>D52-C52</f>
        <v>-365.96852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691.912</v>
      </c>
      <c r="D53" s="18">
        <v>329.54223</v>
      </c>
      <c r="E53" s="12">
        <f>D53/C53*100</f>
        <v>47.627766247730925</v>
      </c>
      <c r="F53" s="12">
        <f>D53-C53</f>
        <v>-362.36977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45.1005</v>
      </c>
      <c r="E56" s="12">
        <f aca="true" t="shared" si="4" ref="E56:E61">D56/C56*100</f>
        <v>39.711631592850225</v>
      </c>
      <c r="F56" s="12">
        <f aca="true" t="shared" si="5" ref="F56:F103">D56-C56</f>
        <v>-68.4695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45.1005</v>
      </c>
      <c r="E57" s="12">
        <f t="shared" si="4"/>
        <v>39.711631592850225</v>
      </c>
      <c r="F57" s="12">
        <f t="shared" si="5"/>
        <v>-68.4695</v>
      </c>
    </row>
    <row r="58" spans="1:7" s="46" customFormat="1" ht="13.5" customHeight="1">
      <c r="A58" s="42" t="s">
        <v>60</v>
      </c>
      <c r="B58" s="43" t="s">
        <v>61</v>
      </c>
      <c r="C58" s="44">
        <f>C60</f>
        <v>51.40125</v>
      </c>
      <c r="D58" s="44">
        <f>SUM(D59:D61)</f>
        <v>1.40125</v>
      </c>
      <c r="E58" s="12">
        <f t="shared" si="4"/>
        <v>2.726101018944092</v>
      </c>
      <c r="F58" s="12">
        <f t="shared" si="5"/>
        <v>-50</v>
      </c>
      <c r="G58" s="45"/>
    </row>
    <row r="59" spans="1:7" s="46" customFormat="1" ht="15" customHeight="1" hidden="1">
      <c r="A59" s="47" t="s">
        <v>62</v>
      </c>
      <c r="B59" s="48" t="s">
        <v>63</v>
      </c>
      <c r="C59" s="49">
        <v>0</v>
      </c>
      <c r="D59" s="49">
        <v>0</v>
      </c>
      <c r="E59" s="12" t="e">
        <f t="shared" si="4"/>
        <v>#DIV/0!</v>
      </c>
      <c r="F59" s="12">
        <f t="shared" si="5"/>
        <v>0</v>
      </c>
      <c r="G59" s="45"/>
    </row>
    <row r="60" spans="1:7" s="46" customFormat="1" ht="14.25" customHeight="1">
      <c r="A60" s="47" t="s">
        <v>162</v>
      </c>
      <c r="B60" s="48" t="s">
        <v>276</v>
      </c>
      <c r="C60" s="49">
        <v>51.40125</v>
      </c>
      <c r="D60" s="49">
        <v>1.40125</v>
      </c>
      <c r="E60" s="12">
        <f t="shared" si="4"/>
        <v>2.726101018944092</v>
      </c>
      <c r="F60" s="12">
        <f t="shared" si="5"/>
        <v>-50</v>
      </c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 t="e">
        <f t="shared" si="4"/>
        <v>#DIV/0!</v>
      </c>
      <c r="F61" s="12">
        <f t="shared" si="5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30</v>
      </c>
      <c r="D62" s="39">
        <f>D63+D64+D65</f>
        <v>0</v>
      </c>
      <c r="E62" s="12"/>
      <c r="F62" s="12">
        <f t="shared" si="5"/>
        <v>-30</v>
      </c>
      <c r="G62" s="31"/>
    </row>
    <row r="63" spans="1:7" s="9" customFormat="1" ht="18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5"/>
        <v>0</v>
      </c>
      <c r="G64" s="31"/>
    </row>
    <row r="65" spans="1:7" s="9" customFormat="1" ht="16.5" customHeight="1">
      <c r="A65" s="47" t="s">
        <v>72</v>
      </c>
      <c r="B65" s="48" t="s">
        <v>73</v>
      </c>
      <c r="C65" s="18">
        <v>30</v>
      </c>
      <c r="D65" s="18">
        <v>0</v>
      </c>
      <c r="E65" s="12"/>
      <c r="F65" s="12">
        <f t="shared" si="5"/>
        <v>-30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682.6</v>
      </c>
      <c r="D66" s="39">
        <f>D68+D69</f>
        <v>378.70668</v>
      </c>
      <c r="E66" s="12">
        <f>D66/C66*100</f>
        <v>55.4800292997363</v>
      </c>
      <c r="F66" s="12">
        <f t="shared" si="5"/>
        <v>-303.89332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682.6</v>
      </c>
      <c r="D69" s="18">
        <v>378.70668</v>
      </c>
      <c r="E69" s="12">
        <f>D69/C69*100</f>
        <v>55.4800292997363</v>
      </c>
      <c r="F69" s="12">
        <f t="shared" si="5"/>
        <v>-303.89332</v>
      </c>
      <c r="G69" s="53"/>
    </row>
    <row r="70" spans="1:7" s="52" customFormat="1" ht="12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2.7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2.7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2.7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2.7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2.7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2.7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3374.3</v>
      </c>
      <c r="D77" s="39">
        <f>SUM(D78:D78)</f>
        <v>989.61026</v>
      </c>
      <c r="E77" s="12">
        <f t="shared" si="6"/>
        <v>29.32786829861008</v>
      </c>
      <c r="F77" s="12">
        <f t="shared" si="5"/>
        <v>-2384.6897400000003</v>
      </c>
      <c r="G77" s="31"/>
    </row>
    <row r="78" spans="1:7" s="9" customFormat="1" ht="15" customHeight="1">
      <c r="A78" s="40" t="s">
        <v>98</v>
      </c>
      <c r="B78" s="17" t="s">
        <v>99</v>
      </c>
      <c r="C78" s="18">
        <v>3374.3</v>
      </c>
      <c r="D78" s="18">
        <v>989.61026</v>
      </c>
      <c r="E78" s="12">
        <f t="shared" si="6"/>
        <v>29.32786829861008</v>
      </c>
      <c r="F78" s="12">
        <f t="shared" si="5"/>
        <v>-2384.6897400000003</v>
      </c>
      <c r="G78" s="31"/>
    </row>
    <row r="79" spans="1:7" s="9" customFormat="1" ht="0.75" customHeight="1" hidden="1">
      <c r="A79" s="37" t="s">
        <v>100</v>
      </c>
      <c r="B79" s="38" t="s">
        <v>269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6.7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5"/>
        <v>0</v>
      </c>
      <c r="G85" s="31"/>
    </row>
    <row r="86" spans="1:7" s="9" customFormat="1" ht="1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0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" customHeight="1">
      <c r="A89" s="61" t="s">
        <v>117</v>
      </c>
      <c r="B89" s="38" t="s">
        <v>118</v>
      </c>
      <c r="C89" s="39">
        <f>C90+C91+C92+C93+C94</f>
        <v>2</v>
      </c>
      <c r="D89" s="39">
        <f>D90+D91+D92+D93+D94</f>
        <v>2</v>
      </c>
      <c r="E89" s="11">
        <f>D89/C89*100</f>
        <v>100</v>
      </c>
      <c r="F89" s="12">
        <f t="shared" si="5"/>
        <v>0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2</v>
      </c>
      <c r="D90" s="18">
        <v>2</v>
      </c>
      <c r="E90" s="11">
        <f aca="true" t="shared" si="7" ref="E90:E96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/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/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/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/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/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/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295</v>
      </c>
      <c r="C100" s="39"/>
      <c r="D100" s="39"/>
      <c r="E100" s="11"/>
      <c r="F100" s="12"/>
    </row>
    <row r="101" spans="1:6" s="9" customFormat="1" ht="0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</f>
        <v>4949.3820000000005</v>
      </c>
      <c r="D103" s="39">
        <f>D52+D56+D58+D62+D66+D77+D85+D89</f>
        <v>1746.36092</v>
      </c>
      <c r="E103" s="12">
        <f t="shared" si="6"/>
        <v>35.284423792707855</v>
      </c>
      <c r="F103" s="12">
        <f t="shared" si="5"/>
        <v>-3203.0210800000004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55">
      <selection activeCell="D103" sqref="D103"/>
    </sheetView>
  </sheetViews>
  <sheetFormatPr defaultColWidth="9.140625" defaultRowHeight="12.75"/>
  <cols>
    <col min="1" max="1" width="16.00390625" style="68" customWidth="1"/>
    <col min="2" max="2" width="49.7109375" style="69" customWidth="1"/>
    <col min="3" max="3" width="12.140625" style="2" customWidth="1"/>
    <col min="4" max="4" width="14.7109375" style="2" customWidth="1"/>
    <col min="5" max="5" width="11.0039062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320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312.70000000000005</v>
      </c>
      <c r="D5" s="11">
        <f>SUM(D6,D8,D10,D13,D15)</f>
        <v>117.74016999999999</v>
      </c>
      <c r="E5" s="12">
        <f aca="true" t="shared" si="0" ref="E5:E35">D5/C5*100</f>
        <v>37.65275663575311</v>
      </c>
      <c r="F5" s="12">
        <f aca="true" t="shared" si="1" ref="F5:F36">D5-C5</f>
        <v>-194.95983000000007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81.54619</v>
      </c>
      <c r="E6" s="12">
        <f t="shared" si="0"/>
        <v>139.1573208191126</v>
      </c>
      <c r="F6" s="12">
        <f t="shared" si="1"/>
        <v>22.946189999999994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81.54619</v>
      </c>
      <c r="E7" s="12">
        <f t="shared" si="0"/>
        <v>139.1573208191126</v>
      </c>
      <c r="F7" s="12">
        <f t="shared" si="1"/>
        <v>22.946189999999994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16.12875</v>
      </c>
      <c r="E8" s="12">
        <f t="shared" si="0"/>
        <v>1612.875</v>
      </c>
      <c r="F8" s="12">
        <f t="shared" si="1"/>
        <v>15.12875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16.12875</v>
      </c>
      <c r="E9" s="12">
        <f t="shared" si="0"/>
        <v>1612.875</v>
      </c>
      <c r="F9" s="12">
        <f t="shared" si="1"/>
        <v>15.12875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243.8</v>
      </c>
      <c r="D10" s="11">
        <f>SUM(D11:D12)</f>
        <v>10.86523</v>
      </c>
      <c r="E10" s="12">
        <f t="shared" si="0"/>
        <v>4.456616078753076</v>
      </c>
      <c r="F10" s="12">
        <f t="shared" si="1"/>
        <v>-232.93477000000001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6.7667</v>
      </c>
      <c r="E11" s="12">
        <f t="shared" si="0"/>
        <v>3.111126436781609</v>
      </c>
      <c r="F11" s="12">
        <f t="shared" si="1"/>
        <v>-210.73329999999999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26.3</v>
      </c>
      <c r="D12" s="18">
        <v>4.09853</v>
      </c>
      <c r="E12" s="12">
        <f t="shared" si="0"/>
        <v>15.583764258555133</v>
      </c>
      <c r="F12" s="12">
        <f t="shared" si="1"/>
        <v>-22.20147</v>
      </c>
      <c r="G12" s="1"/>
    </row>
    <row r="13" spans="1:7" s="9" customFormat="1" ht="47.2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9.2</v>
      </c>
      <c r="E15" s="12">
        <f t="shared" si="0"/>
        <v>98.92473118279568</v>
      </c>
      <c r="F15" s="12">
        <f t="shared" si="1"/>
        <v>-0.10000000000000142</v>
      </c>
      <c r="G15" s="1"/>
    </row>
    <row r="16" spans="1:7" s="9" customFormat="1" ht="31.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9.2</v>
      </c>
      <c r="E17" s="12">
        <f t="shared" si="0"/>
        <v>98.92473118279568</v>
      </c>
      <c r="F17" s="12">
        <f t="shared" si="1"/>
        <v>-0.10000000000000142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31.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71</v>
      </c>
      <c r="D20" s="11">
        <f>SUM(D21:D36)</f>
        <v>24.681530000000002</v>
      </c>
      <c r="E20" s="12">
        <f t="shared" si="0"/>
        <v>34.76271830985916</v>
      </c>
      <c r="F20" s="12">
        <f t="shared" si="1"/>
        <v>-46.31847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5.38043</v>
      </c>
      <c r="E21" s="12">
        <f t="shared" si="0"/>
        <v>19.215821428571427</v>
      </c>
      <c r="F21" s="12">
        <f t="shared" si="1"/>
        <v>-22.61957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19.3011</v>
      </c>
      <c r="E22" s="12">
        <f t="shared" si="0"/>
        <v>160.84250000000003</v>
      </c>
      <c r="F22" s="12">
        <f t="shared" si="1"/>
        <v>7.301100000000002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142.4217</v>
      </c>
      <c r="E38" s="12">
        <f aca="true" t="shared" si="2" ref="E38:E47">D38/C38*100</f>
        <v>37.117982799061764</v>
      </c>
      <c r="F38" s="12">
        <f aca="true" t="shared" si="3" ref="F38:F47">D38-C38</f>
        <v>-241.27830000000006</v>
      </c>
      <c r="G38" s="1"/>
    </row>
    <row r="39" spans="1:7" s="9" customFormat="1" ht="15.75">
      <c r="A39" s="10"/>
      <c r="B39" s="10" t="s">
        <v>39</v>
      </c>
      <c r="C39" s="11">
        <f>SUM(C40:C44)</f>
        <v>3568.807</v>
      </c>
      <c r="D39" s="11">
        <f>SUM(D40:D44)</f>
        <v>972.835</v>
      </c>
      <c r="E39" s="12">
        <f t="shared" si="2"/>
        <v>27.259389482255557</v>
      </c>
      <c r="F39" s="12">
        <f t="shared" si="3"/>
        <v>-2595.9719999999998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1370.3</v>
      </c>
      <c r="D40" s="12">
        <v>765.85</v>
      </c>
      <c r="E40" s="12">
        <f t="shared" si="2"/>
        <v>55.88922133839306</v>
      </c>
      <c r="F40" s="12">
        <f t="shared" si="3"/>
        <v>-604.4499999999999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96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2015.85</v>
      </c>
      <c r="D42" s="12">
        <v>57.045</v>
      </c>
      <c r="E42" s="12">
        <f t="shared" si="2"/>
        <v>2.829823647592827</v>
      </c>
      <c r="F42" s="12">
        <f t="shared" si="3"/>
        <v>-1958.8049999999998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54.657</v>
      </c>
      <c r="D43" s="12">
        <v>53.94</v>
      </c>
      <c r="E43" s="12">
        <f t="shared" si="2"/>
        <v>98.68818266644712</v>
      </c>
      <c r="F43" s="12">
        <f t="shared" si="3"/>
        <v>-0.7169999999999987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3952.5069999999996</v>
      </c>
      <c r="D46" s="11">
        <f>SUM(D39,D38)</f>
        <v>1115.2567</v>
      </c>
      <c r="E46" s="12">
        <f t="shared" si="2"/>
        <v>28.216438326358436</v>
      </c>
      <c r="F46" s="12">
        <f t="shared" si="3"/>
        <v>-2837.2502999999997</v>
      </c>
      <c r="G46" s="1"/>
    </row>
    <row r="47" spans="1:7" s="9" customFormat="1" ht="15.75">
      <c r="A47" s="10"/>
      <c r="B47" s="22" t="s">
        <v>47</v>
      </c>
      <c r="C47" s="11">
        <f>C103-C46</f>
        <v>216.60000000000127</v>
      </c>
      <c r="D47" s="11">
        <f>D103-D46</f>
        <v>-195.03418</v>
      </c>
      <c r="E47" s="12">
        <f t="shared" si="2"/>
        <v>-90.04348107109827</v>
      </c>
      <c r="F47" s="12">
        <f t="shared" si="3"/>
        <v>-411.63418000000127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725.26575</v>
      </c>
      <c r="D52" s="39">
        <f>SUM(D53:D55)</f>
        <v>353.05165</v>
      </c>
      <c r="E52" s="12">
        <f>D52/C52*100</f>
        <v>48.678935962438594</v>
      </c>
      <c r="F52" s="12">
        <f>D52-C52</f>
        <v>-372.21410000000003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721.667</v>
      </c>
      <c r="D53" s="18">
        <v>353.05165</v>
      </c>
      <c r="E53" s="12">
        <f>D53/C53*100</f>
        <v>48.921684100838746</v>
      </c>
      <c r="F53" s="12">
        <f>D53-C53</f>
        <v>-368.61535000000003</v>
      </c>
      <c r="G53" s="31"/>
    </row>
    <row r="54" spans="1:7" s="9" customFormat="1" ht="16.5" customHeight="1" hidden="1">
      <c r="A54" s="40" t="s">
        <v>53</v>
      </c>
      <c r="B54" s="17" t="s">
        <v>54</v>
      </c>
      <c r="C54" s="18">
        <v>0</v>
      </c>
      <c r="D54" s="18"/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16.51273</v>
      </c>
      <c r="E56" s="12">
        <f>D56/C56*100</f>
        <v>30.24863528118703</v>
      </c>
      <c r="F56" s="12">
        <f aca="true" t="shared" si="4" ref="F56:F89">D56-C56</f>
        <v>-38.07727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16.51273</v>
      </c>
      <c r="E57" s="12">
        <f>D57/C57*100</f>
        <v>30.24863528118703</v>
      </c>
      <c r="F57" s="12">
        <f t="shared" si="4"/>
        <v>-38.07727</v>
      </c>
    </row>
    <row r="58" spans="1:7" s="46" customFormat="1" ht="14.25" customHeight="1">
      <c r="A58" s="42" t="s">
        <v>60</v>
      </c>
      <c r="B58" s="43" t="s">
        <v>61</v>
      </c>
      <c r="C58" s="44">
        <f>C59+C60+C61</f>
        <v>13.10125</v>
      </c>
      <c r="D58" s="44">
        <f>D59+D60+D61</f>
        <v>1.40125</v>
      </c>
      <c r="E58" s="12">
        <f>D58/C58*100</f>
        <v>10.69554431829024</v>
      </c>
      <c r="F58" s="12">
        <f t="shared" si="4"/>
        <v>-11.7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47.25">
      <c r="A60" s="47" t="s">
        <v>162</v>
      </c>
      <c r="B60" s="48" t="s">
        <v>276</v>
      </c>
      <c r="C60" s="49">
        <v>13.10125</v>
      </c>
      <c r="D60" s="49">
        <v>1.40125</v>
      </c>
      <c r="E60" s="12"/>
      <c r="F60" s="12">
        <f t="shared" si="4"/>
        <v>-11.7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1954.75</v>
      </c>
      <c r="D62" s="39">
        <f>D63+D64+D65</f>
        <v>0</v>
      </c>
      <c r="E62" s="12">
        <f>D62/C62*100</f>
        <v>0</v>
      </c>
      <c r="F62" s="12">
        <f t="shared" si="4"/>
        <v>-1954.75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8">
        <v>1882.95</v>
      </c>
      <c r="D64" s="18">
        <v>0</v>
      </c>
      <c r="E64" s="12"/>
      <c r="F64" s="12">
        <f t="shared" si="4"/>
        <v>-1882.95</v>
      </c>
      <c r="G64" s="31"/>
    </row>
    <row r="65" spans="1:7" s="9" customFormat="1" ht="34.5" customHeight="1">
      <c r="A65" s="47" t="s">
        <v>72</v>
      </c>
      <c r="B65" s="48" t="s">
        <v>73</v>
      </c>
      <c r="C65" s="18">
        <v>71.8</v>
      </c>
      <c r="D65" s="18">
        <v>0</v>
      </c>
      <c r="E65" s="12">
        <f>D65/C65*100</f>
        <v>0</v>
      </c>
      <c r="F65" s="12">
        <f t="shared" si="4"/>
        <v>-71.8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541</v>
      </c>
      <c r="D66" s="39">
        <f>D68+D69</f>
        <v>199.23563</v>
      </c>
      <c r="E66" s="12">
        <f>D66/C66*100</f>
        <v>36.827288354898336</v>
      </c>
      <c r="F66" s="12">
        <f t="shared" si="4"/>
        <v>-341.76437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6.5" customHeight="1">
      <c r="A68" s="40" t="s">
        <v>78</v>
      </c>
      <c r="B68" s="51" t="s">
        <v>79</v>
      </c>
      <c r="C68" s="18">
        <v>2.1</v>
      </c>
      <c r="D68" s="18">
        <v>0</v>
      </c>
      <c r="E68" s="12"/>
      <c r="F68" s="12">
        <f t="shared" si="4"/>
        <v>-2.1</v>
      </c>
      <c r="G68" s="31"/>
    </row>
    <row r="69" spans="1:7" s="9" customFormat="1" ht="16.5" customHeight="1">
      <c r="A69" s="41" t="s">
        <v>80</v>
      </c>
      <c r="B69" s="17" t="s">
        <v>81</v>
      </c>
      <c r="C69" s="18">
        <v>538.9</v>
      </c>
      <c r="D69" s="18">
        <v>199.23563</v>
      </c>
      <c r="E69" s="12">
        <f>D69/C69*100</f>
        <v>36.97079792169233</v>
      </c>
      <c r="F69" s="12">
        <f t="shared" si="4"/>
        <v>-339.66436999999996</v>
      </c>
      <c r="G69" s="53"/>
    </row>
    <row r="70" spans="1:7" s="52" customFormat="1" ht="0.7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84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873.3</v>
      </c>
      <c r="D77" s="39">
        <f>SUM(D78:D78)</f>
        <v>346.02126</v>
      </c>
      <c r="E77" s="12">
        <f t="shared" si="5"/>
        <v>39.62226726210924</v>
      </c>
      <c r="F77" s="12">
        <f t="shared" si="4"/>
        <v>-527.27874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873.3</v>
      </c>
      <c r="D78" s="18">
        <v>346.02126</v>
      </c>
      <c r="E78" s="12">
        <f t="shared" si="5"/>
        <v>39.62226726210924</v>
      </c>
      <c r="F78" s="12">
        <f t="shared" si="4"/>
        <v>-527.27874</v>
      </c>
      <c r="G78" s="31"/>
    </row>
    <row r="79" spans="1:7" s="9" customFormat="1" ht="13.5" customHeight="1" hidden="1">
      <c r="A79" s="37" t="s">
        <v>100</v>
      </c>
      <c r="B79" s="38" t="s">
        <v>270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3.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3.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3.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3.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117</v>
      </c>
      <c r="B89" s="38" t="s">
        <v>118</v>
      </c>
      <c r="C89" s="39">
        <f>C90+C91+C92+C93+C94</f>
        <v>7.1</v>
      </c>
      <c r="D89" s="39">
        <f>D90+D91+D92+D93+D94</f>
        <v>4</v>
      </c>
      <c r="E89" s="11">
        <f>D89/C89*100</f>
        <v>56.33802816901409</v>
      </c>
      <c r="F89" s="12">
        <f t="shared" si="4"/>
        <v>-3.0999999999999996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7.1</v>
      </c>
      <c r="D90" s="18">
        <v>4</v>
      </c>
      <c r="E90" s="11">
        <f aca="true" t="shared" si="6" ref="E90:E98">D90/C90*100</f>
        <v>56.33802816901409</v>
      </c>
      <c r="F90" s="12">
        <f>D90-C90</f>
        <v>-3.0999999999999996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295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C52+C56+C58+C62+C66+C77+C89</f>
        <v>4169.107000000001</v>
      </c>
      <c r="D103" s="39">
        <f>D52+D56+D58+D62+D66+D77+D89</f>
        <v>920.2225199999999</v>
      </c>
      <c r="E103" s="39">
        <f>E52+E56+E58+E62+E66+E77+E89</f>
        <v>222.4106993479375</v>
      </c>
      <c r="F103" s="39">
        <f>F52+F56+F58+F62+F66+F77+F89</f>
        <v>-3248.88448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5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321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515.8</v>
      </c>
      <c r="D5" s="11">
        <f>SUM(D6,D8,D10,D13,D15)</f>
        <v>258.06887</v>
      </c>
      <c r="E5" s="12">
        <f aca="true" t="shared" si="0" ref="E5:E35">D5/C5*100</f>
        <v>50.032739433889105</v>
      </c>
      <c r="F5" s="12">
        <f aca="true" t="shared" si="1" ref="F5:F36">D5-C5</f>
        <v>-257.73112999999995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134.59224</v>
      </c>
      <c r="E6" s="12">
        <f t="shared" si="0"/>
        <v>74.27827814569538</v>
      </c>
      <c r="F6" s="12">
        <f t="shared" si="1"/>
        <v>-46.607759999999985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134.59224</v>
      </c>
      <c r="E7" s="12">
        <f t="shared" si="0"/>
        <v>74.27827814569538</v>
      </c>
      <c r="F7" s="12">
        <f t="shared" si="1"/>
        <v>-46.607759999999985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40.55688</v>
      </c>
      <c r="E8" s="12">
        <f t="shared" si="0"/>
        <v>213.45726315789472</v>
      </c>
      <c r="F8" s="12">
        <f t="shared" si="1"/>
        <v>21.55688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40.55688</v>
      </c>
      <c r="E9" s="12">
        <f t="shared" si="0"/>
        <v>213.45726315789472</v>
      </c>
      <c r="F9" s="12">
        <f t="shared" si="1"/>
        <v>21.55688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306</v>
      </c>
      <c r="D10" s="11">
        <f>SUM(D11:D12)</f>
        <v>72.11975</v>
      </c>
      <c r="E10" s="12">
        <f t="shared" si="0"/>
        <v>23.568545751633984</v>
      </c>
      <c r="F10" s="12">
        <f t="shared" si="1"/>
        <v>-233.88025</v>
      </c>
      <c r="G10" s="1"/>
    </row>
    <row r="11" spans="1:7" s="9" customFormat="1" ht="15.75">
      <c r="A11" s="13">
        <v>1060600000</v>
      </c>
      <c r="B11" s="13" t="s">
        <v>11</v>
      </c>
      <c r="C11" s="12">
        <v>289.5</v>
      </c>
      <c r="D11" s="12">
        <v>67.1956</v>
      </c>
      <c r="E11" s="12">
        <f t="shared" si="0"/>
        <v>23.21091537132988</v>
      </c>
      <c r="F11" s="12">
        <f t="shared" si="1"/>
        <v>-222.3044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4.92415</v>
      </c>
      <c r="E12" s="12">
        <f t="shared" si="0"/>
        <v>29.843333333333334</v>
      </c>
      <c r="F12" s="12">
        <f t="shared" si="1"/>
        <v>-11.575849999999999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10.8</v>
      </c>
      <c r="E15" s="12">
        <f t="shared" si="0"/>
        <v>112.50000000000003</v>
      </c>
      <c r="F15" s="12">
        <f t="shared" si="1"/>
        <v>1.200000000000001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10.8</v>
      </c>
      <c r="E17" s="12">
        <f t="shared" si="0"/>
        <v>112.50000000000003</v>
      </c>
      <c r="F17" s="12">
        <f t="shared" si="1"/>
        <v>1.200000000000001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98</v>
      </c>
      <c r="D20" s="11">
        <f>SUM(D21:D36)</f>
        <v>87.41892</v>
      </c>
      <c r="E20" s="12">
        <f t="shared" si="0"/>
        <v>89.20297959183674</v>
      </c>
      <c r="F20" s="12">
        <f t="shared" si="1"/>
        <v>-10.58108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67</v>
      </c>
      <c r="D21" s="12">
        <v>25.06932</v>
      </c>
      <c r="E21" s="12">
        <f t="shared" si="0"/>
        <v>37.41689552238806</v>
      </c>
      <c r="F21" s="12">
        <f t="shared" si="1"/>
        <v>-41.930679999999995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60.2805</v>
      </c>
      <c r="E25" s="12">
        <f t="shared" si="0"/>
        <v>200.935</v>
      </c>
      <c r="F25" s="12">
        <f t="shared" si="1"/>
        <v>30.280500000000004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345.48779</v>
      </c>
      <c r="E38" s="12">
        <f aca="true" t="shared" si="2" ref="E38:E47">D38/C38*100</f>
        <v>56.28670413815576</v>
      </c>
      <c r="F38" s="12">
        <f aca="true" t="shared" si="3" ref="F38:F47">D38-C38</f>
        <v>-268.31220999999994</v>
      </c>
      <c r="G38" s="1"/>
    </row>
    <row r="39" spans="1:7" s="9" customFormat="1" ht="15.75">
      <c r="A39" s="10"/>
      <c r="B39" s="10" t="s">
        <v>39</v>
      </c>
      <c r="C39" s="11">
        <f>SUM(C40:C44)</f>
        <v>2250.143</v>
      </c>
      <c r="D39" s="11">
        <f>SUM(D40:D44)</f>
        <v>1452.823</v>
      </c>
      <c r="E39" s="12">
        <f t="shared" si="2"/>
        <v>64.56580759533949</v>
      </c>
      <c r="F39" s="12">
        <f t="shared" si="3"/>
        <v>-797.3199999999999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1563.2</v>
      </c>
      <c r="D40" s="12">
        <v>871.61</v>
      </c>
      <c r="E40" s="12">
        <f t="shared" si="2"/>
        <v>55.75806038894575</v>
      </c>
      <c r="F40" s="12">
        <f t="shared" si="3"/>
        <v>-691.59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573.3</v>
      </c>
      <c r="D42" s="12">
        <v>469.317</v>
      </c>
      <c r="E42" s="12">
        <f t="shared" si="2"/>
        <v>81.86237571951858</v>
      </c>
      <c r="F42" s="12">
        <f t="shared" si="3"/>
        <v>-103.98299999999995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113.643</v>
      </c>
      <c r="D43" s="12">
        <v>111.896</v>
      </c>
      <c r="E43" s="12">
        <f t="shared" si="2"/>
        <v>98.46272977658104</v>
      </c>
      <c r="F43" s="12">
        <f t="shared" si="3"/>
        <v>-1.7469999999999999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2863.943</v>
      </c>
      <c r="D46" s="209">
        <f>SUM(D39,D38)</f>
        <v>1798.31079</v>
      </c>
      <c r="E46" s="12">
        <f t="shared" si="2"/>
        <v>62.791430904874844</v>
      </c>
      <c r="F46" s="12">
        <f t="shared" si="3"/>
        <v>-1065.6322100000002</v>
      </c>
      <c r="G46" s="1"/>
    </row>
    <row r="47" spans="1:7" s="9" customFormat="1" ht="15.75">
      <c r="A47" s="10"/>
      <c r="B47" s="22" t="s">
        <v>47</v>
      </c>
      <c r="C47" s="11">
        <f>C103-C46</f>
        <v>460.5999999999999</v>
      </c>
      <c r="D47" s="11">
        <f>D103-D46</f>
        <v>-248.12410999999997</v>
      </c>
      <c r="E47" s="12">
        <f t="shared" si="2"/>
        <v>-53.869759009986986</v>
      </c>
      <c r="F47" s="12">
        <f t="shared" si="3"/>
        <v>-708.7241099999999</v>
      </c>
      <c r="G47" s="23"/>
    </row>
    <row r="48" spans="1:7" s="9" customFormat="1" ht="15" customHeight="1">
      <c r="A48" s="24"/>
      <c r="B48" s="25"/>
      <c r="C48" s="26"/>
      <c r="D48" s="210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675.98175</v>
      </c>
      <c r="D52" s="39">
        <f>SUM(D53:D55)</f>
        <v>294.97414</v>
      </c>
      <c r="E52" s="12">
        <f>D52/C52*100</f>
        <v>43.63640586450743</v>
      </c>
      <c r="F52" s="12">
        <f>D52-C52</f>
        <v>-381.00761000000006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667.383</v>
      </c>
      <c r="D53" s="18">
        <v>294.97414</v>
      </c>
      <c r="E53" s="12">
        <f>D53/C53*100</f>
        <v>44.19862957252432</v>
      </c>
      <c r="F53" s="12">
        <f>D53-C53</f>
        <v>-372.40886000000006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39.24425</v>
      </c>
      <c r="E56" s="12">
        <f>D56/C56*100</f>
        <v>34.55816308559352</v>
      </c>
      <c r="F56" s="12">
        <f aca="true" t="shared" si="4" ref="F56:F103">D56-C56</f>
        <v>-74.31575000000001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39.24425</v>
      </c>
      <c r="E57" s="12">
        <f>D57/C57*100</f>
        <v>34.55816308559352</v>
      </c>
      <c r="F57" s="12">
        <f t="shared" si="4"/>
        <v>-74.31575000000001</v>
      </c>
    </row>
    <row r="58" spans="1:7" s="46" customFormat="1" ht="15" customHeight="1">
      <c r="A58" s="42" t="s">
        <v>60</v>
      </c>
      <c r="B58" s="43" t="s">
        <v>61</v>
      </c>
      <c r="C58" s="44">
        <f>C60</f>
        <v>23.20125</v>
      </c>
      <c r="D58" s="44">
        <f>SUM(D59:D61)</f>
        <v>1.40125</v>
      </c>
      <c r="E58" s="12">
        <f>D58/C58*100</f>
        <v>6.039545283120522</v>
      </c>
      <c r="F58" s="12">
        <f t="shared" si="4"/>
        <v>-21.8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.75" customHeight="1">
      <c r="A60" s="47" t="s">
        <v>162</v>
      </c>
      <c r="B60" s="48" t="s">
        <v>276</v>
      </c>
      <c r="C60" s="49">
        <v>23.20125</v>
      </c>
      <c r="D60" s="49">
        <v>1.40125</v>
      </c>
      <c r="E60" s="12"/>
      <c r="F60" s="12"/>
      <c r="G60" s="45"/>
    </row>
    <row r="61" spans="1:7" s="46" customFormat="1" ht="17.25" customHeight="1" hidden="1">
      <c r="A61" s="47" t="s">
        <v>64</v>
      </c>
      <c r="B61" s="48" t="s">
        <v>65</v>
      </c>
      <c r="D61" s="49">
        <v>0</v>
      </c>
      <c r="E61" s="12">
        <f>D61/C60*100</f>
        <v>0</v>
      </c>
      <c r="F61" s="12">
        <f>D61-C60</f>
        <v>-23.20125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330.7</v>
      </c>
      <c r="D62" s="39">
        <f>D63+D64+D65</f>
        <v>42.16645</v>
      </c>
      <c r="E62" s="12">
        <f>D62/C62*100</f>
        <v>12.750665255518598</v>
      </c>
      <c r="F62" s="12">
        <f t="shared" si="4"/>
        <v>-288.53355</v>
      </c>
      <c r="G62" s="31"/>
    </row>
    <row r="63" spans="1:7" s="9" customFormat="1" ht="0.7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310.7</v>
      </c>
      <c r="D64" s="18">
        <v>42.16645</v>
      </c>
      <c r="E64" s="12">
        <f>D64/C64*100</f>
        <v>13.571435468297393</v>
      </c>
      <c r="F64" s="12">
        <f t="shared" si="4"/>
        <v>-268.53355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20</v>
      </c>
      <c r="D65" s="18">
        <v>0</v>
      </c>
      <c r="E65" s="12">
        <f>D65/C65*100</f>
        <v>0</v>
      </c>
      <c r="F65" s="12">
        <f t="shared" si="4"/>
        <v>-20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715.4</v>
      </c>
      <c r="D66" s="39">
        <f>D68+D69</f>
        <v>261.72546</v>
      </c>
      <c r="E66" s="12">
        <f>D66/C66*100</f>
        <v>36.58449259155717</v>
      </c>
      <c r="F66" s="12">
        <f t="shared" si="4"/>
        <v>-453.67454</v>
      </c>
      <c r="G66" s="31"/>
    </row>
    <row r="67" spans="1:7" s="9" customFormat="1" ht="0.7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715.4</v>
      </c>
      <c r="D69" s="18">
        <v>261.72546</v>
      </c>
      <c r="E69" s="12">
        <f>D69/C69*100</f>
        <v>36.58449259155717</v>
      </c>
      <c r="F69" s="12">
        <f t="shared" si="4"/>
        <v>-453.67454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918.3</v>
      </c>
      <c r="D77" s="39">
        <f>SUM(D78:D78)</f>
        <v>433.87513</v>
      </c>
      <c r="E77" s="12">
        <f t="shared" si="5"/>
        <v>47.24764564956986</v>
      </c>
      <c r="F77" s="12">
        <f t="shared" si="4"/>
        <v>-484.42486999999994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918.3</v>
      </c>
      <c r="D78" s="18">
        <v>433.87513</v>
      </c>
      <c r="E78" s="12">
        <f t="shared" si="5"/>
        <v>47.24764564956986</v>
      </c>
      <c r="F78" s="12">
        <f t="shared" si="4"/>
        <v>-484.42486999999994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407.1</v>
      </c>
      <c r="D85" s="39">
        <f>SUM(D86:D88)</f>
        <v>407.1</v>
      </c>
      <c r="E85" s="11">
        <f t="shared" si="5"/>
        <v>100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407.1</v>
      </c>
      <c r="D86" s="18">
        <v>407.1</v>
      </c>
      <c r="E86" s="12">
        <f t="shared" si="5"/>
        <v>100</v>
      </c>
      <c r="F86" s="12">
        <f t="shared" si="4"/>
        <v>0</v>
      </c>
      <c r="G86" s="31"/>
    </row>
    <row r="87" spans="1:7" s="9" customFormat="1" ht="5.2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8.9</v>
      </c>
      <c r="D89" s="39">
        <f>D90+D91+D92+D93+D94</f>
        <v>4</v>
      </c>
      <c r="E89" s="11">
        <f>D89/C89*100</f>
        <v>44.9438202247191</v>
      </c>
      <c r="F89" s="12">
        <f t="shared" si="4"/>
        <v>-4.9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8.9</v>
      </c>
      <c r="D90" s="18">
        <v>4</v>
      </c>
      <c r="E90" s="12">
        <f aca="true" t="shared" si="6" ref="E90:E100">D90/C90*100</f>
        <v>44.9438202247191</v>
      </c>
      <c r="F90" s="12">
        <f>D90-C90</f>
        <v>-4.9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2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2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131.4</v>
      </c>
      <c r="D99" s="39">
        <f>D100</f>
        <v>65.7</v>
      </c>
      <c r="E99" s="12">
        <f t="shared" si="6"/>
        <v>50</v>
      </c>
      <c r="F99" s="12">
        <f t="shared" si="7"/>
        <v>-65.7</v>
      </c>
    </row>
    <row r="100" spans="1:6" s="9" customFormat="1" ht="15.75" customHeight="1">
      <c r="A100" s="59">
        <v>1403</v>
      </c>
      <c r="B100" s="60" t="s">
        <v>295</v>
      </c>
      <c r="C100" s="18">
        <v>131.4</v>
      </c>
      <c r="D100" s="18">
        <v>65.7</v>
      </c>
      <c r="E100" s="12">
        <f t="shared" si="6"/>
        <v>50</v>
      </c>
      <c r="F100" s="12">
        <f t="shared" si="7"/>
        <v>-65.7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3324.543</v>
      </c>
      <c r="D103" s="39">
        <f>D52+D56+D58+D62+D66+D77+D85+D89+D99</f>
        <v>1550.18668</v>
      </c>
      <c r="E103" s="12">
        <f t="shared" si="5"/>
        <v>46.628564587674155</v>
      </c>
      <c r="F103" s="12">
        <f t="shared" si="4"/>
        <v>-1774.35632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8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322</v>
      </c>
      <c r="B1" s="286"/>
      <c r="C1" s="286"/>
      <c r="D1" s="286"/>
      <c r="E1" s="286"/>
      <c r="F1" s="286"/>
      <c r="G1" s="1"/>
    </row>
    <row r="2" spans="1:7" ht="21.75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250.49999999999997</v>
      </c>
      <c r="D5" s="11">
        <f>SUM(D6,D8,D10,D13,D15)</f>
        <v>85.17295</v>
      </c>
      <c r="E5" s="12">
        <f aca="true" t="shared" si="0" ref="E5:E35">D5/C5*100</f>
        <v>34.00117764471059</v>
      </c>
      <c r="F5" s="12">
        <f aca="true" t="shared" si="1" ref="F5:F36">D5-C5</f>
        <v>-165.32704999999999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32.46567</v>
      </c>
      <c r="E6" s="12">
        <f t="shared" si="0"/>
        <v>55.3077853492334</v>
      </c>
      <c r="F6" s="12">
        <f t="shared" si="1"/>
        <v>-26.23433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32.46567</v>
      </c>
      <c r="E7" s="12">
        <f t="shared" si="0"/>
        <v>55.3077853492334</v>
      </c>
      <c r="F7" s="12">
        <f t="shared" si="1"/>
        <v>-26.23433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8.34251</v>
      </c>
      <c r="E8" s="12">
        <f t="shared" si="0"/>
        <v>139.04183333333336</v>
      </c>
      <c r="F8" s="12">
        <f t="shared" si="1"/>
        <v>2.3425100000000008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8.34251</v>
      </c>
      <c r="E9" s="12">
        <f t="shared" si="0"/>
        <v>139.04183333333336</v>
      </c>
      <c r="F9" s="12">
        <f t="shared" si="1"/>
        <v>2.3425100000000008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182.7</v>
      </c>
      <c r="D10" s="11">
        <f>SUM(D11:D12)</f>
        <v>38.16477</v>
      </c>
      <c r="E10" s="12">
        <f t="shared" si="0"/>
        <v>20.889310344827585</v>
      </c>
      <c r="F10" s="12">
        <f t="shared" si="1"/>
        <v>-144.53522999999998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30.63592</v>
      </c>
      <c r="E11" s="12">
        <f t="shared" si="0"/>
        <v>18.680439024390243</v>
      </c>
      <c r="F11" s="12">
        <f t="shared" si="1"/>
        <v>-133.36408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18.7</v>
      </c>
      <c r="D12" s="18">
        <v>7.52885</v>
      </c>
      <c r="E12" s="12">
        <f t="shared" si="0"/>
        <v>40.26122994652407</v>
      </c>
      <c r="F12" s="12">
        <f t="shared" si="1"/>
        <v>-11.171149999999999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6.2</v>
      </c>
      <c r="E15" s="12">
        <f t="shared" si="0"/>
        <v>200</v>
      </c>
      <c r="F15" s="12">
        <f t="shared" si="1"/>
        <v>3.1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6.2</v>
      </c>
      <c r="E17" s="12">
        <f t="shared" si="0"/>
        <v>200</v>
      </c>
      <c r="F17" s="12">
        <f t="shared" si="1"/>
        <v>3.1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71</v>
      </c>
      <c r="D20" s="11">
        <f>SUM(D21:D36)</f>
        <v>30.46123</v>
      </c>
      <c r="E20" s="12">
        <f t="shared" si="0"/>
        <v>42.903140845070425</v>
      </c>
      <c r="F20" s="12">
        <f t="shared" si="1"/>
        <v>-40.53877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13.21893</v>
      </c>
      <c r="E21" s="12">
        <f t="shared" si="0"/>
        <v>77.75841176470588</v>
      </c>
      <c r="F21" s="12">
        <f t="shared" si="1"/>
        <v>-3.7810699999999997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17.2423</v>
      </c>
      <c r="E22" s="12">
        <f t="shared" si="0"/>
        <v>74.96652173913043</v>
      </c>
      <c r="F22" s="12">
        <f t="shared" si="1"/>
        <v>-5.7577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115.63418</v>
      </c>
      <c r="E38" s="12">
        <f aca="true" t="shared" si="2" ref="E38:E47">D38/C38*100</f>
        <v>35.96708553654743</v>
      </c>
      <c r="F38" s="12">
        <f aca="true" t="shared" si="3" ref="F38:F47">D38-C38</f>
        <v>-205.86581999999999</v>
      </c>
      <c r="G38" s="1"/>
    </row>
    <row r="39" spans="1:7" s="9" customFormat="1" ht="15.75">
      <c r="A39" s="10"/>
      <c r="B39" s="10" t="s">
        <v>39</v>
      </c>
      <c r="C39" s="11">
        <f>SUM(C40:C44)</f>
        <v>1585.954</v>
      </c>
      <c r="D39" s="11">
        <f>SUM(D40:D44)</f>
        <v>899.4340000000001</v>
      </c>
      <c r="E39" s="12">
        <f t="shared" si="2"/>
        <v>56.71248976956457</v>
      </c>
      <c r="F39" s="12">
        <f t="shared" si="3"/>
        <v>-686.5199999999999</v>
      </c>
      <c r="G39" s="1"/>
    </row>
    <row r="40" spans="1:8" s="9" customFormat="1" ht="15.75">
      <c r="A40" s="13">
        <v>2020100000</v>
      </c>
      <c r="B40" s="13" t="s">
        <v>40</v>
      </c>
      <c r="C40" s="12">
        <v>1353.2</v>
      </c>
      <c r="D40" s="12">
        <v>756.71</v>
      </c>
      <c r="E40" s="12">
        <f t="shared" si="2"/>
        <v>55.92004138338753</v>
      </c>
      <c r="F40" s="12">
        <f t="shared" si="3"/>
        <v>-596.49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37.5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51.286</v>
      </c>
      <c r="E42" s="12">
        <f t="shared" si="2"/>
        <v>40.03590944574552</v>
      </c>
      <c r="F42" s="12">
        <f t="shared" si="3"/>
        <v>-76.814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54.654</v>
      </c>
      <c r="D43" s="12">
        <v>53.938</v>
      </c>
      <c r="E43" s="12">
        <f t="shared" si="2"/>
        <v>98.68994035203279</v>
      </c>
      <c r="F43" s="12">
        <f t="shared" si="3"/>
        <v>-0.7160000000000011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1907.454</v>
      </c>
      <c r="D46" s="11">
        <f>SUM(D39,D38)</f>
        <v>1015.0681800000001</v>
      </c>
      <c r="E46" s="12">
        <f t="shared" si="2"/>
        <v>53.215866804651654</v>
      </c>
      <c r="F46" s="12">
        <f t="shared" si="3"/>
        <v>-892.3858199999999</v>
      </c>
      <c r="G46" s="1"/>
    </row>
    <row r="47" spans="1:7" s="9" customFormat="1" ht="15.75">
      <c r="A47" s="10"/>
      <c r="B47" s="22" t="s">
        <v>47</v>
      </c>
      <c r="C47" s="11">
        <f>C103-C46</f>
        <v>200.00000000000023</v>
      </c>
      <c r="D47" s="11">
        <f>D103-D46</f>
        <v>-94.1627400000001</v>
      </c>
      <c r="E47" s="12">
        <f t="shared" si="2"/>
        <v>-47.08136999999999</v>
      </c>
      <c r="F47" s="12">
        <f t="shared" si="3"/>
        <v>-294.1627400000003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670.76275</v>
      </c>
      <c r="D52" s="39">
        <f>SUM(D53:D55)</f>
        <v>340.32841</v>
      </c>
      <c r="E52" s="12">
        <f>D52/C52*100</f>
        <v>50.7375238115116</v>
      </c>
      <c r="F52" s="12">
        <f>D52-C52</f>
        <v>-330.43433999999996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662.164</v>
      </c>
      <c r="D53" s="18">
        <v>340.32841</v>
      </c>
      <c r="E53" s="12">
        <f>D53/C53*100</f>
        <v>51.396392736542616</v>
      </c>
      <c r="F53" s="12">
        <f>D53-C53</f>
        <v>-321.83558999999997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17.8906</v>
      </c>
      <c r="E56" s="12">
        <f>D56/C56*100</f>
        <v>32.77266898699395</v>
      </c>
      <c r="F56" s="12">
        <f aca="true" t="shared" si="4" ref="F56:F103">D56-C56</f>
        <v>-36.699400000000004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17.8906</v>
      </c>
      <c r="E57" s="12">
        <f>D57/C57*100</f>
        <v>32.77266898699395</v>
      </c>
      <c r="F57" s="12">
        <f t="shared" si="4"/>
        <v>-36.699400000000004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70.90125</v>
      </c>
      <c r="D58" s="44">
        <f>D60+D61</f>
        <v>2.90107</v>
      </c>
      <c r="E58" s="12">
        <f>D58/C58*100</f>
        <v>4.091705012252957</v>
      </c>
      <c r="F58" s="12">
        <f t="shared" si="4"/>
        <v>-68.00018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.75" customHeight="1">
      <c r="A60" s="47" t="s">
        <v>162</v>
      </c>
      <c r="B60" s="48" t="s">
        <v>276</v>
      </c>
      <c r="C60" s="49">
        <v>1.40125</v>
      </c>
      <c r="D60" s="49">
        <v>1.40125</v>
      </c>
      <c r="E60" s="12">
        <v>0</v>
      </c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69.5</v>
      </c>
      <c r="D61" s="49">
        <v>1.49982</v>
      </c>
      <c r="E61" s="12">
        <f aca="true" t="shared" si="5" ref="E61:E66">D61/C61*100</f>
        <v>2.1580143884892085</v>
      </c>
      <c r="F61" s="12">
        <f t="shared" si="4"/>
        <v>-68.00018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48</v>
      </c>
      <c r="D62" s="39">
        <f>D63+D64+D65</f>
        <v>0</v>
      </c>
      <c r="E62" s="12">
        <f t="shared" si="5"/>
        <v>0</v>
      </c>
      <c r="F62" s="12">
        <f t="shared" si="4"/>
        <v>-48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48</v>
      </c>
      <c r="D65" s="18">
        <v>0</v>
      </c>
      <c r="E65" s="12">
        <f t="shared" si="5"/>
        <v>0</v>
      </c>
      <c r="F65" s="12">
        <f t="shared" si="4"/>
        <v>-48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567.1</v>
      </c>
      <c r="D66" s="39">
        <f>D68+D69</f>
        <v>227.68705</v>
      </c>
      <c r="E66" s="12">
        <f t="shared" si="5"/>
        <v>40.14936519132428</v>
      </c>
      <c r="F66" s="12">
        <f t="shared" si="4"/>
        <v>-339.41295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567.1</v>
      </c>
      <c r="D69" s="18">
        <v>227.68705</v>
      </c>
      <c r="E69" s="12">
        <f>D69/C69*100</f>
        <v>40.14936519132428</v>
      </c>
      <c r="F69" s="12">
        <f t="shared" si="4"/>
        <v>-339.41295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689.3</v>
      </c>
      <c r="D77" s="39">
        <f>SUM(D78:D78)</f>
        <v>332.09831</v>
      </c>
      <c r="E77" s="12">
        <f t="shared" si="6"/>
        <v>48.17906716959235</v>
      </c>
      <c r="F77" s="12">
        <f t="shared" si="4"/>
        <v>-357.2016899999999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689.3</v>
      </c>
      <c r="D78" s="18">
        <v>332.09831</v>
      </c>
      <c r="E78" s="12">
        <f t="shared" si="6"/>
        <v>48.17906716959235</v>
      </c>
      <c r="F78" s="12">
        <f t="shared" si="4"/>
        <v>-357.2016899999999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6.8</v>
      </c>
      <c r="D89" s="39">
        <f>D90+D91+D92+D93+D94</f>
        <v>0</v>
      </c>
      <c r="E89" s="11">
        <f>D89/C89*100</f>
        <v>0</v>
      </c>
      <c r="F89" s="12">
        <f t="shared" si="4"/>
        <v>-6.8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6.8</v>
      </c>
      <c r="D90" s="18">
        <v>0</v>
      </c>
      <c r="E90" s="11">
        <f aca="true" t="shared" si="7" ref="E90:E98">D90/C90*100</f>
        <v>0</v>
      </c>
      <c r="F90" s="12">
        <f>D90-C90</f>
        <v>-6.8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295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2107.454</v>
      </c>
      <c r="D103" s="39">
        <f>SUM(D52,D56,D58,D62,D66,D70,D72,D77,D79,D85,D99)</f>
        <v>920.90544</v>
      </c>
      <c r="E103" s="12">
        <f t="shared" si="6"/>
        <v>43.69753456065945</v>
      </c>
      <c r="F103" s="12">
        <f t="shared" si="4"/>
        <v>-1186.5485600000002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9">
      <selection activeCell="B61" sqref="B61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323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500.8</v>
      </c>
      <c r="D5" s="11">
        <f>SUM(D6,D8,D10,D13,D15)</f>
        <v>201.98458000000002</v>
      </c>
      <c r="E5" s="12">
        <f aca="true" t="shared" si="0" ref="E5:E35">D5/C5*100</f>
        <v>40.33238418530352</v>
      </c>
      <c r="F5" s="12">
        <f aca="true" t="shared" si="1" ref="F5:F36">D5-C5</f>
        <v>-298.81542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143.07964</v>
      </c>
      <c r="E6" s="12">
        <f t="shared" si="0"/>
        <v>71.504067966017</v>
      </c>
      <c r="F6" s="12">
        <f t="shared" si="1"/>
        <v>-57.02035999999998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143.07964</v>
      </c>
      <c r="E7" s="12">
        <f t="shared" si="0"/>
        <v>71.504067966017</v>
      </c>
      <c r="F7" s="12">
        <f t="shared" si="1"/>
        <v>-57.02035999999998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0.14541</v>
      </c>
      <c r="E8" s="12">
        <f t="shared" si="0"/>
        <v>14.541</v>
      </c>
      <c r="F8" s="12">
        <f t="shared" si="1"/>
        <v>-0.85459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0.14541</v>
      </c>
      <c r="E9" s="12">
        <f t="shared" si="0"/>
        <v>14.541</v>
      </c>
      <c r="F9" s="12">
        <f t="shared" si="1"/>
        <v>-0.85459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289.5</v>
      </c>
      <c r="D10" s="11">
        <f>SUM(D11:D12)</f>
        <v>50.85953000000001</v>
      </c>
      <c r="E10" s="12">
        <f t="shared" si="0"/>
        <v>17.56805872193437</v>
      </c>
      <c r="F10" s="12">
        <f t="shared" si="1"/>
        <v>-238.64047</v>
      </c>
      <c r="G10" s="1"/>
    </row>
    <row r="11" spans="1:7" s="9" customFormat="1" ht="15.75">
      <c r="A11" s="13">
        <v>1060600000</v>
      </c>
      <c r="B11" s="13" t="s">
        <v>11</v>
      </c>
      <c r="C11" s="12">
        <v>273</v>
      </c>
      <c r="D11" s="12">
        <v>41.73727</v>
      </c>
      <c r="E11" s="12">
        <f t="shared" si="0"/>
        <v>15.288377289377289</v>
      </c>
      <c r="F11" s="12">
        <f t="shared" si="1"/>
        <v>-231.26273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9.12226</v>
      </c>
      <c r="E12" s="12">
        <f t="shared" si="0"/>
        <v>55.286424242424246</v>
      </c>
      <c r="F12" s="12">
        <f t="shared" si="1"/>
        <v>-7.377739999999999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7.9</v>
      </c>
      <c r="E15" s="12">
        <f t="shared" si="0"/>
        <v>77.45098039215688</v>
      </c>
      <c r="F15" s="12">
        <f t="shared" si="1"/>
        <v>-2.299999999999999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7.9</v>
      </c>
      <c r="E17" s="12">
        <f t="shared" si="0"/>
        <v>77.45098039215688</v>
      </c>
      <c r="F17" s="12">
        <f t="shared" si="1"/>
        <v>-2.299999999999999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286</v>
      </c>
      <c r="D20" s="11">
        <f>SUM(D21:D36)</f>
        <v>110.85351</v>
      </c>
      <c r="E20" s="12">
        <f t="shared" si="0"/>
        <v>38.75996853146853</v>
      </c>
      <c r="F20" s="12">
        <f t="shared" si="1"/>
        <v>-175.14649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90.24521</v>
      </c>
      <c r="E21" s="12">
        <f t="shared" si="0"/>
        <v>50.136227777777776</v>
      </c>
      <c r="F21" s="12">
        <f t="shared" si="1"/>
        <v>-89.75479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14.15851</v>
      </c>
      <c r="E22" s="12">
        <f t="shared" si="0"/>
        <v>56.63404</v>
      </c>
      <c r="F22" s="12">
        <f t="shared" si="1"/>
        <v>-10.84149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15.94979</v>
      </c>
      <c r="E25" s="12">
        <f t="shared" si="0"/>
        <v>19.9372375</v>
      </c>
      <c r="F25" s="12">
        <f t="shared" si="1"/>
        <v>-64.05020999999999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>
        <v>-9.5</v>
      </c>
      <c r="E36" s="12"/>
      <c r="F36" s="12">
        <f t="shared" si="1"/>
        <v>-9.5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786.8</v>
      </c>
      <c r="D38" s="11">
        <f>SUM(D20,D5)</f>
        <v>312.83809</v>
      </c>
      <c r="E38" s="12">
        <f aca="true" t="shared" si="2" ref="E38:E46">D38/C38*100</f>
        <v>39.760814692425015</v>
      </c>
      <c r="F38" s="12">
        <f aca="true" t="shared" si="3" ref="F38:F47">D38-C38</f>
        <v>-473.96190999999993</v>
      </c>
      <c r="G38" s="1"/>
    </row>
    <row r="39" spans="1:7" s="9" customFormat="1" ht="15.75">
      <c r="A39" s="10"/>
      <c r="B39" s="10" t="s">
        <v>39</v>
      </c>
      <c r="C39" s="11">
        <f>SUM(C40:C44)</f>
        <v>3602.3720000000003</v>
      </c>
      <c r="D39" s="11">
        <f>SUM(D40:D44)</f>
        <v>2704.8869999999997</v>
      </c>
      <c r="E39" s="12">
        <f t="shared" si="2"/>
        <v>75.08627648671485</v>
      </c>
      <c r="F39" s="12">
        <f t="shared" si="3"/>
        <v>-897.4850000000006</v>
      </c>
      <c r="G39" s="1"/>
    </row>
    <row r="40" spans="1:8" s="9" customFormat="1" ht="15.75">
      <c r="A40" s="13">
        <v>2020100000</v>
      </c>
      <c r="B40" s="13" t="s">
        <v>40</v>
      </c>
      <c r="C40" s="12">
        <v>1869.4</v>
      </c>
      <c r="D40" s="12">
        <v>1042.05</v>
      </c>
      <c r="E40" s="12">
        <f t="shared" si="2"/>
        <v>55.74248421953567</v>
      </c>
      <c r="F40" s="12">
        <f t="shared" si="3"/>
        <v>-827.3500000000001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201.9</v>
      </c>
      <c r="D42" s="12">
        <v>133.531</v>
      </c>
      <c r="E42" s="12">
        <f t="shared" si="2"/>
        <v>66.13719663199605</v>
      </c>
      <c r="F42" s="12">
        <f t="shared" si="3"/>
        <v>-68.369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1531.072</v>
      </c>
      <c r="D43" s="12">
        <v>1529.306</v>
      </c>
      <c r="E43" s="12">
        <f t="shared" si="2"/>
        <v>99.88465597960123</v>
      </c>
      <c r="F43" s="12">
        <f t="shared" si="3"/>
        <v>-1.765999999999849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4389.1720000000005</v>
      </c>
      <c r="D46" s="11">
        <f>SUM(D39,D38)</f>
        <v>3017.72509</v>
      </c>
      <c r="E46" s="12">
        <f t="shared" si="2"/>
        <v>68.75385813087297</v>
      </c>
      <c r="F46" s="12">
        <f t="shared" si="3"/>
        <v>-1371.4469100000006</v>
      </c>
      <c r="G46" s="1"/>
    </row>
    <row r="47" spans="1:7" s="9" customFormat="1" ht="15.75">
      <c r="A47" s="10"/>
      <c r="B47" s="22" t="s">
        <v>47</v>
      </c>
      <c r="C47" s="11">
        <f>C103-C46</f>
        <v>404</v>
      </c>
      <c r="D47" s="11">
        <f>D103-D46</f>
        <v>-1595.87003</v>
      </c>
      <c r="E47" s="12"/>
      <c r="F47" s="12">
        <f t="shared" si="3"/>
        <v>-1999.87003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746.902</v>
      </c>
      <c r="D52" s="39">
        <f>SUM(D53:D55)</f>
        <v>336.91716</v>
      </c>
      <c r="E52" s="12">
        <f>D52/C52*100</f>
        <v>45.10861665921366</v>
      </c>
      <c r="F52" s="12">
        <f>D52-C52</f>
        <v>-409.98484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726.902</v>
      </c>
      <c r="D53" s="18">
        <v>336.91716</v>
      </c>
      <c r="E53" s="12">
        <f>D53/C53*100</f>
        <v>46.349736278067745</v>
      </c>
      <c r="F53" s="12">
        <f>D53-C53</f>
        <v>-389.98484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45.7035</v>
      </c>
      <c r="E56" s="12">
        <f>D56/C56*100</f>
        <v>40.24258166769393</v>
      </c>
      <c r="F56" s="12">
        <f aca="true" t="shared" si="4" ref="F56:F103">D56-C56</f>
        <v>-67.8665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45.7035</v>
      </c>
      <c r="E57" s="12">
        <f>D57/C57*100</f>
        <v>40.24258166769393</v>
      </c>
      <c r="F57" s="12">
        <f t="shared" si="4"/>
        <v>-67.8665</v>
      </c>
    </row>
    <row r="58" spans="1:7" s="46" customFormat="1" ht="14.25" customHeight="1">
      <c r="A58" s="42" t="s">
        <v>60</v>
      </c>
      <c r="B58" s="43" t="s">
        <v>61</v>
      </c>
      <c r="C58" s="44">
        <f>C61</f>
        <v>17.7</v>
      </c>
      <c r="D58" s="44">
        <f>SUM(D59:D61)</f>
        <v>9.71</v>
      </c>
      <c r="E58" s="12">
        <f>D58/C58*100</f>
        <v>54.8587570621469</v>
      </c>
      <c r="F58" s="12">
        <f t="shared" si="4"/>
        <v>-7.989999999999998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162</v>
      </c>
      <c r="B60" s="48" t="s">
        <v>276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64</v>
      </c>
      <c r="B61" s="48" t="s">
        <v>65</v>
      </c>
      <c r="C61" s="49">
        <v>17.7</v>
      </c>
      <c r="D61" s="49">
        <v>9.71</v>
      </c>
      <c r="E61" s="12">
        <f aca="true" t="shared" si="5" ref="E61:E66">D61/C61*100</f>
        <v>54.8587570621469</v>
      </c>
      <c r="F61" s="12">
        <f t="shared" si="4"/>
        <v>-7.989999999999998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423.8</v>
      </c>
      <c r="D62" s="39">
        <f>D63+D64+D65</f>
        <v>138.634</v>
      </c>
      <c r="E62" s="12">
        <f t="shared" si="5"/>
        <v>32.7121283624351</v>
      </c>
      <c r="F62" s="12">
        <f t="shared" si="4"/>
        <v>-285.16600000000005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354</v>
      </c>
      <c r="D64" s="18">
        <v>138.634</v>
      </c>
      <c r="E64" s="12">
        <f t="shared" si="5"/>
        <v>39.162146892655365</v>
      </c>
      <c r="F64" s="12">
        <f t="shared" si="4"/>
        <v>-215.366</v>
      </c>
      <c r="G64" s="31"/>
    </row>
    <row r="65" spans="1:7" s="9" customFormat="1" ht="15.75" customHeight="1">
      <c r="A65" s="47" t="s">
        <v>72</v>
      </c>
      <c r="B65" s="48" t="s">
        <v>73</v>
      </c>
      <c r="C65" s="18">
        <v>69.8</v>
      </c>
      <c r="D65" s="18">
        <v>0</v>
      </c>
      <c r="E65" s="12"/>
      <c r="F65" s="12">
        <f t="shared" si="4"/>
        <v>-69.8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C67+C69</f>
        <v>2387.9</v>
      </c>
      <c r="D66" s="39">
        <f>D67+D69</f>
        <v>412.35821</v>
      </c>
      <c r="E66" s="12">
        <f t="shared" si="5"/>
        <v>17.268654885045436</v>
      </c>
      <c r="F66" s="12">
        <f t="shared" si="4"/>
        <v>-1975.5417900000002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1417.4</v>
      </c>
      <c r="D67" s="18"/>
      <c r="E67" s="12"/>
      <c r="F67" s="12">
        <f t="shared" si="4"/>
        <v>-1417.4</v>
      </c>
      <c r="G67" s="31"/>
    </row>
    <row r="68" spans="1:7" s="52" customFormat="1" ht="14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970.5</v>
      </c>
      <c r="D69" s="18">
        <v>412.35821</v>
      </c>
      <c r="E69" s="12">
        <f>D69/C69*100</f>
        <v>42.489253992787226</v>
      </c>
      <c r="F69" s="12">
        <f t="shared" si="4"/>
        <v>-558.14179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932.8</v>
      </c>
      <c r="D77" s="39">
        <f>SUM(D78:D78)</f>
        <v>398.68219</v>
      </c>
      <c r="E77" s="12">
        <f t="shared" si="6"/>
        <v>42.740371998284736</v>
      </c>
      <c r="F77" s="12">
        <f t="shared" si="4"/>
        <v>-534.11781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932.8</v>
      </c>
      <c r="D78" s="18">
        <v>398.68219</v>
      </c>
      <c r="E78" s="12">
        <f t="shared" si="6"/>
        <v>42.740371998284736</v>
      </c>
      <c r="F78" s="12">
        <f t="shared" si="4"/>
        <v>-534.11781</v>
      </c>
      <c r="G78" s="31"/>
    </row>
    <row r="79" spans="1:7" s="9" customFormat="1" ht="17.25" customHeight="1" hidden="1">
      <c r="A79" s="37" t="s">
        <v>100</v>
      </c>
      <c r="B79" s="38" t="s">
        <v>269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8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10.8</v>
      </c>
      <c r="D89" s="39">
        <f>D90+D91+D92+D93+D94</f>
        <v>0</v>
      </c>
      <c r="E89" s="11">
        <f>D89/C89*100</f>
        <v>0</v>
      </c>
      <c r="F89" s="12">
        <f t="shared" si="4"/>
        <v>-10.8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10.8</v>
      </c>
      <c r="D90" s="18">
        <v>0</v>
      </c>
      <c r="E90" s="11">
        <f aca="true" t="shared" si="7" ref="E90:E98">D90/C90*100</f>
        <v>0</v>
      </c>
      <c r="F90" s="12">
        <f>D90-C90</f>
        <v>-10.8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159.7</v>
      </c>
      <c r="D99" s="39">
        <f>D100</f>
        <v>79.85</v>
      </c>
      <c r="E99" s="11"/>
      <c r="F99" s="12">
        <f t="shared" si="8"/>
        <v>-79.85</v>
      </c>
    </row>
    <row r="100" spans="1:6" s="9" customFormat="1" ht="15.75" customHeight="1">
      <c r="A100" s="59">
        <v>1403</v>
      </c>
      <c r="B100" s="60" t="s">
        <v>295</v>
      </c>
      <c r="C100" s="18">
        <v>159.7</v>
      </c>
      <c r="D100" s="18">
        <v>79.85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4793.1720000000005</v>
      </c>
      <c r="D103" s="39">
        <f>SUM(D52,D56,D58,D62,D66,D70,D72,D77,D79,D85,D99)</f>
        <v>1421.8550599999999</v>
      </c>
      <c r="E103" s="12">
        <f t="shared" si="6"/>
        <v>29.664177709458368</v>
      </c>
      <c r="F103" s="12">
        <f t="shared" si="4"/>
        <v>-3371.3169400000006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2">
      <selection activeCell="D103" sqref="D103"/>
    </sheetView>
  </sheetViews>
  <sheetFormatPr defaultColWidth="9.140625" defaultRowHeight="12.75"/>
  <cols>
    <col min="1" max="1" width="17.281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324</v>
      </c>
      <c r="B1" s="286"/>
      <c r="C1" s="286"/>
      <c r="D1" s="286"/>
      <c r="E1" s="286"/>
      <c r="F1" s="286"/>
      <c r="G1" s="1"/>
    </row>
    <row r="2" spans="1:7" ht="20.25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800.5</v>
      </c>
      <c r="D5" s="11">
        <f>SUM(D6,D8,D10,D13,D15)</f>
        <v>289.49465000000004</v>
      </c>
      <c r="E5" s="12">
        <f aca="true" t="shared" si="0" ref="E5:E35">D5/C5*100</f>
        <v>36.16422860712055</v>
      </c>
      <c r="F5" s="12">
        <f aca="true" t="shared" si="1" ref="F5:F36">D5-C5</f>
        <v>-511.00534999999996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158.93541</v>
      </c>
      <c r="E6" s="12">
        <f t="shared" si="0"/>
        <v>40.4621715885947</v>
      </c>
      <c r="F6" s="12">
        <f t="shared" si="1"/>
        <v>-233.86459000000002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158.93541</v>
      </c>
      <c r="E7" s="12">
        <f t="shared" si="0"/>
        <v>40.4621715885947</v>
      </c>
      <c r="F7" s="12">
        <f t="shared" si="1"/>
        <v>-233.86459000000002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1.12555</v>
      </c>
      <c r="E8" s="12">
        <f t="shared" si="0"/>
        <v>5.62775</v>
      </c>
      <c r="F8" s="12">
        <f t="shared" si="1"/>
        <v>-18.87445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1.12555</v>
      </c>
      <c r="E9" s="12">
        <f t="shared" si="0"/>
        <v>5.62775</v>
      </c>
      <c r="F9" s="12">
        <f t="shared" si="1"/>
        <v>-18.87445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372.2</v>
      </c>
      <c r="D10" s="11">
        <f>SUM(D11:D12)</f>
        <v>121.27369</v>
      </c>
      <c r="E10" s="12">
        <f t="shared" si="0"/>
        <v>32.58293659322945</v>
      </c>
      <c r="F10" s="12">
        <f t="shared" si="1"/>
        <v>-250.92631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109.46666</v>
      </c>
      <c r="E11" s="12">
        <f t="shared" si="0"/>
        <v>32.348303782505916</v>
      </c>
      <c r="F11" s="12">
        <f t="shared" si="1"/>
        <v>-228.93334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33.8</v>
      </c>
      <c r="D12" s="18">
        <v>11.80703</v>
      </c>
      <c r="E12" s="12">
        <f t="shared" si="0"/>
        <v>34.932041420118345</v>
      </c>
      <c r="F12" s="12">
        <f t="shared" si="1"/>
        <v>-21.99297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8.16</v>
      </c>
      <c r="E15" s="12">
        <f t="shared" si="0"/>
        <v>52.645161290322584</v>
      </c>
      <c r="F15" s="12">
        <f t="shared" si="1"/>
        <v>-7.34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8.16</v>
      </c>
      <c r="E17" s="12">
        <f t="shared" si="0"/>
        <v>52.645161290322584</v>
      </c>
      <c r="F17" s="12">
        <f t="shared" si="1"/>
        <v>-7.34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80</v>
      </c>
      <c r="D20" s="11">
        <f>SUM(D21:D36)</f>
        <v>65.18797</v>
      </c>
      <c r="E20" s="12">
        <f t="shared" si="0"/>
        <v>81.48496250000001</v>
      </c>
      <c r="F20" s="12">
        <f t="shared" si="1"/>
        <v>-14.812029999999993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21.03225</v>
      </c>
      <c r="E21" s="12">
        <f t="shared" si="0"/>
        <v>61.85955882352941</v>
      </c>
      <c r="F21" s="12">
        <f t="shared" si="1"/>
        <v>-12.967749999999999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28.95172</v>
      </c>
      <c r="E22" s="12">
        <f t="shared" si="0"/>
        <v>193.01146666666668</v>
      </c>
      <c r="F22" s="12">
        <f t="shared" si="1"/>
        <v>13.951720000000002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1.5" customHeight="1">
      <c r="A35" s="13">
        <v>1169000000</v>
      </c>
      <c r="B35" s="14" t="s">
        <v>35</v>
      </c>
      <c r="C35" s="12">
        <v>0</v>
      </c>
      <c r="D35" s="12">
        <v>15.204</v>
      </c>
      <c r="E35" s="12" t="e">
        <f t="shared" si="0"/>
        <v>#DIV/0!</v>
      </c>
      <c r="F35" s="12">
        <f t="shared" si="1"/>
        <v>15.204</v>
      </c>
      <c r="G35" s="1"/>
    </row>
    <row r="36" spans="1:7" s="9" customFormat="1" ht="12.75" customHeight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2.75" customHeight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354.68262000000004</v>
      </c>
      <c r="E38" s="12">
        <f aca="true" t="shared" si="2" ref="E38:E47">D38/C38*100</f>
        <v>40.281955706984675</v>
      </c>
      <c r="F38" s="12">
        <f aca="true" t="shared" si="3" ref="F38:F47">D38-C38</f>
        <v>-525.81738</v>
      </c>
      <c r="G38" s="1"/>
    </row>
    <row r="39" spans="1:7" s="9" customFormat="1" ht="15.75">
      <c r="A39" s="10"/>
      <c r="B39" s="10" t="s">
        <v>39</v>
      </c>
      <c r="C39" s="11">
        <f>SUM(C40:C44)</f>
        <v>2935.085</v>
      </c>
      <c r="D39" s="11">
        <f>SUM(D40:D44)</f>
        <v>1735.7670000000003</v>
      </c>
      <c r="E39" s="12">
        <f t="shared" si="2"/>
        <v>59.138559871349564</v>
      </c>
      <c r="F39" s="12">
        <f t="shared" si="3"/>
        <v>-1199.3179999999998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2140.9</v>
      </c>
      <c r="D40" s="12">
        <v>1193.13</v>
      </c>
      <c r="E40" s="12">
        <f t="shared" si="2"/>
        <v>55.730300340978104</v>
      </c>
      <c r="F40" s="12">
        <f t="shared" si="3"/>
        <v>-947.77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449.4</v>
      </c>
      <c r="D41" s="12">
        <v>337.2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231.1</v>
      </c>
      <c r="D42" s="12">
        <v>93.525</v>
      </c>
      <c r="E42" s="12">
        <f t="shared" si="2"/>
        <v>40.46949372565989</v>
      </c>
      <c r="F42" s="12">
        <f t="shared" si="3"/>
        <v>-137.575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113.685</v>
      </c>
      <c r="D43" s="12">
        <v>111.912</v>
      </c>
      <c r="E43" s="12">
        <f t="shared" si="2"/>
        <v>98.44042749703127</v>
      </c>
      <c r="F43" s="12">
        <f t="shared" si="3"/>
        <v>-1.7729999999999961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3815.585</v>
      </c>
      <c r="D46" s="11">
        <f>SUM(D39,D38)</f>
        <v>2090.4496200000003</v>
      </c>
      <c r="E46" s="12">
        <f t="shared" si="2"/>
        <v>54.78713277256306</v>
      </c>
      <c r="F46" s="12">
        <f t="shared" si="3"/>
        <v>-1725.1353799999997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-142.1322700000003</v>
      </c>
      <c r="E47" s="12" t="e">
        <f t="shared" si="2"/>
        <v>#DIV/0!</v>
      </c>
      <c r="F47" s="12">
        <f t="shared" si="3"/>
        <v>-142.1322700000003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708.31375</v>
      </c>
      <c r="D52" s="39">
        <f>SUM(D53:D55)</f>
        <v>353.77021</v>
      </c>
      <c r="E52" s="12">
        <f aca="true" t="shared" si="4" ref="E52:E58">D52/C52*100</f>
        <v>49.94541049076063</v>
      </c>
      <c r="F52" s="12">
        <f>D52-C52</f>
        <v>-354.54354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699.715</v>
      </c>
      <c r="D53" s="18">
        <v>353.77021</v>
      </c>
      <c r="E53" s="12">
        <f t="shared" si="4"/>
        <v>50.55918624011204</v>
      </c>
      <c r="F53" s="12">
        <f>D53-C53</f>
        <v>-345.94479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 t="e">
        <f t="shared" si="4"/>
        <v>#DIV/0!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>
        <f t="shared" si="4"/>
        <v>0</v>
      </c>
      <c r="F55" s="12">
        <f>D55-C55</f>
        <v>-8.59875</v>
      </c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44.6025</v>
      </c>
      <c r="E56" s="12">
        <f t="shared" si="4"/>
        <v>39.273135511138506</v>
      </c>
      <c r="F56" s="12">
        <f aca="true" t="shared" si="5" ref="F56:F103">D56-C56</f>
        <v>-68.9675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44.6025</v>
      </c>
      <c r="E57" s="12">
        <f t="shared" si="4"/>
        <v>39.273135511138506</v>
      </c>
      <c r="F57" s="12">
        <f t="shared" si="5"/>
        <v>-68.9675</v>
      </c>
    </row>
    <row r="58" spans="1:7" s="46" customFormat="1" ht="15" customHeight="1">
      <c r="A58" s="42" t="s">
        <v>60</v>
      </c>
      <c r="B58" s="43" t="s">
        <v>61</v>
      </c>
      <c r="C58" s="44">
        <f>C61+C60</f>
        <v>71.40125</v>
      </c>
      <c r="D58" s="44">
        <f>D61+D60</f>
        <v>26.00125</v>
      </c>
      <c r="E58" s="12">
        <f t="shared" si="4"/>
        <v>36.41567899721643</v>
      </c>
      <c r="F58" s="12">
        <f t="shared" si="5"/>
        <v>-45.400000000000006</v>
      </c>
      <c r="G58" s="45"/>
    </row>
    <row r="59" spans="1:7" s="46" customFormat="1" ht="18" customHeight="1" hidden="1">
      <c r="A59" s="47" t="s">
        <v>62</v>
      </c>
      <c r="B59" s="48" t="s">
        <v>63</v>
      </c>
      <c r="C59" s="49">
        <v>0</v>
      </c>
      <c r="D59" s="44">
        <f>D62+D61</f>
        <v>0.30521</v>
      </c>
      <c r="E59" s="12"/>
      <c r="F59" s="12">
        <f t="shared" si="5"/>
        <v>0.30521</v>
      </c>
      <c r="G59" s="45"/>
    </row>
    <row r="60" spans="1:7" s="46" customFormat="1" ht="30" customHeight="1">
      <c r="A60" s="47" t="s">
        <v>162</v>
      </c>
      <c r="B60" s="48" t="s">
        <v>276</v>
      </c>
      <c r="C60" s="49">
        <v>71.40125</v>
      </c>
      <c r="D60" s="49">
        <v>26.00125</v>
      </c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>D61/C61*100</f>
        <v>#DIV/0!</v>
      </c>
      <c r="F61" s="12">
        <f>D61-C61</f>
        <v>0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50</v>
      </c>
      <c r="D62" s="39">
        <f>D63+D64+D65</f>
        <v>0.30521</v>
      </c>
      <c r="E62" s="12">
        <f>D62/C62*100</f>
        <v>0.61042</v>
      </c>
      <c r="F62" s="12">
        <f t="shared" si="5"/>
        <v>-49.69479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5"/>
        <v>0</v>
      </c>
      <c r="G63" s="31"/>
    </row>
    <row r="64" spans="1:7" s="9" customFormat="1" ht="15.75" customHeight="1" hidden="1">
      <c r="A64" s="40" t="s">
        <v>70</v>
      </c>
      <c r="B64" s="50" t="s">
        <v>71</v>
      </c>
      <c r="C64" s="18">
        <v>0</v>
      </c>
      <c r="D64" s="18"/>
      <c r="E64" s="12"/>
      <c r="F64" s="12">
        <f t="shared" si="5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50</v>
      </c>
      <c r="D65" s="18">
        <v>0.30521</v>
      </c>
      <c r="E65" s="12">
        <f>D65/C65*100</f>
        <v>0.61042</v>
      </c>
      <c r="F65" s="12">
        <f t="shared" si="5"/>
        <v>-49.69479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711.1</v>
      </c>
      <c r="D66" s="39">
        <f>D68+D69</f>
        <v>363.85012</v>
      </c>
      <c r="E66" s="12">
        <f>D66/C66*100</f>
        <v>51.16722261285332</v>
      </c>
      <c r="F66" s="12">
        <f t="shared" si="5"/>
        <v>-347.24988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711.1</v>
      </c>
      <c r="D69" s="18">
        <v>363.85012</v>
      </c>
      <c r="E69" s="12">
        <f>D69/C69*100</f>
        <v>51.16722261285332</v>
      </c>
      <c r="F69" s="12">
        <f t="shared" si="5"/>
        <v>-347.24988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2023</v>
      </c>
      <c r="D77" s="39">
        <f>SUM(D78:D78)</f>
        <v>1065.20106</v>
      </c>
      <c r="E77" s="12">
        <f t="shared" si="6"/>
        <v>52.6545259515571</v>
      </c>
      <c r="F77" s="12">
        <f t="shared" si="5"/>
        <v>-957.7989399999999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2023</v>
      </c>
      <c r="D78" s="18">
        <v>1065.20106</v>
      </c>
      <c r="E78" s="12">
        <f t="shared" si="6"/>
        <v>52.6545259515571</v>
      </c>
      <c r="F78" s="12">
        <f t="shared" si="5"/>
        <v>-957.7989399999999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5.2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5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5.5</v>
      </c>
      <c r="D89" s="39">
        <f>D90+D91+D92+D93+D94</f>
        <v>3.237</v>
      </c>
      <c r="E89" s="11">
        <f>D89/C89*100</f>
        <v>58.85454545454546</v>
      </c>
      <c r="F89" s="12">
        <f t="shared" si="5"/>
        <v>-2.263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5.5</v>
      </c>
      <c r="D90" s="18">
        <v>3.237</v>
      </c>
      <c r="E90" s="11">
        <f aca="true" t="shared" si="7" ref="E90:E102">D90/C90*100</f>
        <v>58.85454545454546</v>
      </c>
      <c r="F90" s="12">
        <f>D90-C90</f>
        <v>-2.263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0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/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132.7</v>
      </c>
      <c r="D99" s="39">
        <f>D100</f>
        <v>91.35</v>
      </c>
      <c r="E99" s="11">
        <f t="shared" si="7"/>
        <v>68.83948756593821</v>
      </c>
      <c r="F99" s="11">
        <f t="shared" si="8"/>
        <v>-41.349999999999994</v>
      </c>
    </row>
    <row r="100" spans="1:6" s="9" customFormat="1" ht="15.75" customHeight="1">
      <c r="A100" s="59">
        <v>1403</v>
      </c>
      <c r="B100" s="60" t="s">
        <v>295</v>
      </c>
      <c r="C100" s="18">
        <v>132.7</v>
      </c>
      <c r="D100" s="18">
        <v>91.35</v>
      </c>
      <c r="E100" s="12">
        <f t="shared" si="7"/>
        <v>68.83948756593821</v>
      </c>
      <c r="F100" s="12">
        <f t="shared" si="8"/>
        <v>-41.349999999999994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>D101-C101</f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>D102-C102</f>
        <v>0</v>
      </c>
    </row>
    <row r="103" spans="1:6" s="9" customFormat="1" ht="15.75" customHeight="1">
      <c r="A103" s="64"/>
      <c r="B103" s="65" t="s">
        <v>139</v>
      </c>
      <c r="C103" s="39">
        <f>SUM(C52,C56,C58,C62,C66,C70,C72,C77,C79,C85,C89,C99)</f>
        <v>3815.585</v>
      </c>
      <c r="D103" s="39">
        <f>SUM(D52,D56,D58,D62,D66,D70,D72,D77,D79,D85,D89,D99)</f>
        <v>1948.31735</v>
      </c>
      <c r="E103" s="12">
        <f t="shared" si="6"/>
        <v>51.06208746496278</v>
      </c>
      <c r="F103" s="12">
        <f t="shared" si="5"/>
        <v>-1867.26765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9">
      <selection activeCell="D35" sqref="D35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325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584.6</v>
      </c>
      <c r="D5" s="11">
        <f>SUM(D6,D8,D10,D13,D15)</f>
        <v>176.5663</v>
      </c>
      <c r="E5" s="12">
        <f aca="true" t="shared" si="0" ref="E5:E35">D5/C5*100</f>
        <v>30.202925076975713</v>
      </c>
      <c r="F5" s="12">
        <f aca="true" t="shared" si="1" ref="F5:F36">D5-C5</f>
        <v>-408.0337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107.39122</v>
      </c>
      <c r="E6" s="12">
        <f t="shared" si="0"/>
        <v>36.803022618231665</v>
      </c>
      <c r="F6" s="12">
        <f t="shared" si="1"/>
        <v>-184.40878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107.39122</v>
      </c>
      <c r="E7" s="12">
        <f t="shared" si="0"/>
        <v>36.803022618231665</v>
      </c>
      <c r="F7" s="12">
        <f t="shared" si="1"/>
        <v>-184.40878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9.9516</v>
      </c>
      <c r="E8" s="12">
        <f t="shared" si="0"/>
        <v>93.88301886792453</v>
      </c>
      <c r="F8" s="12">
        <f t="shared" si="1"/>
        <v>-0.6484000000000005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9.9516</v>
      </c>
      <c r="E9" s="12">
        <f t="shared" si="0"/>
        <v>93.88301886792453</v>
      </c>
      <c r="F9" s="12">
        <f t="shared" si="1"/>
        <v>-0.6484000000000005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261.2</v>
      </c>
      <c r="D10" s="11">
        <f>SUM(D11:D12)</f>
        <v>46.941199999999995</v>
      </c>
      <c r="E10" s="12">
        <f t="shared" si="0"/>
        <v>17.97136294027565</v>
      </c>
      <c r="F10" s="12">
        <f t="shared" si="1"/>
        <v>-214.2588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37.32315</v>
      </c>
      <c r="E11" s="12">
        <f t="shared" si="0"/>
        <v>16.255727351916377</v>
      </c>
      <c r="F11" s="12">
        <f t="shared" si="1"/>
        <v>-192.27685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31.6</v>
      </c>
      <c r="D12" s="18">
        <v>9.61805</v>
      </c>
      <c r="E12" s="12">
        <f t="shared" si="0"/>
        <v>30.436867088607595</v>
      </c>
      <c r="F12" s="12">
        <f t="shared" si="1"/>
        <v>-21.98195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12.28228</v>
      </c>
      <c r="E15" s="12">
        <f t="shared" si="0"/>
        <v>58.487047619047615</v>
      </c>
      <c r="F15" s="12">
        <f t="shared" si="1"/>
        <v>-8.71772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12.28228</v>
      </c>
      <c r="E17" s="12">
        <f t="shared" si="0"/>
        <v>58.487047619047615</v>
      </c>
      <c r="F17" s="12">
        <f t="shared" si="1"/>
        <v>-8.71772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86</v>
      </c>
      <c r="D20" s="11">
        <f>SUM(D21:D36)</f>
        <v>32.324349999999995</v>
      </c>
      <c r="E20" s="12">
        <f t="shared" si="0"/>
        <v>37.58645348837209</v>
      </c>
      <c r="F20" s="12">
        <f t="shared" si="1"/>
        <v>-53.675650000000005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18.8265</v>
      </c>
      <c r="E21" s="12">
        <f t="shared" si="0"/>
        <v>75.306</v>
      </c>
      <c r="F21" s="12">
        <f t="shared" si="1"/>
        <v>-6.173500000000001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2.0691</v>
      </c>
      <c r="E22" s="12">
        <f t="shared" si="0"/>
        <v>10.345500000000001</v>
      </c>
      <c r="F22" s="12">
        <f t="shared" si="1"/>
        <v>-17.9309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1.42875</v>
      </c>
      <c r="E25" s="12">
        <f t="shared" si="0"/>
        <v>3.571875</v>
      </c>
      <c r="F25" s="12">
        <f t="shared" si="1"/>
        <v>-38.57125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4.25" customHeight="1">
      <c r="A35" s="13">
        <v>1169000000</v>
      </c>
      <c r="B35" s="14" t="s">
        <v>35</v>
      </c>
      <c r="C35" s="12">
        <v>0</v>
      </c>
      <c r="D35" s="12">
        <v>10</v>
      </c>
      <c r="E35" s="12" t="e">
        <f t="shared" si="0"/>
        <v>#DIV/0!</v>
      </c>
      <c r="F35" s="12">
        <f t="shared" si="1"/>
        <v>10</v>
      </c>
      <c r="G35" s="1"/>
    </row>
    <row r="36" spans="1:7" s="9" customFormat="1" ht="14.2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208.89065</v>
      </c>
      <c r="E38" s="12">
        <f aca="true" t="shared" si="2" ref="E38:E47">D38/C38*100</f>
        <v>31.149813599761405</v>
      </c>
      <c r="F38" s="12">
        <f aca="true" t="shared" si="3" ref="F38:F47">D38-C38</f>
        <v>-461.70935000000003</v>
      </c>
      <c r="G38" s="1"/>
    </row>
    <row r="39" spans="1:7" s="9" customFormat="1" ht="15.75">
      <c r="A39" s="10"/>
      <c r="B39" s="10" t="s">
        <v>39</v>
      </c>
      <c r="C39" s="11">
        <f>SUM(C40:C44)</f>
        <v>3819.1879999999996</v>
      </c>
      <c r="D39" s="11">
        <f>SUM(D40:D44)</f>
        <v>2217.0679999999998</v>
      </c>
      <c r="E39" s="12">
        <f t="shared" si="2"/>
        <v>58.05076890689853</v>
      </c>
      <c r="F39" s="12">
        <f t="shared" si="3"/>
        <v>-1602.12</v>
      </c>
      <c r="G39" s="1"/>
    </row>
    <row r="40" spans="1:8" s="9" customFormat="1" ht="15.75">
      <c r="A40" s="13">
        <v>2020100000</v>
      </c>
      <c r="B40" s="13" t="s">
        <v>40</v>
      </c>
      <c r="C40" s="12">
        <v>2405.2</v>
      </c>
      <c r="D40" s="12">
        <v>1343.91</v>
      </c>
      <c r="E40" s="12">
        <f t="shared" si="2"/>
        <v>55.87518709462831</v>
      </c>
      <c r="F40" s="12">
        <f t="shared" si="3"/>
        <v>-1061.2899999999997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167.7</v>
      </c>
      <c r="D41" s="12">
        <v>88.2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1132.6</v>
      </c>
      <c r="D42" s="12">
        <v>673.046</v>
      </c>
      <c r="E42" s="12">
        <f t="shared" si="2"/>
        <v>59.42486314674203</v>
      </c>
      <c r="F42" s="12">
        <f t="shared" si="3"/>
        <v>-459.55399999999986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113.688</v>
      </c>
      <c r="D43" s="12">
        <v>111.912</v>
      </c>
      <c r="E43" s="12">
        <f t="shared" si="2"/>
        <v>98.43782985011612</v>
      </c>
      <c r="F43" s="12">
        <f t="shared" si="3"/>
        <v>-1.7759999999999962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4489.788</v>
      </c>
      <c r="D46" s="11">
        <f>SUM(D39,D38)</f>
        <v>2425.9586499999996</v>
      </c>
      <c r="E46" s="12">
        <f t="shared" si="2"/>
        <v>54.03281068059338</v>
      </c>
      <c r="F46" s="12">
        <f t="shared" si="3"/>
        <v>-2063.82935</v>
      </c>
      <c r="G46" s="1"/>
    </row>
    <row r="47" spans="1:7" s="9" customFormat="1" ht="15.75">
      <c r="A47" s="10"/>
      <c r="B47" s="22" t="s">
        <v>47</v>
      </c>
      <c r="C47" s="11">
        <f>C103-C46</f>
        <v>61.55000000000109</v>
      </c>
      <c r="D47" s="11">
        <f>D103-D46</f>
        <v>15.963520000000699</v>
      </c>
      <c r="E47" s="12">
        <f t="shared" si="2"/>
        <v>25.93585702680815</v>
      </c>
      <c r="F47" s="12">
        <f t="shared" si="3"/>
        <v>-45.58648000000039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776.418</v>
      </c>
      <c r="D52" s="39">
        <f>SUM(D53:D55)</f>
        <v>329.05471</v>
      </c>
      <c r="E52" s="11">
        <f>D52/C52*100</f>
        <v>42.3811284643066</v>
      </c>
      <c r="F52" s="11">
        <f>D52-C52</f>
        <v>-447.36329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770.118</v>
      </c>
      <c r="D53" s="18">
        <v>329.05471</v>
      </c>
      <c r="E53" s="12">
        <f>D53/C53*100</f>
        <v>42.72783002085394</v>
      </c>
      <c r="F53" s="12">
        <f>D53-C53</f>
        <v>-441.06329000000005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6.3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42.7703</v>
      </c>
      <c r="E56" s="11">
        <f>D56/C56*100</f>
        <v>37.659857356696314</v>
      </c>
      <c r="F56" s="11">
        <f aca="true" t="shared" si="4" ref="F56:F103">D56-C56</f>
        <v>-70.7997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42.7703</v>
      </c>
      <c r="E57" s="12">
        <f>D57/C57*100</f>
        <v>37.659857356696314</v>
      </c>
      <c r="F57" s="12">
        <f t="shared" si="4"/>
        <v>-70.7997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162</v>
      </c>
      <c r="B60" s="48" t="s">
        <v>276</v>
      </c>
      <c r="C60" s="49">
        <v>10.7</v>
      </c>
      <c r="D60" s="49">
        <v>0</v>
      </c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C63+C65+C64</f>
        <v>58.38</v>
      </c>
      <c r="D62" s="39">
        <f>D63+D65+D64</f>
        <v>0</v>
      </c>
      <c r="E62" s="11">
        <f>D62/C62*100</f>
        <v>0</v>
      </c>
      <c r="F62" s="11">
        <f t="shared" si="4"/>
        <v>-58.38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58.38</v>
      </c>
      <c r="D65" s="18"/>
      <c r="E65" s="12">
        <f>D65/C65*100</f>
        <v>0</v>
      </c>
      <c r="F65" s="12">
        <f t="shared" si="4"/>
        <v>-58.38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740.72</v>
      </c>
      <c r="D66" s="39">
        <f>D67+D68+D69</f>
        <v>422.35975</v>
      </c>
      <c r="E66" s="11">
        <f>D66/C66*100</f>
        <v>57.02016281455881</v>
      </c>
      <c r="F66" s="11">
        <f t="shared" si="4"/>
        <v>-318.36025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18</v>
      </c>
      <c r="D68" s="18">
        <v>17.387</v>
      </c>
      <c r="E68" s="12"/>
      <c r="F68" s="12">
        <f t="shared" si="4"/>
        <v>-0.6129999999999995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722.72</v>
      </c>
      <c r="D69" s="18">
        <v>404.97275</v>
      </c>
      <c r="E69" s="12">
        <f>D69/C69*100</f>
        <v>56.034529278282044</v>
      </c>
      <c r="F69" s="12">
        <f t="shared" si="4"/>
        <v>-317.74725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1894.7</v>
      </c>
      <c r="D77" s="39">
        <f>SUM(D78:D78)</f>
        <v>1003.28741</v>
      </c>
      <c r="E77" s="11">
        <f t="shared" si="5"/>
        <v>52.95230960046445</v>
      </c>
      <c r="F77" s="11">
        <f t="shared" si="4"/>
        <v>-891.41259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1894.7</v>
      </c>
      <c r="D78" s="18">
        <v>1003.28741</v>
      </c>
      <c r="E78" s="12">
        <f t="shared" si="5"/>
        <v>52.95230960046445</v>
      </c>
      <c r="F78" s="12">
        <f t="shared" si="4"/>
        <v>-891.41259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897.3</v>
      </c>
      <c r="D85" s="39">
        <f>SUM(D86:D88)</f>
        <v>589.9</v>
      </c>
      <c r="E85" s="11">
        <f t="shared" si="5"/>
        <v>65.74166945280285</v>
      </c>
      <c r="F85" s="12">
        <f t="shared" si="4"/>
        <v>-307.4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897.3</v>
      </c>
      <c r="D86" s="18">
        <v>589.9</v>
      </c>
      <c r="E86" s="12">
        <f t="shared" si="5"/>
        <v>65.74166945280285</v>
      </c>
      <c r="F86" s="12">
        <f t="shared" si="4"/>
        <v>-307.4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1">
        <f t="shared" si="4"/>
        <v>-5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13</v>
      </c>
      <c r="D90" s="18">
        <v>8</v>
      </c>
      <c r="E90" s="12">
        <f aca="true" t="shared" si="6" ref="E90:E100"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46.55</v>
      </c>
      <c r="D99" s="39">
        <f>D100</f>
        <v>46.55</v>
      </c>
      <c r="E99" s="11">
        <f t="shared" si="6"/>
        <v>100</v>
      </c>
      <c r="F99" s="12">
        <f t="shared" si="7"/>
        <v>0</v>
      </c>
    </row>
    <row r="100" spans="1:6" s="9" customFormat="1" ht="15" customHeight="1">
      <c r="A100" s="59">
        <v>1403</v>
      </c>
      <c r="B100" s="60" t="s">
        <v>295</v>
      </c>
      <c r="C100" s="18">
        <v>46.55</v>
      </c>
      <c r="D100" s="18">
        <v>46.55</v>
      </c>
      <c r="E100" s="12">
        <f t="shared" si="6"/>
        <v>100</v>
      </c>
      <c r="F100" s="12">
        <f t="shared" si="7"/>
        <v>0</v>
      </c>
    </row>
    <row r="101" spans="1:6" s="9" customFormat="1" ht="0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4551.338000000001</v>
      </c>
      <c r="D103" s="39">
        <f>SUM(D52,D56,D58,D62,D66,D70,D72,D77,D79,D85,D89,D99)</f>
        <v>2441.9221700000003</v>
      </c>
      <c r="E103" s="11">
        <f t="shared" si="5"/>
        <v>53.65284164788464</v>
      </c>
      <c r="F103" s="11">
        <f t="shared" si="4"/>
        <v>-2109.4158300000004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1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326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339.4</v>
      </c>
      <c r="D5" s="11">
        <f>SUM(D6,D8,D10,D13,D15)</f>
        <v>106.31851</v>
      </c>
      <c r="E5" s="12">
        <f aca="true" t="shared" si="0" ref="E5:E35">D5/C5*100</f>
        <v>31.325430170889806</v>
      </c>
      <c r="F5" s="12">
        <f aca="true" t="shared" si="1" ref="F5:F36">D5-C5</f>
        <v>-233.08148999999997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58.06442</v>
      </c>
      <c r="E6" s="12">
        <f t="shared" si="0"/>
        <v>53.4663167587477</v>
      </c>
      <c r="F6" s="12">
        <f t="shared" si="1"/>
        <v>-50.535579999999996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108.6</v>
      </c>
      <c r="D7" s="15">
        <v>58.06442</v>
      </c>
      <c r="E7" s="12">
        <f t="shared" si="0"/>
        <v>53.4663167587477</v>
      </c>
      <c r="F7" s="12">
        <f t="shared" si="1"/>
        <v>-50.535579999999996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0</v>
      </c>
      <c r="D8" s="11">
        <f>SUM(D9)</f>
        <v>0.70415</v>
      </c>
      <c r="E8" s="12"/>
      <c r="F8" s="12">
        <f t="shared" si="1"/>
        <v>0.70415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0</v>
      </c>
      <c r="D9" s="12">
        <v>0.70415</v>
      </c>
      <c r="E9" s="12"/>
      <c r="F9" s="12">
        <f t="shared" si="1"/>
        <v>0.70415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219.1</v>
      </c>
      <c r="D10" s="11">
        <f>SUM(D11:D12)</f>
        <v>30.64994</v>
      </c>
      <c r="E10" s="12">
        <f t="shared" si="0"/>
        <v>13.989018712916476</v>
      </c>
      <c r="F10" s="12">
        <f t="shared" si="1"/>
        <v>-188.45006</v>
      </c>
      <c r="G10" s="1"/>
    </row>
    <row r="11" spans="1:7" s="9" customFormat="1" ht="16.5" customHeight="1">
      <c r="A11" s="13">
        <v>1060600000</v>
      </c>
      <c r="B11" s="13" t="s">
        <v>11</v>
      </c>
      <c r="C11" s="12">
        <v>189</v>
      </c>
      <c r="D11" s="12">
        <v>27.49217</v>
      </c>
      <c r="E11" s="12">
        <f t="shared" si="0"/>
        <v>14.546121693121695</v>
      </c>
      <c r="F11" s="12">
        <f t="shared" si="1"/>
        <v>-161.50783</v>
      </c>
      <c r="G11" s="1"/>
    </row>
    <row r="12" spans="1:7" s="9" customFormat="1" ht="16.5" customHeight="1">
      <c r="A12" s="16">
        <v>1060103010</v>
      </c>
      <c r="B12" s="17" t="s">
        <v>12</v>
      </c>
      <c r="C12" s="18">
        <v>30.1</v>
      </c>
      <c r="D12" s="18">
        <v>3.15777</v>
      </c>
      <c r="E12" s="12">
        <f t="shared" si="0"/>
        <v>10.490930232558139</v>
      </c>
      <c r="F12" s="12">
        <f t="shared" si="1"/>
        <v>-26.942230000000002</v>
      </c>
      <c r="G12" s="1"/>
    </row>
    <row r="13" spans="1:7" s="9" customFormat="1" ht="1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7.2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16.9</v>
      </c>
      <c r="E15" s="12">
        <f t="shared" si="0"/>
        <v>144.44444444444443</v>
      </c>
      <c r="F15" s="12">
        <f t="shared" si="1"/>
        <v>5.199999999999999</v>
      </c>
      <c r="G15" s="1"/>
    </row>
    <row r="16" spans="1:7" s="9" customFormat="1" ht="16.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16.9</v>
      </c>
      <c r="E17" s="12">
        <f t="shared" si="0"/>
        <v>144.44444444444443</v>
      </c>
      <c r="F17" s="12">
        <f t="shared" si="1"/>
        <v>5.199999999999999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</v>
      </c>
      <c r="D20" s="11">
        <f>SUM(D21:D36)</f>
        <v>25.588230000000003</v>
      </c>
      <c r="E20" s="12">
        <f t="shared" si="0"/>
        <v>33.668723684210526</v>
      </c>
      <c r="F20" s="12">
        <f t="shared" si="1"/>
        <v>-50.41177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15.74132</v>
      </c>
      <c r="E21" s="12">
        <f t="shared" si="0"/>
        <v>34.98071111111111</v>
      </c>
      <c r="F21" s="12">
        <f t="shared" si="1"/>
        <v>-29.25868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5.95941</v>
      </c>
      <c r="E34" s="12">
        <f t="shared" si="0"/>
        <v>595.941</v>
      </c>
      <c r="F34" s="12">
        <f t="shared" si="1"/>
        <v>4.95941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131.90674</v>
      </c>
      <c r="E38" s="12">
        <f aca="true" t="shared" si="2" ref="E38:E47">D38/C38*100</f>
        <v>31.75415021665865</v>
      </c>
      <c r="F38" s="12">
        <f aca="true" t="shared" si="3" ref="F38:F47">D38-C38</f>
        <v>-283.49325999999996</v>
      </c>
      <c r="G38" s="1"/>
    </row>
    <row r="39" spans="1:7" s="9" customFormat="1" ht="15.75">
      <c r="A39" s="10"/>
      <c r="B39" s="10" t="s">
        <v>39</v>
      </c>
      <c r="C39" s="11">
        <f>SUM(C40:C44)</f>
        <v>1981.874</v>
      </c>
      <c r="D39" s="11">
        <f>SUM(D40:D44)</f>
        <v>1128.538</v>
      </c>
      <c r="E39" s="12">
        <f t="shared" si="2"/>
        <v>56.942974174947544</v>
      </c>
      <c r="F39" s="12">
        <f t="shared" si="3"/>
        <v>-853.336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1760.9</v>
      </c>
      <c r="D40" s="12">
        <v>984.79</v>
      </c>
      <c r="E40" s="12">
        <f t="shared" si="2"/>
        <v>55.925379067522286</v>
      </c>
      <c r="F40" s="12">
        <f t="shared" si="3"/>
        <v>-776.1100000000001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89.8</v>
      </c>
      <c r="E42" s="12">
        <f t="shared" si="2"/>
        <v>53.99879735417918</v>
      </c>
      <c r="F42" s="12">
        <f t="shared" si="3"/>
        <v>-76.50000000000001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54.674</v>
      </c>
      <c r="D43" s="12">
        <v>53.948</v>
      </c>
      <c r="E43" s="12">
        <f t="shared" si="2"/>
        <v>98.67212934850204</v>
      </c>
      <c r="F43" s="12">
        <f t="shared" si="3"/>
        <v>-0.7259999999999991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2397.274</v>
      </c>
      <c r="D46" s="11">
        <f>SUM(D39,D38)</f>
        <v>1260.44474</v>
      </c>
      <c r="E46" s="12">
        <f t="shared" si="2"/>
        <v>52.57825096338591</v>
      </c>
      <c r="F46" s="12">
        <f t="shared" si="3"/>
        <v>-1136.82926</v>
      </c>
      <c r="G46" s="1"/>
    </row>
    <row r="47" spans="1:7" s="9" customFormat="1" ht="15.75">
      <c r="A47" s="10"/>
      <c r="B47" s="22" t="s">
        <v>47</v>
      </c>
      <c r="C47" s="11">
        <f>C103-C46</f>
        <v>600.1020000000003</v>
      </c>
      <c r="D47" s="11">
        <f>D103-D46</f>
        <v>-90.94677999999999</v>
      </c>
      <c r="E47" s="12">
        <f t="shared" si="2"/>
        <v>-15.15522027921919</v>
      </c>
      <c r="F47" s="12">
        <f t="shared" si="3"/>
        <v>-691.0487800000003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779.40275</v>
      </c>
      <c r="D52" s="39">
        <f>SUM(D53:D55)</f>
        <v>360.07374</v>
      </c>
      <c r="E52" s="11">
        <f>D52/C52*100</f>
        <v>46.19867456202842</v>
      </c>
      <c r="F52" s="11">
        <f>D52-C52</f>
        <v>-419.32901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770.804</v>
      </c>
      <c r="D53" s="18">
        <v>360.07374</v>
      </c>
      <c r="E53" s="12">
        <f>D53/C53*100</f>
        <v>46.71404663182858</v>
      </c>
      <c r="F53" s="12">
        <f>D53-C53</f>
        <v>-410.73026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22.4724</v>
      </c>
      <c r="E56" s="11">
        <f>D56/C56*100</f>
        <v>41.165781278622454</v>
      </c>
      <c r="F56" s="11">
        <f aca="true" t="shared" si="4" ref="F56:F103">D56-C56</f>
        <v>-32.1176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22.4724</v>
      </c>
      <c r="E57" s="12">
        <f>D57/C57*100</f>
        <v>41.165781278622454</v>
      </c>
      <c r="F57" s="12">
        <f t="shared" si="4"/>
        <v>-32.1176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22.401249999999997</v>
      </c>
      <c r="D58" s="44">
        <f>SUM(D59:D61)</f>
        <v>1.40125</v>
      </c>
      <c r="E58" s="11">
        <f>D58/C58*100</f>
        <v>6.255231292896603</v>
      </c>
      <c r="F58" s="11">
        <f t="shared" si="4"/>
        <v>-20.999999999999996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276</v>
      </c>
      <c r="C60" s="49">
        <v>12.40125</v>
      </c>
      <c r="D60" s="49">
        <v>1.40125</v>
      </c>
      <c r="E60" s="12"/>
      <c r="F60" s="12">
        <f t="shared" si="4"/>
        <v>-11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10</v>
      </c>
      <c r="D61" s="49">
        <v>0</v>
      </c>
      <c r="E61" s="12">
        <f aca="true" t="shared" si="5" ref="E61:E66">D61/C61*100</f>
        <v>0</v>
      </c>
      <c r="F61" s="12">
        <f t="shared" si="4"/>
        <v>-10</v>
      </c>
      <c r="G61" s="45"/>
    </row>
    <row r="62" spans="1:7" s="9" customFormat="1" ht="16.5" customHeight="1">
      <c r="A62" s="37" t="s">
        <v>66</v>
      </c>
      <c r="B62" s="38" t="s">
        <v>67</v>
      </c>
      <c r="C62" s="39">
        <f>C63+C64+C65</f>
        <v>185.742</v>
      </c>
      <c r="D62" s="39">
        <f>D63+D64+D65</f>
        <v>0</v>
      </c>
      <c r="E62" s="12">
        <f t="shared" si="5"/>
        <v>0</v>
      </c>
      <c r="F62" s="12">
        <f t="shared" si="4"/>
        <v>-185.742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185.742</v>
      </c>
      <c r="D65" s="18">
        <v>0</v>
      </c>
      <c r="E65" s="12">
        <f t="shared" si="5"/>
        <v>0</v>
      </c>
      <c r="F65" s="12">
        <f t="shared" si="4"/>
        <v>-185.742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C68+C69</f>
        <v>691.86</v>
      </c>
      <c r="D66" s="39">
        <f>D68+D69</f>
        <v>343.12952</v>
      </c>
      <c r="E66" s="11">
        <f t="shared" si="5"/>
        <v>49.5952244673778</v>
      </c>
      <c r="F66" s="11">
        <f t="shared" si="4"/>
        <v>-348.73048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691.86</v>
      </c>
      <c r="D69" s="18">
        <v>343.12952</v>
      </c>
      <c r="E69" s="12">
        <f>D69/C69*100</f>
        <v>49.5952244673778</v>
      </c>
      <c r="F69" s="12">
        <f t="shared" si="4"/>
        <v>-348.73048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1122.88</v>
      </c>
      <c r="D77" s="39">
        <f>SUM(D78:D78)</f>
        <v>373.72405</v>
      </c>
      <c r="E77" s="11">
        <f t="shared" si="6"/>
        <v>33.282634831860925</v>
      </c>
      <c r="F77" s="11">
        <f t="shared" si="4"/>
        <v>-749.1559500000001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1122.88</v>
      </c>
      <c r="D78" s="18">
        <v>373.72405</v>
      </c>
      <c r="E78" s="12">
        <f t="shared" si="6"/>
        <v>33.282634831860925</v>
      </c>
      <c r="F78" s="12">
        <f t="shared" si="4"/>
        <v>-749.1559500000001</v>
      </c>
      <c r="G78" s="31"/>
    </row>
    <row r="79" spans="1:7" s="9" customFormat="1" ht="17.25" customHeight="1" hidden="1">
      <c r="A79" s="37" t="s">
        <v>100</v>
      </c>
      <c r="B79" s="38" t="s">
        <v>271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9</v>
      </c>
      <c r="D90" s="18">
        <v>2.947</v>
      </c>
      <c r="E90" s="11">
        <f aca="true" t="shared" si="7" ref="E90:E102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131.5</v>
      </c>
      <c r="D99" s="39">
        <f>D100</f>
        <v>65.75</v>
      </c>
      <c r="E99" s="11">
        <f t="shared" si="7"/>
        <v>50</v>
      </c>
      <c r="F99" s="11">
        <f t="shared" si="8"/>
        <v>-65.75</v>
      </c>
    </row>
    <row r="100" spans="1:6" s="9" customFormat="1" ht="15.75" customHeight="1">
      <c r="A100" s="59">
        <v>1403</v>
      </c>
      <c r="B100" s="60" t="s">
        <v>295</v>
      </c>
      <c r="C100" s="18">
        <v>131.5</v>
      </c>
      <c r="D100" s="18">
        <v>65.75</v>
      </c>
      <c r="E100" s="12">
        <f t="shared" si="7"/>
        <v>50</v>
      </c>
      <c r="F100" s="12">
        <f t="shared" si="8"/>
        <v>-65.75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2997.376</v>
      </c>
      <c r="D103" s="39">
        <f>D52+D56+D58+D66+D77+D85+D89+D99</f>
        <v>1169.49796</v>
      </c>
      <c r="E103" s="12">
        <f t="shared" si="6"/>
        <v>39.017392546013575</v>
      </c>
      <c r="F103" s="12">
        <f t="shared" si="4"/>
        <v>-1827.8780400000003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35"/>
  <sheetViews>
    <sheetView zoomScaleSheetLayoutView="100" zoomScalePageLayoutView="0" workbookViewId="0" topLeftCell="A8">
      <pane xSplit="1" topLeftCell="CW1" activePane="topRight" state="frozen"/>
      <selection pane="topLeft" activeCell="A15" sqref="A15"/>
      <selection pane="topRight" activeCell="DA13" sqref="DA13:DB28"/>
    </sheetView>
  </sheetViews>
  <sheetFormatPr defaultColWidth="9.140625" defaultRowHeight="12.75"/>
  <cols>
    <col min="1" max="1" width="3.421875" style="105" customWidth="1"/>
    <col min="2" max="2" width="33.7109375" style="105" customWidth="1"/>
    <col min="3" max="3" width="12.7109375" style="105" customWidth="1"/>
    <col min="4" max="4" width="12.7109375" style="106" customWidth="1"/>
    <col min="5" max="5" width="7.421875" style="105" customWidth="1"/>
    <col min="6" max="6" width="10.421875" style="105" customWidth="1"/>
    <col min="7" max="7" width="10.140625" style="105" customWidth="1"/>
    <col min="8" max="8" width="7.421875" style="105" customWidth="1"/>
    <col min="9" max="9" width="9.00390625" style="105" customWidth="1"/>
    <col min="10" max="10" width="10.8515625" style="105" customWidth="1"/>
    <col min="11" max="11" width="7.421875" style="105" customWidth="1"/>
    <col min="12" max="12" width="9.00390625" style="105" customWidth="1"/>
    <col min="13" max="13" width="9.7109375" style="105" customWidth="1"/>
    <col min="14" max="14" width="7.421875" style="105" customWidth="1"/>
    <col min="15" max="15" width="10.00390625" style="105" customWidth="1"/>
    <col min="16" max="16" width="11.00390625" style="105" customWidth="1"/>
    <col min="17" max="17" width="7.421875" style="105" customWidth="1"/>
    <col min="18" max="18" width="7.8515625" style="105" customWidth="1"/>
    <col min="19" max="19" width="10.00390625" style="105" customWidth="1"/>
    <col min="20" max="20" width="7.421875" style="105" customWidth="1"/>
    <col min="21" max="21" width="8.140625" style="105" customWidth="1"/>
    <col min="22" max="22" width="10.28125" style="105" customWidth="1"/>
    <col min="23" max="23" width="7.421875" style="105" customWidth="1"/>
    <col min="24" max="24" width="9.140625" style="105" customWidth="1"/>
    <col min="25" max="25" width="10.8515625" style="105" customWidth="1"/>
    <col min="26" max="30" width="7.421875" style="105" customWidth="1"/>
    <col min="31" max="31" width="10.00390625" style="105" customWidth="1"/>
    <col min="32" max="33" width="7.421875" style="105" customWidth="1"/>
    <col min="34" max="34" width="6.8515625" style="105" customWidth="1"/>
    <col min="35" max="35" width="7.421875" style="105" customWidth="1"/>
    <col min="36" max="36" width="6.421875" style="105" customWidth="1"/>
    <col min="37" max="37" width="10.140625" style="105" customWidth="1"/>
    <col min="38" max="39" width="7.421875" style="105" customWidth="1"/>
    <col min="40" max="40" width="8.00390625" style="105" bestFit="1" customWidth="1"/>
    <col min="41" max="43" width="7.421875" style="105" customWidth="1"/>
    <col min="44" max="44" width="8.140625" style="105" customWidth="1"/>
    <col min="45" max="45" width="7.421875" style="105" customWidth="1"/>
    <col min="46" max="46" width="9.7109375" style="105" customWidth="1"/>
    <col min="47" max="53" width="7.421875" style="105" customWidth="1"/>
    <col min="54" max="54" width="13.00390625" style="105" customWidth="1"/>
    <col min="55" max="55" width="11.7109375" style="105" customWidth="1"/>
    <col min="56" max="56" width="8.57421875" style="105" customWidth="1"/>
    <col min="57" max="57" width="9.57421875" style="105" customWidth="1"/>
    <col min="58" max="58" width="7.8515625" style="105" customWidth="1"/>
    <col min="59" max="59" width="7.421875" style="105" customWidth="1"/>
    <col min="60" max="60" width="7.8515625" style="105" customWidth="1"/>
    <col min="61" max="63" width="7.421875" style="105" customWidth="1"/>
    <col min="64" max="65" width="6.7109375" style="105" customWidth="1"/>
    <col min="66" max="66" width="7.57421875" style="105" customWidth="1"/>
    <col min="67" max="67" width="9.7109375" style="105" customWidth="1"/>
    <col min="68" max="68" width="7.28125" style="105" customWidth="1"/>
    <col min="69" max="69" width="0.13671875" style="105" hidden="1" customWidth="1"/>
    <col min="70" max="71" width="7.421875" style="105" hidden="1" customWidth="1"/>
    <col min="72" max="73" width="9.57421875" style="105" hidden="1" customWidth="1"/>
    <col min="74" max="74" width="7.28125" style="105" hidden="1" customWidth="1"/>
    <col min="75" max="75" width="10.00390625" style="105" customWidth="1"/>
    <col min="76" max="76" width="11.00390625" style="105" customWidth="1"/>
    <col min="77" max="77" width="7.421875" style="105" customWidth="1"/>
    <col min="78" max="78" width="10.7109375" style="105" customWidth="1"/>
    <col min="79" max="79" width="10.28125" style="105" customWidth="1"/>
    <col min="80" max="80" width="7.421875" style="105" customWidth="1"/>
    <col min="81" max="81" width="10.8515625" style="105" customWidth="1"/>
    <col min="82" max="83" width="7.421875" style="105" customWidth="1"/>
    <col min="84" max="84" width="7.28125" style="105" customWidth="1"/>
    <col min="85" max="86" width="7.421875" style="105" customWidth="1"/>
    <col min="87" max="87" width="6.421875" style="105" customWidth="1"/>
    <col min="88" max="93" width="7.421875" style="105" customWidth="1"/>
    <col min="94" max="94" width="6.421875" style="105" customWidth="1"/>
    <col min="95" max="96" width="7.421875" style="105" customWidth="1"/>
    <col min="97" max="97" width="6.8515625" style="105" customWidth="1"/>
    <col min="98" max="98" width="6.57421875" style="105" customWidth="1"/>
    <col min="99" max="99" width="6.421875" style="105" customWidth="1"/>
    <col min="100" max="100" width="6.57421875" style="105" customWidth="1"/>
    <col min="101" max="102" width="7.421875" style="105" customWidth="1"/>
    <col min="103" max="104" width="6.7109375" style="105" customWidth="1"/>
    <col min="105" max="105" width="7.57421875" style="105" customWidth="1"/>
    <col min="106" max="106" width="7.7109375" style="105" customWidth="1"/>
    <col min="107" max="107" width="6.00390625" style="105" customWidth="1"/>
    <col min="108" max="108" width="7.00390625" style="105" customWidth="1"/>
    <col min="109" max="111" width="7.421875" style="105" customWidth="1"/>
    <col min="112" max="112" width="8.57421875" style="105" customWidth="1"/>
    <col min="113" max="114" width="7.421875" style="105" customWidth="1"/>
    <col min="115" max="115" width="9.28125" style="105" customWidth="1"/>
    <col min="116" max="116" width="7.421875" style="105" customWidth="1"/>
    <col min="117" max="117" width="10.421875" style="105" customWidth="1"/>
    <col min="118" max="118" width="11.00390625" style="105" bestFit="1" customWidth="1"/>
    <col min="119" max="119" width="8.421875" style="105" customWidth="1"/>
    <col min="120" max="16384" width="9.140625" style="105" customWidth="1"/>
  </cols>
  <sheetData>
    <row r="1" spans="12:23" ht="13.5" customHeight="1">
      <c r="L1" s="270" t="s">
        <v>171</v>
      </c>
      <c r="M1" s="270"/>
      <c r="N1" s="270"/>
      <c r="O1" s="187"/>
      <c r="P1" s="187"/>
      <c r="Q1" s="187"/>
      <c r="R1" s="248"/>
      <c r="S1" s="248"/>
      <c r="T1" s="248"/>
      <c r="U1" s="107"/>
      <c r="V1" s="107"/>
      <c r="W1" s="107"/>
    </row>
    <row r="2" spans="12:23" ht="16.5" customHeight="1">
      <c r="L2" s="271" t="s">
        <v>172</v>
      </c>
      <c r="M2" s="271"/>
      <c r="N2" s="271"/>
      <c r="O2" s="163"/>
      <c r="P2" s="163"/>
      <c r="Q2" s="163"/>
      <c r="R2" s="248"/>
      <c r="S2" s="248"/>
      <c r="T2" s="248"/>
      <c r="U2" s="107"/>
      <c r="V2" s="107"/>
      <c r="W2" s="107"/>
    </row>
    <row r="3" spans="1:107" ht="14.25" customHeight="1">
      <c r="A3" s="108"/>
      <c r="B3" s="108"/>
      <c r="C3" s="108"/>
      <c r="D3" s="109"/>
      <c r="E3" s="108"/>
      <c r="F3" s="108"/>
      <c r="G3" s="108"/>
      <c r="H3" s="108"/>
      <c r="I3" s="108"/>
      <c r="L3" s="272" t="s">
        <v>173</v>
      </c>
      <c r="M3" s="272"/>
      <c r="N3" s="272"/>
      <c r="O3" s="108"/>
      <c r="P3" s="108"/>
      <c r="Q3" s="108"/>
      <c r="R3" s="249"/>
      <c r="S3" s="249"/>
      <c r="T3" s="249"/>
      <c r="U3" s="110"/>
      <c r="V3" s="110"/>
      <c r="W3" s="110"/>
      <c r="X3" s="108"/>
      <c r="Y3" s="108"/>
      <c r="Z3" s="108"/>
      <c r="AA3" s="108"/>
      <c r="AB3" s="108"/>
      <c r="AC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</row>
    <row r="4" spans="2:107" ht="21.75" customHeight="1">
      <c r="B4" s="273" t="s">
        <v>174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111"/>
      <c r="P4" s="111"/>
      <c r="Q4" s="111"/>
      <c r="R4" s="111"/>
      <c r="S4" s="111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</row>
    <row r="5" spans="2:107" ht="15" customHeight="1">
      <c r="B5" s="274" t="s">
        <v>310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112"/>
      <c r="P5" s="112"/>
      <c r="Q5" s="112"/>
      <c r="R5" s="112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</row>
    <row r="6" spans="1:119" ht="16.5" customHeight="1">
      <c r="A6" s="108"/>
      <c r="B6" s="108"/>
      <c r="C6" s="113"/>
      <c r="D6" s="114"/>
      <c r="E6" s="108"/>
      <c r="F6" s="108"/>
      <c r="I6" s="279"/>
      <c r="J6" s="279"/>
      <c r="K6" s="279"/>
      <c r="L6" s="279"/>
      <c r="M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M6" s="108"/>
      <c r="DN6" s="108"/>
      <c r="DO6" s="108"/>
    </row>
    <row r="7" spans="1:119" s="117" customFormat="1" ht="15" customHeight="1">
      <c r="A7" s="269" t="s">
        <v>175</v>
      </c>
      <c r="B7" s="269" t="s">
        <v>176</v>
      </c>
      <c r="C7" s="250" t="s">
        <v>177</v>
      </c>
      <c r="D7" s="251"/>
      <c r="E7" s="252"/>
      <c r="F7" s="256" t="s">
        <v>178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8"/>
      <c r="BW7" s="250" t="s">
        <v>179</v>
      </c>
      <c r="BX7" s="251"/>
      <c r="BY7" s="252"/>
      <c r="BZ7" s="250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2"/>
      <c r="DM7" s="250" t="s">
        <v>180</v>
      </c>
      <c r="DN7" s="251"/>
      <c r="DO7" s="252"/>
    </row>
    <row r="8" spans="1:119" s="117" customFormat="1" ht="17.25" customHeight="1">
      <c r="A8" s="269"/>
      <c r="B8" s="269"/>
      <c r="C8" s="261"/>
      <c r="D8" s="259"/>
      <c r="E8" s="260"/>
      <c r="F8" s="250" t="s">
        <v>181</v>
      </c>
      <c r="G8" s="251"/>
      <c r="H8" s="252"/>
      <c r="I8" s="282" t="s">
        <v>182</v>
      </c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4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8"/>
      <c r="AV8" s="120"/>
      <c r="AW8" s="120"/>
      <c r="AX8" s="120"/>
      <c r="AY8" s="121"/>
      <c r="AZ8" s="121"/>
      <c r="BA8" s="121"/>
      <c r="BB8" s="251" t="s">
        <v>183</v>
      </c>
      <c r="BC8" s="251"/>
      <c r="BD8" s="252"/>
      <c r="BE8" s="256" t="s">
        <v>182</v>
      </c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116"/>
      <c r="BR8" s="116"/>
      <c r="BS8" s="116"/>
      <c r="BT8" s="250" t="s">
        <v>184</v>
      </c>
      <c r="BU8" s="251"/>
      <c r="BV8" s="252"/>
      <c r="BW8" s="261"/>
      <c r="BX8" s="259"/>
      <c r="BY8" s="260"/>
      <c r="BZ8" s="261" t="s">
        <v>182</v>
      </c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60"/>
      <c r="DM8" s="261"/>
      <c r="DN8" s="259"/>
      <c r="DO8" s="260"/>
    </row>
    <row r="9" spans="1:119" s="117" customFormat="1" ht="17.25" customHeight="1">
      <c r="A9" s="269"/>
      <c r="B9" s="269"/>
      <c r="C9" s="261"/>
      <c r="D9" s="259"/>
      <c r="E9" s="260"/>
      <c r="F9" s="261"/>
      <c r="G9" s="259"/>
      <c r="H9" s="260"/>
      <c r="I9" s="250" t="s">
        <v>185</v>
      </c>
      <c r="J9" s="251"/>
      <c r="K9" s="252"/>
      <c r="L9" s="250" t="s">
        <v>186</v>
      </c>
      <c r="M9" s="251"/>
      <c r="N9" s="252"/>
      <c r="O9" s="250" t="s">
        <v>187</v>
      </c>
      <c r="P9" s="251"/>
      <c r="Q9" s="252"/>
      <c r="R9" s="250" t="s">
        <v>188</v>
      </c>
      <c r="S9" s="251"/>
      <c r="T9" s="252"/>
      <c r="U9" s="250" t="s">
        <v>189</v>
      </c>
      <c r="V9" s="251"/>
      <c r="W9" s="252"/>
      <c r="X9" s="250" t="s">
        <v>190</v>
      </c>
      <c r="Y9" s="251"/>
      <c r="Z9" s="252"/>
      <c r="AA9" s="250" t="s">
        <v>191</v>
      </c>
      <c r="AB9" s="251"/>
      <c r="AC9" s="252"/>
      <c r="AD9" s="250" t="s">
        <v>192</v>
      </c>
      <c r="AE9" s="251"/>
      <c r="AF9" s="252"/>
      <c r="AG9" s="250" t="s">
        <v>193</v>
      </c>
      <c r="AH9" s="251"/>
      <c r="AI9" s="252"/>
      <c r="AJ9" s="250" t="s">
        <v>194</v>
      </c>
      <c r="AK9" s="251"/>
      <c r="AL9" s="252"/>
      <c r="AM9" s="250" t="s">
        <v>195</v>
      </c>
      <c r="AN9" s="251"/>
      <c r="AO9" s="252"/>
      <c r="AP9" s="250" t="s">
        <v>306</v>
      </c>
      <c r="AQ9" s="251"/>
      <c r="AR9" s="252"/>
      <c r="AS9" s="250" t="s">
        <v>298</v>
      </c>
      <c r="AT9" s="251"/>
      <c r="AU9" s="252"/>
      <c r="AV9" s="250" t="s">
        <v>196</v>
      </c>
      <c r="AW9" s="251"/>
      <c r="AX9" s="252"/>
      <c r="AY9" s="261" t="s">
        <v>197</v>
      </c>
      <c r="AZ9" s="259"/>
      <c r="BA9" s="260"/>
      <c r="BB9" s="259"/>
      <c r="BC9" s="259"/>
      <c r="BD9" s="260"/>
      <c r="BE9" s="250" t="s">
        <v>198</v>
      </c>
      <c r="BF9" s="251"/>
      <c r="BG9" s="252"/>
      <c r="BH9" s="250" t="s">
        <v>299</v>
      </c>
      <c r="BI9" s="251"/>
      <c r="BJ9" s="252"/>
      <c r="BK9" s="250" t="s">
        <v>42</v>
      </c>
      <c r="BL9" s="251"/>
      <c r="BM9" s="252"/>
      <c r="BN9" s="250" t="s">
        <v>43</v>
      </c>
      <c r="BO9" s="251"/>
      <c r="BP9" s="252"/>
      <c r="BQ9" s="250" t="s">
        <v>44</v>
      </c>
      <c r="BR9" s="251"/>
      <c r="BS9" s="252"/>
      <c r="BT9" s="261"/>
      <c r="BU9" s="259"/>
      <c r="BV9" s="260"/>
      <c r="BW9" s="261"/>
      <c r="BX9" s="259"/>
      <c r="BY9" s="260"/>
      <c r="BZ9" s="263" t="s">
        <v>199</v>
      </c>
      <c r="CA9" s="264"/>
      <c r="CB9" s="265"/>
      <c r="CC9" s="262" t="s">
        <v>178</v>
      </c>
      <c r="CD9" s="262"/>
      <c r="CE9" s="262"/>
      <c r="CF9" s="262"/>
      <c r="CG9" s="262"/>
      <c r="CH9" s="262"/>
      <c r="CI9" s="262"/>
      <c r="CJ9" s="262"/>
      <c r="CK9" s="262"/>
      <c r="CL9" s="263" t="s">
        <v>208</v>
      </c>
      <c r="CM9" s="264"/>
      <c r="CN9" s="265"/>
      <c r="CO9" s="263" t="s">
        <v>200</v>
      </c>
      <c r="CP9" s="264"/>
      <c r="CQ9" s="265"/>
      <c r="CR9" s="263" t="s">
        <v>201</v>
      </c>
      <c r="CS9" s="264"/>
      <c r="CT9" s="265"/>
      <c r="CU9" s="263" t="s">
        <v>202</v>
      </c>
      <c r="CV9" s="264"/>
      <c r="CW9" s="265"/>
      <c r="CX9" s="263" t="s">
        <v>203</v>
      </c>
      <c r="CY9" s="264"/>
      <c r="CZ9" s="265"/>
      <c r="DA9" s="250" t="s">
        <v>204</v>
      </c>
      <c r="DB9" s="251"/>
      <c r="DC9" s="252"/>
      <c r="DD9" s="250" t="s">
        <v>205</v>
      </c>
      <c r="DE9" s="251"/>
      <c r="DF9" s="252"/>
      <c r="DG9" s="250" t="s">
        <v>280</v>
      </c>
      <c r="DH9" s="251"/>
      <c r="DI9" s="252"/>
      <c r="DJ9" s="269" t="s">
        <v>281</v>
      </c>
      <c r="DK9" s="269"/>
      <c r="DL9" s="269"/>
      <c r="DM9" s="261"/>
      <c r="DN9" s="259"/>
      <c r="DO9" s="260"/>
    </row>
    <row r="10" spans="1:124" s="117" customFormat="1" ht="97.5" customHeight="1">
      <c r="A10" s="269"/>
      <c r="B10" s="269"/>
      <c r="C10" s="253"/>
      <c r="D10" s="254"/>
      <c r="E10" s="278"/>
      <c r="F10" s="253"/>
      <c r="G10" s="254"/>
      <c r="H10" s="255"/>
      <c r="I10" s="253"/>
      <c r="J10" s="254"/>
      <c r="K10" s="255"/>
      <c r="L10" s="253"/>
      <c r="M10" s="254"/>
      <c r="N10" s="255"/>
      <c r="O10" s="253"/>
      <c r="P10" s="254"/>
      <c r="Q10" s="255"/>
      <c r="R10" s="253"/>
      <c r="S10" s="254"/>
      <c r="T10" s="255"/>
      <c r="U10" s="253"/>
      <c r="V10" s="254"/>
      <c r="W10" s="255"/>
      <c r="X10" s="253"/>
      <c r="Y10" s="254"/>
      <c r="Z10" s="255"/>
      <c r="AA10" s="253"/>
      <c r="AB10" s="254"/>
      <c r="AC10" s="255"/>
      <c r="AD10" s="253"/>
      <c r="AE10" s="254"/>
      <c r="AF10" s="255"/>
      <c r="AG10" s="253"/>
      <c r="AH10" s="254"/>
      <c r="AI10" s="255"/>
      <c r="AJ10" s="253"/>
      <c r="AK10" s="254"/>
      <c r="AL10" s="255"/>
      <c r="AM10" s="253"/>
      <c r="AN10" s="254"/>
      <c r="AO10" s="255"/>
      <c r="AP10" s="253"/>
      <c r="AQ10" s="254"/>
      <c r="AR10" s="255"/>
      <c r="AS10" s="253"/>
      <c r="AT10" s="254"/>
      <c r="AU10" s="255"/>
      <c r="AV10" s="253"/>
      <c r="AW10" s="254"/>
      <c r="AX10" s="255"/>
      <c r="AY10" s="253"/>
      <c r="AZ10" s="254"/>
      <c r="BA10" s="255"/>
      <c r="BB10" s="254"/>
      <c r="BC10" s="254"/>
      <c r="BD10" s="255"/>
      <c r="BE10" s="253"/>
      <c r="BF10" s="254"/>
      <c r="BG10" s="255"/>
      <c r="BH10" s="253"/>
      <c r="BI10" s="254"/>
      <c r="BJ10" s="255"/>
      <c r="BK10" s="253"/>
      <c r="BL10" s="254"/>
      <c r="BM10" s="255"/>
      <c r="BN10" s="253"/>
      <c r="BO10" s="254"/>
      <c r="BP10" s="255"/>
      <c r="BQ10" s="253"/>
      <c r="BR10" s="254"/>
      <c r="BS10" s="255"/>
      <c r="BT10" s="253"/>
      <c r="BU10" s="254"/>
      <c r="BV10" s="255"/>
      <c r="BW10" s="253"/>
      <c r="BX10" s="254"/>
      <c r="BY10" s="255"/>
      <c r="BZ10" s="266"/>
      <c r="CA10" s="267"/>
      <c r="CB10" s="268"/>
      <c r="CC10" s="266" t="s">
        <v>206</v>
      </c>
      <c r="CD10" s="267"/>
      <c r="CE10" s="268"/>
      <c r="CF10" s="275" t="s">
        <v>207</v>
      </c>
      <c r="CG10" s="276"/>
      <c r="CH10" s="277"/>
      <c r="CI10" s="266" t="s">
        <v>282</v>
      </c>
      <c r="CJ10" s="267"/>
      <c r="CK10" s="268"/>
      <c r="CL10" s="266"/>
      <c r="CM10" s="267"/>
      <c r="CN10" s="268"/>
      <c r="CO10" s="266"/>
      <c r="CP10" s="267"/>
      <c r="CQ10" s="268"/>
      <c r="CR10" s="266"/>
      <c r="CS10" s="267"/>
      <c r="CT10" s="268"/>
      <c r="CU10" s="266"/>
      <c r="CV10" s="267"/>
      <c r="CW10" s="268"/>
      <c r="CX10" s="266"/>
      <c r="CY10" s="267"/>
      <c r="CZ10" s="268"/>
      <c r="DA10" s="253"/>
      <c r="DB10" s="254"/>
      <c r="DC10" s="255"/>
      <c r="DD10" s="253"/>
      <c r="DE10" s="254"/>
      <c r="DF10" s="255"/>
      <c r="DG10" s="253"/>
      <c r="DH10" s="254"/>
      <c r="DI10" s="255"/>
      <c r="DJ10" s="269"/>
      <c r="DK10" s="269"/>
      <c r="DL10" s="269"/>
      <c r="DM10" s="253"/>
      <c r="DN10" s="254"/>
      <c r="DO10" s="255"/>
      <c r="DR10" s="259"/>
      <c r="DS10" s="259"/>
      <c r="DT10" s="259"/>
    </row>
    <row r="11" spans="1:124" s="117" customFormat="1" ht="33.75" customHeight="1">
      <c r="A11" s="269"/>
      <c r="B11" s="269"/>
      <c r="C11" s="122" t="s">
        <v>209</v>
      </c>
      <c r="D11" s="123" t="s">
        <v>210</v>
      </c>
      <c r="E11" s="122" t="s">
        <v>211</v>
      </c>
      <c r="F11" s="122" t="s">
        <v>209</v>
      </c>
      <c r="G11" s="122" t="s">
        <v>210</v>
      </c>
      <c r="H11" s="122" t="s">
        <v>211</v>
      </c>
      <c r="I11" s="122" t="s">
        <v>209</v>
      </c>
      <c r="J11" s="122" t="s">
        <v>210</v>
      </c>
      <c r="K11" s="122" t="s">
        <v>211</v>
      </c>
      <c r="L11" s="122" t="s">
        <v>209</v>
      </c>
      <c r="M11" s="122" t="s">
        <v>210</v>
      </c>
      <c r="N11" s="122" t="s">
        <v>211</v>
      </c>
      <c r="O11" s="122" t="s">
        <v>209</v>
      </c>
      <c r="P11" s="122" t="s">
        <v>210</v>
      </c>
      <c r="Q11" s="122" t="s">
        <v>211</v>
      </c>
      <c r="R11" s="122" t="s">
        <v>209</v>
      </c>
      <c r="S11" s="122" t="s">
        <v>210</v>
      </c>
      <c r="T11" s="122" t="s">
        <v>211</v>
      </c>
      <c r="U11" s="122" t="s">
        <v>209</v>
      </c>
      <c r="V11" s="122" t="s">
        <v>210</v>
      </c>
      <c r="W11" s="122" t="s">
        <v>211</v>
      </c>
      <c r="X11" s="122" t="s">
        <v>209</v>
      </c>
      <c r="Y11" s="122" t="s">
        <v>210</v>
      </c>
      <c r="Z11" s="122" t="s">
        <v>211</v>
      </c>
      <c r="AA11" s="122" t="s">
        <v>209</v>
      </c>
      <c r="AB11" s="122" t="s">
        <v>210</v>
      </c>
      <c r="AC11" s="122" t="s">
        <v>211</v>
      </c>
      <c r="AD11" s="122" t="s">
        <v>209</v>
      </c>
      <c r="AE11" s="122" t="s">
        <v>210</v>
      </c>
      <c r="AF11" s="122" t="s">
        <v>211</v>
      </c>
      <c r="AG11" s="122" t="s">
        <v>209</v>
      </c>
      <c r="AH11" s="122" t="s">
        <v>210</v>
      </c>
      <c r="AI11" s="122" t="s">
        <v>211</v>
      </c>
      <c r="AJ11" s="122" t="s">
        <v>212</v>
      </c>
      <c r="AK11" s="122" t="s">
        <v>210</v>
      </c>
      <c r="AL11" s="122" t="s">
        <v>211</v>
      </c>
      <c r="AM11" s="122" t="s">
        <v>209</v>
      </c>
      <c r="AN11" s="122" t="s">
        <v>210</v>
      </c>
      <c r="AO11" s="122" t="s">
        <v>211</v>
      </c>
      <c r="AP11" s="122" t="s">
        <v>209</v>
      </c>
      <c r="AQ11" s="122" t="s">
        <v>210</v>
      </c>
      <c r="AR11" s="122" t="s">
        <v>211</v>
      </c>
      <c r="AS11" s="122" t="s">
        <v>212</v>
      </c>
      <c r="AT11" s="122" t="s">
        <v>210</v>
      </c>
      <c r="AU11" s="122" t="s">
        <v>211</v>
      </c>
      <c r="AV11" s="122" t="s">
        <v>212</v>
      </c>
      <c r="AW11" s="122" t="s">
        <v>210</v>
      </c>
      <c r="AX11" s="122" t="s">
        <v>211</v>
      </c>
      <c r="AY11" s="122" t="s">
        <v>212</v>
      </c>
      <c r="AZ11" s="122" t="s">
        <v>210</v>
      </c>
      <c r="BA11" s="122" t="s">
        <v>211</v>
      </c>
      <c r="BB11" s="122" t="s">
        <v>209</v>
      </c>
      <c r="BC11" s="122" t="s">
        <v>210</v>
      </c>
      <c r="BD11" s="122" t="s">
        <v>211</v>
      </c>
      <c r="BE11" s="122" t="s">
        <v>209</v>
      </c>
      <c r="BF11" s="122" t="s">
        <v>210</v>
      </c>
      <c r="BG11" s="122" t="s">
        <v>211</v>
      </c>
      <c r="BH11" s="122" t="s">
        <v>209</v>
      </c>
      <c r="BI11" s="122" t="s">
        <v>210</v>
      </c>
      <c r="BJ11" s="122" t="s">
        <v>211</v>
      </c>
      <c r="BK11" s="122" t="s">
        <v>209</v>
      </c>
      <c r="BL11" s="122" t="s">
        <v>210</v>
      </c>
      <c r="BM11" s="122" t="s">
        <v>211</v>
      </c>
      <c r="BN11" s="122" t="s">
        <v>209</v>
      </c>
      <c r="BO11" s="122" t="s">
        <v>210</v>
      </c>
      <c r="BP11" s="122" t="s">
        <v>211</v>
      </c>
      <c r="BQ11" s="122" t="s">
        <v>209</v>
      </c>
      <c r="BR11" s="122" t="s">
        <v>210</v>
      </c>
      <c r="BS11" s="122" t="s">
        <v>211</v>
      </c>
      <c r="BT11" s="122" t="s">
        <v>209</v>
      </c>
      <c r="BU11" s="122" t="s">
        <v>210</v>
      </c>
      <c r="BV11" s="122" t="s">
        <v>211</v>
      </c>
      <c r="BW11" s="122" t="s">
        <v>209</v>
      </c>
      <c r="BX11" s="122" t="s">
        <v>210</v>
      </c>
      <c r="BY11" s="122" t="s">
        <v>211</v>
      </c>
      <c r="BZ11" s="122" t="s">
        <v>209</v>
      </c>
      <c r="CA11" s="122" t="s">
        <v>210</v>
      </c>
      <c r="CB11" s="122" t="s">
        <v>211</v>
      </c>
      <c r="CC11" s="122" t="s">
        <v>209</v>
      </c>
      <c r="CD11" s="122" t="s">
        <v>210</v>
      </c>
      <c r="CE11" s="122" t="s">
        <v>211</v>
      </c>
      <c r="CF11" s="122" t="s">
        <v>209</v>
      </c>
      <c r="CG11" s="122" t="s">
        <v>210</v>
      </c>
      <c r="CH11" s="122" t="s">
        <v>211</v>
      </c>
      <c r="CI11" s="122" t="s">
        <v>209</v>
      </c>
      <c r="CJ11" s="122" t="s">
        <v>210</v>
      </c>
      <c r="CK11" s="122" t="s">
        <v>211</v>
      </c>
      <c r="CL11" s="122" t="s">
        <v>209</v>
      </c>
      <c r="CM11" s="122" t="s">
        <v>210</v>
      </c>
      <c r="CN11" s="122" t="s">
        <v>211</v>
      </c>
      <c r="CO11" s="122" t="s">
        <v>209</v>
      </c>
      <c r="CP11" s="122" t="s">
        <v>210</v>
      </c>
      <c r="CQ11" s="122" t="s">
        <v>211</v>
      </c>
      <c r="CR11" s="122" t="s">
        <v>209</v>
      </c>
      <c r="CS11" s="122" t="s">
        <v>210</v>
      </c>
      <c r="CT11" s="122" t="s">
        <v>211</v>
      </c>
      <c r="CU11" s="122" t="s">
        <v>209</v>
      </c>
      <c r="CV11" s="122" t="s">
        <v>210</v>
      </c>
      <c r="CW11" s="122" t="s">
        <v>211</v>
      </c>
      <c r="CX11" s="122" t="s">
        <v>209</v>
      </c>
      <c r="CY11" s="122" t="s">
        <v>210</v>
      </c>
      <c r="CZ11" s="122" t="s">
        <v>211</v>
      </c>
      <c r="DA11" s="122" t="s">
        <v>209</v>
      </c>
      <c r="DB11" s="122" t="s">
        <v>210</v>
      </c>
      <c r="DC11" s="122" t="s">
        <v>211</v>
      </c>
      <c r="DD11" s="122" t="s">
        <v>209</v>
      </c>
      <c r="DE11" s="122" t="s">
        <v>210</v>
      </c>
      <c r="DF11" s="122" t="s">
        <v>211</v>
      </c>
      <c r="DG11" s="122" t="s">
        <v>209</v>
      </c>
      <c r="DH11" s="122" t="s">
        <v>210</v>
      </c>
      <c r="DI11" s="122" t="s">
        <v>211</v>
      </c>
      <c r="DJ11" s="122" t="s">
        <v>209</v>
      </c>
      <c r="DK11" s="122" t="s">
        <v>210</v>
      </c>
      <c r="DL11" s="122" t="s">
        <v>211</v>
      </c>
      <c r="DM11" s="122" t="s">
        <v>209</v>
      </c>
      <c r="DN11" s="122" t="s">
        <v>210</v>
      </c>
      <c r="DO11" s="122" t="s">
        <v>211</v>
      </c>
      <c r="DR11" s="259"/>
      <c r="DS11" s="259"/>
      <c r="DT11" s="259"/>
    </row>
    <row r="12" spans="1:119" s="117" customFormat="1" ht="11.25" customHeight="1">
      <c r="A12" s="115">
        <v>1</v>
      </c>
      <c r="B12" s="122">
        <v>2</v>
      </c>
      <c r="C12" s="115">
        <v>3</v>
      </c>
      <c r="D12" s="123">
        <v>4</v>
      </c>
      <c r="E12" s="115">
        <v>5</v>
      </c>
      <c r="F12" s="122">
        <v>6</v>
      </c>
      <c r="G12" s="115">
        <v>7</v>
      </c>
      <c r="H12" s="122">
        <v>8</v>
      </c>
      <c r="I12" s="115">
        <v>9</v>
      </c>
      <c r="J12" s="122">
        <v>10</v>
      </c>
      <c r="K12" s="115">
        <v>11</v>
      </c>
      <c r="L12" s="122">
        <v>12</v>
      </c>
      <c r="M12" s="115">
        <v>13</v>
      </c>
      <c r="N12" s="122">
        <v>14</v>
      </c>
      <c r="O12" s="115">
        <v>15</v>
      </c>
      <c r="P12" s="122">
        <v>16</v>
      </c>
      <c r="Q12" s="115">
        <v>17</v>
      </c>
      <c r="R12" s="122">
        <v>18</v>
      </c>
      <c r="S12" s="115">
        <v>19</v>
      </c>
      <c r="T12" s="122">
        <v>20</v>
      </c>
      <c r="U12" s="115">
        <v>21</v>
      </c>
      <c r="V12" s="122">
        <v>22</v>
      </c>
      <c r="W12" s="115">
        <v>23</v>
      </c>
      <c r="X12" s="122">
        <v>24</v>
      </c>
      <c r="Y12" s="115">
        <v>25</v>
      </c>
      <c r="Z12" s="122">
        <v>26</v>
      </c>
      <c r="AA12" s="115">
        <v>27</v>
      </c>
      <c r="AB12" s="122">
        <v>28</v>
      </c>
      <c r="AC12" s="115">
        <v>29</v>
      </c>
      <c r="AD12" s="122">
        <v>30</v>
      </c>
      <c r="AE12" s="115">
        <v>31</v>
      </c>
      <c r="AF12" s="122">
        <v>32</v>
      </c>
      <c r="AG12" s="115">
        <v>33</v>
      </c>
      <c r="AH12" s="122">
        <v>34</v>
      </c>
      <c r="AI12" s="115">
        <v>35</v>
      </c>
      <c r="AJ12" s="122">
        <v>36</v>
      </c>
      <c r="AK12" s="115">
        <v>37</v>
      </c>
      <c r="AL12" s="122">
        <v>38</v>
      </c>
      <c r="AM12" s="115">
        <v>39</v>
      </c>
      <c r="AN12" s="122">
        <v>40</v>
      </c>
      <c r="AO12" s="115">
        <v>41</v>
      </c>
      <c r="AP12" s="115"/>
      <c r="AQ12" s="115"/>
      <c r="AR12" s="115"/>
      <c r="AS12" s="122">
        <v>42</v>
      </c>
      <c r="AT12" s="115">
        <v>43</v>
      </c>
      <c r="AU12" s="122">
        <v>44</v>
      </c>
      <c r="AV12" s="115">
        <v>45</v>
      </c>
      <c r="AW12" s="122">
        <v>46</v>
      </c>
      <c r="AX12" s="115">
        <v>47</v>
      </c>
      <c r="AY12" s="122">
        <v>48</v>
      </c>
      <c r="AZ12" s="115">
        <v>49</v>
      </c>
      <c r="BA12" s="122">
        <v>50</v>
      </c>
      <c r="BB12" s="115">
        <v>51</v>
      </c>
      <c r="BC12" s="122">
        <v>52</v>
      </c>
      <c r="BD12" s="115">
        <v>53</v>
      </c>
      <c r="BE12" s="122">
        <v>54</v>
      </c>
      <c r="BF12" s="115">
        <v>55</v>
      </c>
      <c r="BG12" s="122">
        <v>56</v>
      </c>
      <c r="BH12" s="115">
        <v>57</v>
      </c>
      <c r="BI12" s="122">
        <v>58</v>
      </c>
      <c r="BJ12" s="115">
        <v>59</v>
      </c>
      <c r="BK12" s="122">
        <v>60</v>
      </c>
      <c r="BL12" s="115">
        <v>61</v>
      </c>
      <c r="BM12" s="122">
        <v>62</v>
      </c>
      <c r="BN12" s="115">
        <v>63</v>
      </c>
      <c r="BO12" s="122">
        <v>64</v>
      </c>
      <c r="BP12" s="115">
        <v>65</v>
      </c>
      <c r="BQ12" s="115"/>
      <c r="BR12" s="115"/>
      <c r="BS12" s="115"/>
      <c r="BT12" s="122">
        <v>72</v>
      </c>
      <c r="BU12" s="115">
        <v>73</v>
      </c>
      <c r="BV12" s="122">
        <v>74</v>
      </c>
      <c r="BW12" s="115">
        <v>75</v>
      </c>
      <c r="BX12" s="122">
        <v>76</v>
      </c>
      <c r="BY12" s="115">
        <v>77</v>
      </c>
      <c r="BZ12" s="122">
        <v>78</v>
      </c>
      <c r="CA12" s="115">
        <v>79</v>
      </c>
      <c r="CB12" s="122">
        <v>80</v>
      </c>
      <c r="CC12" s="115">
        <v>81</v>
      </c>
      <c r="CD12" s="122">
        <v>82</v>
      </c>
      <c r="CE12" s="115">
        <v>83</v>
      </c>
      <c r="CF12" s="122">
        <v>84</v>
      </c>
      <c r="CG12" s="115">
        <v>85</v>
      </c>
      <c r="CH12" s="122">
        <v>86</v>
      </c>
      <c r="CI12" s="115">
        <v>87</v>
      </c>
      <c r="CJ12" s="122">
        <v>88</v>
      </c>
      <c r="CK12" s="115">
        <v>89</v>
      </c>
      <c r="CL12" s="122">
        <v>90</v>
      </c>
      <c r="CM12" s="115">
        <v>91</v>
      </c>
      <c r="CN12" s="122">
        <v>92</v>
      </c>
      <c r="CO12" s="115">
        <v>93</v>
      </c>
      <c r="CP12" s="122">
        <v>94</v>
      </c>
      <c r="CQ12" s="115">
        <v>95</v>
      </c>
      <c r="CR12" s="122">
        <v>96</v>
      </c>
      <c r="CS12" s="115">
        <v>97</v>
      </c>
      <c r="CT12" s="122">
        <v>98</v>
      </c>
      <c r="CU12" s="115">
        <v>99</v>
      </c>
      <c r="CV12" s="122">
        <v>100</v>
      </c>
      <c r="CW12" s="115">
        <v>101</v>
      </c>
      <c r="CX12" s="122">
        <v>102</v>
      </c>
      <c r="CY12" s="115">
        <v>103</v>
      </c>
      <c r="CZ12" s="122">
        <v>104</v>
      </c>
      <c r="DA12" s="115">
        <v>105</v>
      </c>
      <c r="DB12" s="122">
        <v>106</v>
      </c>
      <c r="DC12" s="115">
        <v>107</v>
      </c>
      <c r="DD12" s="122">
        <v>108</v>
      </c>
      <c r="DE12" s="115">
        <v>109</v>
      </c>
      <c r="DF12" s="122">
        <v>110</v>
      </c>
      <c r="DG12" s="115">
        <v>111</v>
      </c>
      <c r="DH12" s="122">
        <v>112</v>
      </c>
      <c r="DI12" s="115">
        <v>113</v>
      </c>
      <c r="DJ12" s="122">
        <v>114</v>
      </c>
      <c r="DK12" s="115">
        <v>115</v>
      </c>
      <c r="DL12" s="122">
        <v>116</v>
      </c>
      <c r="DM12" s="115">
        <v>117</v>
      </c>
      <c r="DN12" s="122">
        <v>118</v>
      </c>
      <c r="DO12" s="115">
        <v>119</v>
      </c>
    </row>
    <row r="13" spans="1:119" s="117" customFormat="1" ht="15" customHeight="1">
      <c r="A13" s="124">
        <v>1</v>
      </c>
      <c r="B13" s="125" t="s">
        <v>213</v>
      </c>
      <c r="C13" s="126">
        <f>F13+BB13</f>
        <v>3458.5290000000005</v>
      </c>
      <c r="D13" s="127">
        <f aca="true" t="shared" si="0" ref="D13:D28">G13+BC13+BU13</f>
        <v>1783.8076899999999</v>
      </c>
      <c r="E13" s="128">
        <f aca="true" t="shared" si="1" ref="E13:E28">D13/C13*100</f>
        <v>51.57706325434888</v>
      </c>
      <c r="F13" s="129">
        <f>I13+L13+O13+R13+U13+X13+AA13+AD13+AJ13+AV13+AS13+AM13+AG13+AY13</f>
        <v>388</v>
      </c>
      <c r="G13" s="129">
        <f>J13+M13+P13+S13+V13+Y13+AB13+AE13+AH13+AK13+AN13+AT13+AW13+AZ13+AQ13</f>
        <v>153.31369</v>
      </c>
      <c r="H13" s="128">
        <f>G13/F13*100</f>
        <v>39.513837628865986</v>
      </c>
      <c r="I13" s="156">
        <f>Ал!C7</f>
        <v>128.8</v>
      </c>
      <c r="J13" s="130">
        <f>Ал!D7</f>
        <v>57.99208</v>
      </c>
      <c r="K13" s="128">
        <f>J13/I13*100</f>
        <v>45.024906832298136</v>
      </c>
      <c r="L13" s="130">
        <f>Ал!C9</f>
        <v>10</v>
      </c>
      <c r="M13" s="130">
        <f>Ал!D9</f>
        <v>0.2196</v>
      </c>
      <c r="N13" s="128">
        <f>M13/L13*100</f>
        <v>2.196</v>
      </c>
      <c r="O13" s="130">
        <f>Ал!C12</f>
        <v>8</v>
      </c>
      <c r="P13" s="130">
        <f>Ал!D12</f>
        <v>3.51922</v>
      </c>
      <c r="Q13" s="128">
        <f>P13/O13*100</f>
        <v>43.990249999999996</v>
      </c>
      <c r="R13" s="130">
        <f>Ал!C11</f>
        <v>174.2</v>
      </c>
      <c r="S13" s="130">
        <f>Ал!D11</f>
        <v>80.75738</v>
      </c>
      <c r="T13" s="128">
        <f>S13/R13*100</f>
        <v>46.35900114810563</v>
      </c>
      <c r="U13" s="128">
        <f>Ал!C17</f>
        <v>9</v>
      </c>
      <c r="V13" s="128">
        <f>Ал!D17</f>
        <v>1.8</v>
      </c>
      <c r="W13" s="128">
        <f>V13/U13*100</f>
        <v>20</v>
      </c>
      <c r="X13" s="130">
        <f>Ал!C21</f>
        <v>9</v>
      </c>
      <c r="Y13" s="130">
        <f>Ал!D21</f>
        <v>6.95631</v>
      </c>
      <c r="Z13" s="128">
        <f>Y13/X13*100</f>
        <v>77.29233333333335</v>
      </c>
      <c r="AA13" s="130"/>
      <c r="AB13" s="130"/>
      <c r="AC13" s="128" t="e">
        <f>AB13/AA13*100</f>
        <v>#DIV/0!</v>
      </c>
      <c r="AD13" s="130">
        <f>Ал!C22</f>
        <v>18</v>
      </c>
      <c r="AE13" s="130">
        <f>Ал!D22</f>
        <v>2.0691</v>
      </c>
      <c r="AF13" s="128">
        <f>AE13/AD13*100</f>
        <v>11.495000000000001</v>
      </c>
      <c r="AG13" s="130"/>
      <c r="AH13" s="130">
        <f>Ал!D19</f>
        <v>0</v>
      </c>
      <c r="AI13" s="128" t="e">
        <f>AH13/AG13*100</f>
        <v>#DIV/0!</v>
      </c>
      <c r="AJ13" s="128">
        <f>Ал!C25</f>
        <v>30</v>
      </c>
      <c r="AK13" s="128">
        <f>Ал!D25</f>
        <v>0</v>
      </c>
      <c r="AL13" s="128">
        <f>AK13/AJ13*100</f>
        <v>0</v>
      </c>
      <c r="AM13" s="128">
        <f>Ал!C34</f>
        <v>1</v>
      </c>
      <c r="AN13" s="128">
        <f>Ал!D34</f>
        <v>0</v>
      </c>
      <c r="AO13" s="128">
        <f>AN13/AM13*100</f>
        <v>0</v>
      </c>
      <c r="AP13" s="128"/>
      <c r="AQ13" s="128"/>
      <c r="AR13" s="128"/>
      <c r="AS13" s="128"/>
      <c r="AT13" s="128"/>
      <c r="AU13" s="128" t="e">
        <f>AT13/AS13*100</f>
        <v>#DIV/0!</v>
      </c>
      <c r="AV13" s="128"/>
      <c r="AW13" s="128"/>
      <c r="AX13" s="131" t="e">
        <f>AV13/AW13*100</f>
        <v>#DIV/0!</v>
      </c>
      <c r="AY13" s="131"/>
      <c r="AZ13" s="131"/>
      <c r="BA13" s="131" t="e">
        <f>AY13/AZ13*100</f>
        <v>#DIV/0!</v>
      </c>
      <c r="BB13" s="130">
        <f aca="true" t="shared" si="2" ref="BB13:BB28">BE13+BH13+BK13+BN13+BQ13</f>
        <v>3070.5290000000005</v>
      </c>
      <c r="BC13" s="130">
        <f aca="true" t="shared" si="3" ref="BC13:BC28">BF13+BI13+BL13+BO13+BR13</f>
        <v>1630.494</v>
      </c>
      <c r="BD13" s="128">
        <f>BC13/BB13*100</f>
        <v>53.10140369949281</v>
      </c>
      <c r="BE13" s="132">
        <f>Ал!C40</f>
        <v>881.5</v>
      </c>
      <c r="BF13" s="132">
        <f>Ал!D40</f>
        <v>491.1</v>
      </c>
      <c r="BG13" s="128">
        <f>BF13/BE13*100</f>
        <v>55.71185479296654</v>
      </c>
      <c r="BH13" s="128">
        <f>Ал!C41</f>
        <v>718.2</v>
      </c>
      <c r="BI13" s="128">
        <f>Ал!D41</f>
        <v>471</v>
      </c>
      <c r="BJ13" s="128">
        <f>BI13/BH13*100</f>
        <v>65.58061821219715</v>
      </c>
      <c r="BK13" s="128">
        <f>Ал!C42</f>
        <v>1416.19</v>
      </c>
      <c r="BL13" s="128">
        <f>Ал!D42</f>
        <v>614.462</v>
      </c>
      <c r="BM13" s="128">
        <f aca="true" t="shared" si="4" ref="BM13:BM30">BL13/BK13*100</f>
        <v>43.38838715144154</v>
      </c>
      <c r="BN13" s="212">
        <f>Ал!C43</f>
        <v>54.639</v>
      </c>
      <c r="BO13" s="212">
        <f>Ал!D43</f>
        <v>53.932</v>
      </c>
      <c r="BP13" s="128">
        <f aca="true" t="shared" si="5" ref="BP13:BP30">BO13/BN13*100</f>
        <v>98.70605245337579</v>
      </c>
      <c r="BQ13" s="128"/>
      <c r="BR13" s="128"/>
      <c r="BS13" s="128" t="e">
        <f aca="true" t="shared" si="6" ref="BS13:BS30">BR13/BQ13*100</f>
        <v>#DIV/0!</v>
      </c>
      <c r="BT13" s="130"/>
      <c r="BU13" s="130"/>
      <c r="BV13" s="128" t="e">
        <f>BU13/BT13*100</f>
        <v>#DIV/0!</v>
      </c>
      <c r="BW13" s="130">
        <f aca="true" t="shared" si="7" ref="BW13:BW28">SUM(BZ13,CO13,CR13,CU13,CX13,DA13,DD13,DJ13,DG13)</f>
        <v>3508.5290000000005</v>
      </c>
      <c r="BX13" s="130">
        <f aca="true" t="shared" si="8" ref="BX13:BX28">SUM(CA13,CP13,CS13,CV13,CY13,DB13,DE13,DK13,DH13)</f>
        <v>1486.85064</v>
      </c>
      <c r="BY13" s="128">
        <f>BX13/BW13*100</f>
        <v>42.37817729310488</v>
      </c>
      <c r="BZ13" s="130">
        <f>CC13+CI13+CF13+CL13</f>
        <v>578.04775</v>
      </c>
      <c r="CA13" s="130">
        <f>CD13+CJ13+CG13+CM13</f>
        <v>293.49921</v>
      </c>
      <c r="CB13" s="128">
        <f>CA13/BZ13*100</f>
        <v>50.77421545192418</v>
      </c>
      <c r="CC13" s="128">
        <f>Ал!C53</f>
        <v>548.149</v>
      </c>
      <c r="CD13" s="128">
        <f>Ал!D53</f>
        <v>267.19921</v>
      </c>
      <c r="CE13" s="128">
        <f>CD13/CC13*100</f>
        <v>48.745726070831104</v>
      </c>
      <c r="CF13" s="128">
        <f>Ал!C54</f>
        <v>26.3</v>
      </c>
      <c r="CG13" s="128">
        <f>Ал!D54</f>
        <v>26.3</v>
      </c>
      <c r="CH13" s="128">
        <f>CG13/CF13*100</f>
        <v>100</v>
      </c>
      <c r="CI13" s="128">
        <f>Ал!C55</f>
        <v>3.59875</v>
      </c>
      <c r="CJ13" s="128"/>
      <c r="CK13" s="128">
        <f>CJ13/CI13*100</f>
        <v>0</v>
      </c>
      <c r="CL13" s="128"/>
      <c r="CM13" s="128"/>
      <c r="CN13" s="128" t="e">
        <f>CM13/CL13*100</f>
        <v>#DIV/0!</v>
      </c>
      <c r="CO13" s="128">
        <f>Ал!C56</f>
        <v>54.59</v>
      </c>
      <c r="CP13" s="128">
        <f>Ал!D56</f>
        <v>17.4084</v>
      </c>
      <c r="CQ13" s="128">
        <f>CP13/CO13*100</f>
        <v>31.88935702509617</v>
      </c>
      <c r="CR13" s="128">
        <f>Ал!C58</f>
        <v>51.40125</v>
      </c>
      <c r="CS13" s="128">
        <f>Ал!D58</f>
        <v>1.40125</v>
      </c>
      <c r="CT13" s="128">
        <f>CS13/CR13*100</f>
        <v>2.726101018944092</v>
      </c>
      <c r="CU13" s="130">
        <f>Ал!C62</f>
        <v>0</v>
      </c>
      <c r="CV13" s="130">
        <f>Ал!D62</f>
        <v>0</v>
      </c>
      <c r="CW13" s="128" t="e">
        <f>CV13/CU13*100</f>
        <v>#DIV/0!</v>
      </c>
      <c r="CX13" s="130">
        <f>Ал!C66</f>
        <v>485.8</v>
      </c>
      <c r="CY13" s="130">
        <f>Ал!D66</f>
        <v>194.91356</v>
      </c>
      <c r="CZ13" s="128">
        <f>CY13/CX13*100</f>
        <v>40.12218196788802</v>
      </c>
      <c r="DA13" s="130">
        <f>Ал!C77</f>
        <v>936.8</v>
      </c>
      <c r="DB13" s="130">
        <f>Ал!D77</f>
        <v>389.72822</v>
      </c>
      <c r="DC13" s="128">
        <f aca="true" t="shared" si="9" ref="DC13:DC28">DB13/DA13*100</f>
        <v>41.60207301451751</v>
      </c>
      <c r="DD13" s="128">
        <f>Ал!C85</f>
        <v>1319.09</v>
      </c>
      <c r="DE13" s="128">
        <f>Ал!D85</f>
        <v>570.7</v>
      </c>
      <c r="DF13" s="128">
        <f aca="true" t="shared" si="10" ref="DF13:DF28">DE13/DD13*100</f>
        <v>43.26467488950716</v>
      </c>
      <c r="DG13" s="129">
        <f>Ал!C89</f>
        <v>6</v>
      </c>
      <c r="DH13" s="129">
        <f>Ал!D89</f>
        <v>0</v>
      </c>
      <c r="DI13" s="128">
        <f>DH13/DG13*100</f>
        <v>0</v>
      </c>
      <c r="DJ13" s="128">
        <f>Ал!C99</f>
        <v>76.8</v>
      </c>
      <c r="DK13" s="128">
        <f>Ал!D99</f>
        <v>19.2</v>
      </c>
      <c r="DL13" s="128"/>
      <c r="DM13" s="133">
        <f aca="true" t="shared" si="11" ref="DM13:DM28">SUM(BW13-C13)</f>
        <v>50</v>
      </c>
      <c r="DN13" s="133">
        <f aca="true" t="shared" si="12" ref="DN13:DN28">SUM(BX13-D13)</f>
        <v>-296.95704999999975</v>
      </c>
      <c r="DO13" s="128">
        <f>DN13/DM13*100</f>
        <v>-593.9140999999995</v>
      </c>
    </row>
    <row r="14" spans="1:119" s="141" customFormat="1" ht="15" customHeight="1">
      <c r="A14" s="134">
        <v>2</v>
      </c>
      <c r="B14" s="135" t="s">
        <v>214</v>
      </c>
      <c r="C14" s="169">
        <f aca="true" t="shared" si="13" ref="C14:C28">F14+BB14</f>
        <v>5485.646000000001</v>
      </c>
      <c r="D14" s="169">
        <f t="shared" si="0"/>
        <v>3375.6003499999997</v>
      </c>
      <c r="E14" s="136">
        <f t="shared" si="1"/>
        <v>61.53514736459479</v>
      </c>
      <c r="F14" s="137">
        <f aca="true" t="shared" si="14" ref="F14:F28">I14+L14+O14+R14+U14+X14+AA14+AD14+AJ14+AV14+AS14+AM14+AG14+AY14</f>
        <v>1480.2</v>
      </c>
      <c r="G14" s="129">
        <f aca="true" t="shared" si="15" ref="G14:G28">J14+M14+P14+S14+V14+Y14+AB14+AE14+AH14+AK14+AN14+AT14+AW14+AZ14+AQ14</f>
        <v>979.96235</v>
      </c>
      <c r="H14" s="136">
        <f aca="true" t="shared" si="16" ref="H14:H28">G14/F14*100</f>
        <v>66.20472571274152</v>
      </c>
      <c r="I14" s="138">
        <f>'Б.Сун'!C7</f>
        <v>839.6</v>
      </c>
      <c r="J14" s="138">
        <f>'Б.Сун'!D7</f>
        <v>532.6161</v>
      </c>
      <c r="K14" s="136">
        <f aca="true" t="shared" si="17" ref="K14:K28">J14/I14*100</f>
        <v>63.436886612672694</v>
      </c>
      <c r="L14" s="138">
        <f>'Б.Сун'!C9</f>
        <v>14.5</v>
      </c>
      <c r="M14" s="138">
        <f>'Б.Сун'!D9</f>
        <v>18.35385</v>
      </c>
      <c r="N14" s="136">
        <f aca="true" t="shared" si="18" ref="N14:N28">M14/L14*100</f>
        <v>126.57827586206898</v>
      </c>
      <c r="O14" s="138">
        <f>'Б.Сун'!C12</f>
        <v>34.8</v>
      </c>
      <c r="P14" s="138">
        <f>'Б.Сун'!D12</f>
        <v>9.96401</v>
      </c>
      <c r="Q14" s="136">
        <f aca="true" t="shared" si="19" ref="Q14:Q28">P14/O14*100</f>
        <v>28.632212643678162</v>
      </c>
      <c r="R14" s="138">
        <f>'Б.Сун'!C11</f>
        <v>299.8</v>
      </c>
      <c r="S14" s="138">
        <f>'Б.Сун'!D11</f>
        <v>133.86027</v>
      </c>
      <c r="T14" s="136">
        <f aca="true" t="shared" si="20" ref="T14:T28">S14/R14*100</f>
        <v>44.64985657104737</v>
      </c>
      <c r="U14" s="136">
        <f>'Б.Сун'!C17</f>
        <v>32.5</v>
      </c>
      <c r="V14" s="136">
        <f>'Б.Сун'!D17</f>
        <v>23.45</v>
      </c>
      <c r="W14" s="136">
        <f aca="true" t="shared" si="21" ref="W14:W30">V14/U14*100</f>
        <v>72.15384615384615</v>
      </c>
      <c r="X14" s="138">
        <f>'Б.Сун'!C21</f>
        <v>157</v>
      </c>
      <c r="Y14" s="138">
        <f>'Б.Сун'!D21</f>
        <v>120.86605</v>
      </c>
      <c r="Z14" s="136">
        <f aca="true" t="shared" si="22" ref="Z14:Z28">Y14/X14*100</f>
        <v>76.98474522292994</v>
      </c>
      <c r="AA14" s="138"/>
      <c r="AB14" s="138"/>
      <c r="AC14" s="136" t="e">
        <f aca="true" t="shared" si="23" ref="AC14:AC28">AB14/AA14*100</f>
        <v>#DIV/0!</v>
      </c>
      <c r="AD14" s="138">
        <f>'Б.Сун'!C22</f>
        <v>0</v>
      </c>
      <c r="AE14" s="138">
        <f>'Б.Сун'!D22</f>
        <v>64.583</v>
      </c>
      <c r="AF14" s="136" t="e">
        <f aca="true" t="shared" si="24" ref="AF14:AF28">AE14/AD14*100</f>
        <v>#DIV/0!</v>
      </c>
      <c r="AG14" s="138"/>
      <c r="AH14" s="130">
        <f>'Б.Сун'!D19</f>
        <v>0</v>
      </c>
      <c r="AI14" s="136" t="e">
        <f aca="true" t="shared" si="25" ref="AI14:AI28">AH14/AG14*100</f>
        <v>#DIV/0!</v>
      </c>
      <c r="AJ14" s="136">
        <f>'Б.Сун'!C25</f>
        <v>100</v>
      </c>
      <c r="AK14" s="136">
        <f>'Б.Сун'!D25</f>
        <v>26.01444</v>
      </c>
      <c r="AL14" s="136">
        <f aca="true" t="shared" si="26" ref="AL14:AL30">AK14/AJ14*100</f>
        <v>26.01444</v>
      </c>
      <c r="AM14" s="136">
        <f>'Б.Сун'!C34</f>
        <v>2</v>
      </c>
      <c r="AN14" s="136">
        <f>'Б.Сун'!D34</f>
        <v>0</v>
      </c>
      <c r="AO14" s="136">
        <f aca="true" t="shared" si="27" ref="AO14:AO28">AN14/AM14*100</f>
        <v>0</v>
      </c>
      <c r="AP14" s="136"/>
      <c r="AQ14" s="136">
        <f>'Б.Сун'!D35</f>
        <v>13</v>
      </c>
      <c r="AR14" s="136"/>
      <c r="AS14" s="136"/>
      <c r="AT14" s="128">
        <f>Иль!D36</f>
        <v>37.25463</v>
      </c>
      <c r="AU14" s="136" t="e">
        <f aca="true" t="shared" si="28" ref="AU14:AU28">AT14/AS14*100</f>
        <v>#DIV/0!</v>
      </c>
      <c r="AV14" s="136"/>
      <c r="AW14" s="136"/>
      <c r="AX14" s="139" t="e">
        <f aca="true" t="shared" si="29" ref="AX14:AX28">AV14/AW14*100</f>
        <v>#DIV/0!</v>
      </c>
      <c r="AY14" s="139"/>
      <c r="AZ14" s="139"/>
      <c r="BA14" s="139" t="e">
        <f aca="true" t="shared" si="30" ref="BA14:BA28">AY14/AZ14*100</f>
        <v>#DIV/0!</v>
      </c>
      <c r="BB14" s="138">
        <f t="shared" si="2"/>
        <v>4005.4460000000004</v>
      </c>
      <c r="BC14" s="138">
        <f t="shared" si="3"/>
        <v>2395.638</v>
      </c>
      <c r="BD14" s="136">
        <f>BC14/BB14*100</f>
        <v>59.80951933941937</v>
      </c>
      <c r="BE14" s="136">
        <f>'Б.Сун'!C40</f>
        <v>3124.8</v>
      </c>
      <c r="BF14" s="136">
        <f>'Б.Сун'!D40</f>
        <v>1739.55</v>
      </c>
      <c r="BG14" s="136">
        <f aca="true" t="shared" si="31" ref="BG14:BG28">BF14/BE14*100</f>
        <v>55.66916282642088</v>
      </c>
      <c r="BH14" s="128"/>
      <c r="BI14" s="136"/>
      <c r="BJ14" s="136" t="e">
        <f aca="true" t="shared" si="32" ref="BJ14:BJ28">BI14/BH14*100</f>
        <v>#DIV/0!</v>
      </c>
      <c r="BK14" s="136">
        <f>'Б.Сун'!C42</f>
        <v>766.9</v>
      </c>
      <c r="BL14" s="136">
        <f>'Б.Сун'!D42</f>
        <v>544.15</v>
      </c>
      <c r="BM14" s="136">
        <f t="shared" si="4"/>
        <v>70.95449211109663</v>
      </c>
      <c r="BN14" s="213">
        <f>'Б.Сун'!C43</f>
        <v>113.746</v>
      </c>
      <c r="BO14" s="213">
        <f>'Б.Сун'!D43</f>
        <v>111.938</v>
      </c>
      <c r="BP14" s="136">
        <f t="shared" si="5"/>
        <v>98.41049355581735</v>
      </c>
      <c r="BQ14" s="136"/>
      <c r="BR14" s="136"/>
      <c r="BS14" s="136" t="e">
        <f t="shared" si="6"/>
        <v>#DIV/0!</v>
      </c>
      <c r="BT14" s="138"/>
      <c r="BU14" s="138"/>
      <c r="BV14" s="136" t="e">
        <f aca="true" t="shared" si="33" ref="BV14:BV28">BU14/BT14*100</f>
        <v>#DIV/0!</v>
      </c>
      <c r="BW14" s="138">
        <f t="shared" si="7"/>
        <v>6108.59</v>
      </c>
      <c r="BX14" s="138">
        <f t="shared" si="8"/>
        <v>2679.4165099999996</v>
      </c>
      <c r="BY14" s="136">
        <f aca="true" t="shared" si="34" ref="BY14:BY28">BX14/BW14*100</f>
        <v>43.863092955984925</v>
      </c>
      <c r="BZ14" s="138">
        <f aca="true" t="shared" si="35" ref="BZ14:CA28">CC14+CI14+CF14+CL14</f>
        <v>1155.85875</v>
      </c>
      <c r="CA14" s="138">
        <f t="shared" si="35"/>
        <v>543.59476</v>
      </c>
      <c r="CB14" s="136">
        <f aca="true" t="shared" si="36" ref="CB14:CB28">CA14/BZ14*100</f>
        <v>47.02951463576323</v>
      </c>
      <c r="CC14" s="136">
        <f>'Б.Сун'!C53</f>
        <v>1115.96</v>
      </c>
      <c r="CD14" s="136">
        <f>'Б.Сун'!D53</f>
        <v>517.29476</v>
      </c>
      <c r="CE14" s="136">
        <f aca="true" t="shared" si="37" ref="CE14:CE28">CD14/CC14*100</f>
        <v>46.354238503172155</v>
      </c>
      <c r="CF14" s="136">
        <f>'Б.Сун'!C54</f>
        <v>26.3</v>
      </c>
      <c r="CG14" s="136">
        <f>'Б.Сун'!D54</f>
        <v>26.3</v>
      </c>
      <c r="CH14" s="136">
        <f aca="true" t="shared" si="38" ref="CH14:CH28">CG14/CF14*100</f>
        <v>100</v>
      </c>
      <c r="CI14" s="136">
        <f>'Б.Сун'!C55</f>
        <v>13.59875</v>
      </c>
      <c r="CJ14" s="136"/>
      <c r="CK14" s="136">
        <f aca="true" t="shared" si="39" ref="CK14:CK28">CJ14/CI14*100</f>
        <v>0</v>
      </c>
      <c r="CL14" s="136"/>
      <c r="CM14" s="136"/>
      <c r="CN14" s="136" t="e">
        <f aca="true" t="shared" si="40" ref="CN14:CN28">CM14/CL14*100</f>
        <v>#DIV/0!</v>
      </c>
      <c r="CO14" s="136">
        <f>'Б.Сун'!C56</f>
        <v>113.57</v>
      </c>
      <c r="CP14" s="136">
        <f>'Б.Сун'!D56</f>
        <v>42.4425</v>
      </c>
      <c r="CQ14" s="136">
        <f aca="true" t="shared" si="41" ref="CQ14:CQ30">CP14/CO14*100</f>
        <v>37.37122479528045</v>
      </c>
      <c r="CR14" s="136">
        <f>'Б.Сун'!C58</f>
        <v>200.00125</v>
      </c>
      <c r="CS14" s="136">
        <f>'Б.Сун'!D58</f>
        <v>92.66175</v>
      </c>
      <c r="CT14" s="136">
        <f aca="true" t="shared" si="42" ref="CT14:CT30">CS14/CR14*100</f>
        <v>46.33058543384104</v>
      </c>
      <c r="CU14" s="138">
        <f>'Б.Сун'!C62</f>
        <v>328.516</v>
      </c>
      <c r="CV14" s="138">
        <f>'Б.Сун'!D62</f>
        <v>97.236</v>
      </c>
      <c r="CW14" s="136">
        <f aca="true" t="shared" si="43" ref="CW14:CW28">CV14/CU14*100</f>
        <v>29.598558365498178</v>
      </c>
      <c r="CX14" s="138">
        <f>'Б.Сун'!C66</f>
        <v>1399.244</v>
      </c>
      <c r="CY14" s="138">
        <f>'Б.Сун'!D66</f>
        <v>604.31703</v>
      </c>
      <c r="CZ14" s="136">
        <f aca="true" t="shared" si="44" ref="CZ14:CZ28">CY14/CX14*100</f>
        <v>43.1888241078754</v>
      </c>
      <c r="DA14" s="138">
        <f>'Б.Сун'!C77</f>
        <v>2198.9</v>
      </c>
      <c r="DB14" s="138">
        <f>'Б.Сун'!D77</f>
        <v>1151.21447</v>
      </c>
      <c r="DC14" s="136">
        <f t="shared" si="9"/>
        <v>52.3541075082996</v>
      </c>
      <c r="DD14" s="136">
        <f>'Б.Сун'!C85</f>
        <v>415.6</v>
      </c>
      <c r="DE14" s="136">
        <f>'Б.Сун'!D85</f>
        <v>0</v>
      </c>
      <c r="DF14" s="136">
        <f t="shared" si="10"/>
        <v>0</v>
      </c>
      <c r="DG14" s="137">
        <f>'Б.Сун'!C89</f>
        <v>19</v>
      </c>
      <c r="DH14" s="137">
        <f>'Б.Сун'!D89</f>
        <v>9</v>
      </c>
      <c r="DI14" s="136">
        <f aca="true" t="shared" si="45" ref="DI14:DI28">DH14/DG14*100</f>
        <v>47.368421052631575</v>
      </c>
      <c r="DJ14" s="136">
        <f>'Б.Сун'!C99</f>
        <v>277.9</v>
      </c>
      <c r="DK14" s="136">
        <f>'Б.Сун'!D99</f>
        <v>138.95</v>
      </c>
      <c r="DL14" s="128">
        <f>DK14/DJ14*100</f>
        <v>50</v>
      </c>
      <c r="DM14" s="140">
        <f t="shared" si="11"/>
        <v>622.9439999999995</v>
      </c>
      <c r="DN14" s="140">
        <f t="shared" si="12"/>
        <v>-696.1838400000001</v>
      </c>
      <c r="DO14" s="128"/>
    </row>
    <row r="15" spans="1:119" s="117" customFormat="1" ht="15" customHeight="1">
      <c r="A15" s="124">
        <v>3</v>
      </c>
      <c r="B15" s="125" t="s">
        <v>215</v>
      </c>
      <c r="C15" s="126">
        <f t="shared" si="13"/>
        <v>3788.07</v>
      </c>
      <c r="D15" s="142">
        <f t="shared" si="0"/>
        <v>2134.4664</v>
      </c>
      <c r="E15" s="128">
        <f t="shared" si="1"/>
        <v>56.347068559979085</v>
      </c>
      <c r="F15" s="129">
        <f t="shared" si="14"/>
        <v>578.5</v>
      </c>
      <c r="G15" s="129">
        <f t="shared" si="15"/>
        <v>215.9144</v>
      </c>
      <c r="H15" s="128">
        <f t="shared" si="16"/>
        <v>37.32314606741573</v>
      </c>
      <c r="I15" s="130">
        <f>Иль!C7</f>
        <v>132.7</v>
      </c>
      <c r="J15" s="130">
        <f>Иль!D7</f>
        <v>76.02612</v>
      </c>
      <c r="K15" s="128">
        <f t="shared" si="17"/>
        <v>57.29172569706105</v>
      </c>
      <c r="L15" s="130">
        <f>Иль!C9</f>
        <v>0.9</v>
      </c>
      <c r="M15" s="130">
        <f>Иль!D9</f>
        <v>0.4746</v>
      </c>
      <c r="N15" s="128">
        <f t="shared" si="18"/>
        <v>52.733333333333334</v>
      </c>
      <c r="O15" s="130">
        <f>Иль!C12</f>
        <v>24.8</v>
      </c>
      <c r="P15" s="130">
        <f>Иль!D12</f>
        <v>9.53414</v>
      </c>
      <c r="Q15" s="128">
        <f t="shared" si="19"/>
        <v>38.44411290322581</v>
      </c>
      <c r="R15" s="130">
        <f>Иль!C11</f>
        <v>194.1</v>
      </c>
      <c r="S15" s="130">
        <f>Иль!D11</f>
        <v>22.32174</v>
      </c>
      <c r="T15" s="128">
        <f t="shared" si="20"/>
        <v>11.500123647604326</v>
      </c>
      <c r="U15" s="128">
        <f>Иль!C17</f>
        <v>21</v>
      </c>
      <c r="V15" s="128">
        <f>Иль!D17</f>
        <v>22.015</v>
      </c>
      <c r="W15" s="128">
        <f t="shared" si="21"/>
        <v>104.83333333333333</v>
      </c>
      <c r="X15" s="130">
        <f>Иль!C21</f>
        <v>112</v>
      </c>
      <c r="Y15" s="130">
        <f>Иль!D21</f>
        <v>55.98196</v>
      </c>
      <c r="Z15" s="128">
        <f t="shared" si="22"/>
        <v>49.983892857142855</v>
      </c>
      <c r="AA15" s="130"/>
      <c r="AB15" s="130"/>
      <c r="AC15" s="128" t="e">
        <f t="shared" si="23"/>
        <v>#DIV/0!</v>
      </c>
      <c r="AD15" s="130">
        <f>Иль!C22</f>
        <v>22</v>
      </c>
      <c r="AE15" s="130">
        <f>Иль!D22</f>
        <v>15.32241</v>
      </c>
      <c r="AF15" s="128">
        <f t="shared" si="24"/>
        <v>69.64731818181818</v>
      </c>
      <c r="AG15" s="130"/>
      <c r="AH15" s="130">
        <f>Иль!D19</f>
        <v>0</v>
      </c>
      <c r="AI15" s="128" t="e">
        <f t="shared" si="25"/>
        <v>#DIV/0!</v>
      </c>
      <c r="AJ15" s="128">
        <f>Иль!C25</f>
        <v>70</v>
      </c>
      <c r="AK15" s="128">
        <f>Иль!D25</f>
        <v>12.72843</v>
      </c>
      <c r="AL15" s="128">
        <f t="shared" si="26"/>
        <v>18.183471428571426</v>
      </c>
      <c r="AM15" s="128">
        <f>Иль!C34</f>
        <v>1</v>
      </c>
      <c r="AN15" s="128">
        <f>Иль!D34</f>
        <v>1.51</v>
      </c>
      <c r="AO15" s="128">
        <f t="shared" si="27"/>
        <v>151</v>
      </c>
      <c r="AP15" s="128"/>
      <c r="AQ15" s="128"/>
      <c r="AR15" s="128"/>
      <c r="AS15" s="128"/>
      <c r="AT15" s="128"/>
      <c r="AU15" s="128" t="e">
        <f t="shared" si="28"/>
        <v>#DIV/0!</v>
      </c>
      <c r="AV15" s="128"/>
      <c r="AW15" s="128"/>
      <c r="AX15" s="131" t="e">
        <f t="shared" si="29"/>
        <v>#DIV/0!</v>
      </c>
      <c r="AY15" s="131"/>
      <c r="AZ15" s="131"/>
      <c r="BA15" s="131" t="e">
        <f t="shared" si="30"/>
        <v>#DIV/0!</v>
      </c>
      <c r="BB15" s="130">
        <f t="shared" si="2"/>
        <v>3209.57</v>
      </c>
      <c r="BC15" s="130">
        <f t="shared" si="3"/>
        <v>1918.552</v>
      </c>
      <c r="BD15" s="128">
        <f>BC15/BB15*100</f>
        <v>59.77598245247805</v>
      </c>
      <c r="BE15" s="132">
        <f>Иль!C40</f>
        <v>2320.3</v>
      </c>
      <c r="BF15" s="132">
        <f>Иль!D40</f>
        <v>1297.38</v>
      </c>
      <c r="BG15" s="128">
        <f t="shared" si="31"/>
        <v>55.914321423953794</v>
      </c>
      <c r="BH15" s="128">
        <f>Иль!C41</f>
        <v>554.5</v>
      </c>
      <c r="BI15" s="128">
        <f>Иль!D41</f>
        <v>355.8</v>
      </c>
      <c r="BJ15" s="128">
        <f t="shared" si="32"/>
        <v>64.16591523895401</v>
      </c>
      <c r="BK15" s="128">
        <f>Иль!C42</f>
        <v>221.1</v>
      </c>
      <c r="BL15" s="128">
        <f>Иль!D42</f>
        <v>153.464</v>
      </c>
      <c r="BM15" s="128">
        <f t="shared" si="4"/>
        <v>69.4093170511081</v>
      </c>
      <c r="BN15" s="212">
        <f>Иль!C43</f>
        <v>113.67</v>
      </c>
      <c r="BO15" s="212">
        <f>Иль!D43</f>
        <v>111.908</v>
      </c>
      <c r="BP15" s="128">
        <f t="shared" si="5"/>
        <v>98.44989882994633</v>
      </c>
      <c r="BQ15" s="128"/>
      <c r="BR15" s="128"/>
      <c r="BS15" s="128" t="e">
        <f t="shared" si="6"/>
        <v>#DIV/0!</v>
      </c>
      <c r="BT15" s="130"/>
      <c r="BU15" s="130"/>
      <c r="BV15" s="128" t="e">
        <f t="shared" si="33"/>
        <v>#DIV/0!</v>
      </c>
      <c r="BW15" s="130">
        <f t="shared" si="7"/>
        <v>3788.0699999999997</v>
      </c>
      <c r="BX15" s="130">
        <f t="shared" si="8"/>
        <v>2062.3985500000003</v>
      </c>
      <c r="BY15" s="128">
        <f t="shared" si="34"/>
        <v>54.44457335793691</v>
      </c>
      <c r="BZ15" s="130">
        <f t="shared" si="35"/>
        <v>895.6099999999999</v>
      </c>
      <c r="CA15" s="130">
        <f t="shared" si="35"/>
        <v>451.76579000000004</v>
      </c>
      <c r="CB15" s="128">
        <f t="shared" si="36"/>
        <v>50.44224495036903</v>
      </c>
      <c r="CC15" s="128">
        <f>Иль!C53</f>
        <v>859.31</v>
      </c>
      <c r="CD15" s="128">
        <f>Иль!D53</f>
        <v>425.46579</v>
      </c>
      <c r="CE15" s="128">
        <f t="shared" si="37"/>
        <v>49.51249141753268</v>
      </c>
      <c r="CF15" s="128">
        <f>Иль!C54</f>
        <v>26.3</v>
      </c>
      <c r="CG15" s="128">
        <f>Иль!D54</f>
        <v>26.3</v>
      </c>
      <c r="CH15" s="128">
        <f t="shared" si="38"/>
        <v>100</v>
      </c>
      <c r="CI15" s="128">
        <f>Иль!C55</f>
        <v>10</v>
      </c>
      <c r="CJ15" s="128"/>
      <c r="CK15" s="128">
        <f t="shared" si="39"/>
        <v>0</v>
      </c>
      <c r="CL15" s="128"/>
      <c r="CM15" s="128"/>
      <c r="CN15" s="128" t="e">
        <f t="shared" si="40"/>
        <v>#DIV/0!</v>
      </c>
      <c r="CO15" s="128">
        <f>Иль!C56</f>
        <v>113.56</v>
      </c>
      <c r="CP15" s="128">
        <f>Иль!D56</f>
        <v>43.30839</v>
      </c>
      <c r="CQ15" s="128">
        <f t="shared" si="41"/>
        <v>38.1370112715745</v>
      </c>
      <c r="CR15" s="128">
        <f>Иль!C58</f>
        <v>12.488</v>
      </c>
      <c r="CS15" s="128">
        <f>Иль!D58</f>
        <v>12.488</v>
      </c>
      <c r="CT15" s="128">
        <f t="shared" si="42"/>
        <v>100</v>
      </c>
      <c r="CU15" s="130">
        <f>Иль!C62</f>
        <v>14.45938</v>
      </c>
      <c r="CV15" s="130">
        <f>Иль!D62</f>
        <v>0</v>
      </c>
      <c r="CW15" s="128">
        <f t="shared" si="43"/>
        <v>0</v>
      </c>
      <c r="CX15" s="130">
        <f>Иль!C66</f>
        <v>739.37062</v>
      </c>
      <c r="CY15" s="130">
        <f>Иль!D66</f>
        <v>437.01827</v>
      </c>
      <c r="CZ15" s="128">
        <f t="shared" si="44"/>
        <v>59.10679410009556</v>
      </c>
      <c r="DA15" s="130">
        <f>Иль!C77</f>
        <v>2000.582</v>
      </c>
      <c r="DB15" s="130">
        <f>Иль!D77</f>
        <v>1109.0451</v>
      </c>
      <c r="DC15" s="128">
        <f t="shared" si="9"/>
        <v>55.43612308818135</v>
      </c>
      <c r="DD15" s="128">
        <f>Иль!C85</f>
        <v>0</v>
      </c>
      <c r="DE15" s="128">
        <f>Иль!D85</f>
        <v>0</v>
      </c>
      <c r="DF15" s="128" t="e">
        <f t="shared" si="10"/>
        <v>#DIV/0!</v>
      </c>
      <c r="DG15" s="129">
        <f>Иль!C89</f>
        <v>12</v>
      </c>
      <c r="DH15" s="129">
        <f>Иль!D89</f>
        <v>8.773</v>
      </c>
      <c r="DI15" s="128">
        <f t="shared" si="45"/>
        <v>73.10833333333333</v>
      </c>
      <c r="DJ15" s="128">
        <f>Иль!C99</f>
        <v>0</v>
      </c>
      <c r="DK15" s="128">
        <f>Иль!D99</f>
        <v>0</v>
      </c>
      <c r="DL15" s="128"/>
      <c r="DM15" s="133">
        <f t="shared" si="11"/>
        <v>-4.547473508864641E-13</v>
      </c>
      <c r="DN15" s="133">
        <f t="shared" si="12"/>
        <v>-72.06784999999945</v>
      </c>
      <c r="DO15" s="128"/>
    </row>
    <row r="16" spans="1:119" s="117" customFormat="1" ht="15" customHeight="1">
      <c r="A16" s="124">
        <v>4</v>
      </c>
      <c r="B16" s="125" t="s">
        <v>216</v>
      </c>
      <c r="C16" s="126">
        <f t="shared" si="13"/>
        <v>5556.303</v>
      </c>
      <c r="D16" s="142">
        <f t="shared" si="0"/>
        <v>3604.54115</v>
      </c>
      <c r="E16" s="128">
        <f t="shared" si="1"/>
        <v>64.87301268487337</v>
      </c>
      <c r="F16" s="129">
        <f t="shared" si="14"/>
        <v>1590.1999999999998</v>
      </c>
      <c r="G16" s="129">
        <f t="shared" si="15"/>
        <v>808.7071500000002</v>
      </c>
      <c r="H16" s="128">
        <f t="shared" si="16"/>
        <v>50.85568796377816</v>
      </c>
      <c r="I16" s="130">
        <f>Кад!C7</f>
        <v>849.3</v>
      </c>
      <c r="J16" s="130">
        <f>Кад!D7</f>
        <v>421.65067</v>
      </c>
      <c r="K16" s="128">
        <f t="shared" si="17"/>
        <v>49.64684681502413</v>
      </c>
      <c r="L16" s="130">
        <f>Кад!C9</f>
        <v>30</v>
      </c>
      <c r="M16" s="130">
        <f>Кад!D9</f>
        <v>8.31438</v>
      </c>
      <c r="N16" s="128">
        <f t="shared" si="18"/>
        <v>27.7146</v>
      </c>
      <c r="O16" s="130">
        <f>Кад!C12</f>
        <v>42.9</v>
      </c>
      <c r="P16" s="130">
        <f>Кад!D12</f>
        <v>13.45817</v>
      </c>
      <c r="Q16" s="128">
        <f t="shared" si="19"/>
        <v>31.371025641025646</v>
      </c>
      <c r="R16" s="130">
        <f>Кад!C11</f>
        <v>314.9</v>
      </c>
      <c r="S16" s="130">
        <f>Кад!D11</f>
        <v>138.49129</v>
      </c>
      <c r="T16" s="128">
        <f t="shared" si="20"/>
        <v>43.979450619244204</v>
      </c>
      <c r="U16" s="128">
        <f>Кад!C17</f>
        <v>11.1</v>
      </c>
      <c r="V16" s="128">
        <f>Кад!D17</f>
        <v>4.3</v>
      </c>
      <c r="W16" s="128">
        <f t="shared" si="21"/>
        <v>38.73873873873874</v>
      </c>
      <c r="X16" s="130">
        <f>Кад!C21</f>
        <v>270</v>
      </c>
      <c r="Y16" s="130">
        <f>Кад!D21</f>
        <v>202.02219</v>
      </c>
      <c r="Z16" s="128">
        <f t="shared" si="22"/>
        <v>74.82303333333333</v>
      </c>
      <c r="AA16" s="130"/>
      <c r="AB16" s="130"/>
      <c r="AC16" s="128" t="e">
        <f t="shared" si="23"/>
        <v>#DIV/0!</v>
      </c>
      <c r="AD16" s="130">
        <f>Кад!C22</f>
        <v>0</v>
      </c>
      <c r="AE16" s="130">
        <f>Кад!D22</f>
        <v>2.0691</v>
      </c>
      <c r="AF16" s="128" t="e">
        <f t="shared" si="24"/>
        <v>#DIV/0!</v>
      </c>
      <c r="AG16" s="130"/>
      <c r="AH16" s="130">
        <f>Кад!D19</f>
        <v>0</v>
      </c>
      <c r="AI16" s="128" t="e">
        <f t="shared" si="25"/>
        <v>#DIV/0!</v>
      </c>
      <c r="AJ16" s="128">
        <f>Кад!C25</f>
        <v>70</v>
      </c>
      <c r="AK16" s="128">
        <f>Кад!D25</f>
        <v>6.80735</v>
      </c>
      <c r="AL16" s="128">
        <f t="shared" si="26"/>
        <v>9.724785714285714</v>
      </c>
      <c r="AM16" s="136">
        <f>Кад!C34</f>
        <v>2</v>
      </c>
      <c r="AN16" s="136">
        <f>Кад!D34</f>
        <v>0</v>
      </c>
      <c r="AO16" s="128">
        <f t="shared" si="27"/>
        <v>0</v>
      </c>
      <c r="AP16" s="128"/>
      <c r="AQ16" s="128"/>
      <c r="AR16" s="128"/>
      <c r="AS16" s="128"/>
      <c r="AT16" s="128">
        <f>Кад!D36</f>
        <v>11.594</v>
      </c>
      <c r="AU16" s="128" t="e">
        <f t="shared" si="28"/>
        <v>#DIV/0!</v>
      </c>
      <c r="AV16" s="128"/>
      <c r="AW16" s="128"/>
      <c r="AX16" s="131" t="e">
        <f t="shared" si="29"/>
        <v>#DIV/0!</v>
      </c>
      <c r="AY16" s="131"/>
      <c r="AZ16" s="131"/>
      <c r="BA16" s="131" t="e">
        <f t="shared" si="30"/>
        <v>#DIV/0!</v>
      </c>
      <c r="BB16" s="130">
        <f t="shared" si="2"/>
        <v>3966.103</v>
      </c>
      <c r="BC16" s="130">
        <f t="shared" si="3"/>
        <v>2795.834</v>
      </c>
      <c r="BD16" s="128">
        <f>BC16/BB16*100</f>
        <v>70.49322723086112</v>
      </c>
      <c r="BE16" s="132">
        <f>Кад!C40</f>
        <v>2150.8</v>
      </c>
      <c r="BF16" s="132">
        <f>Кад!D40</f>
        <v>1191.51</v>
      </c>
      <c r="BG16" s="128">
        <f t="shared" si="31"/>
        <v>55.39845638832062</v>
      </c>
      <c r="BH16" s="128"/>
      <c r="BI16" s="128"/>
      <c r="BJ16" s="128" t="e">
        <f t="shared" si="32"/>
        <v>#DIV/0!</v>
      </c>
      <c r="BK16" s="128">
        <f>Кад!C42</f>
        <v>284.2</v>
      </c>
      <c r="BL16" s="128">
        <f>Кад!D42</f>
        <v>75</v>
      </c>
      <c r="BM16" s="128">
        <f t="shared" si="4"/>
        <v>26.389866291344127</v>
      </c>
      <c r="BN16" s="212">
        <f>Кад!C43</f>
        <v>1531.103</v>
      </c>
      <c r="BO16" s="212">
        <f>Кад!D43</f>
        <v>1529.324</v>
      </c>
      <c r="BP16" s="128">
        <f t="shared" si="5"/>
        <v>99.88380925385162</v>
      </c>
      <c r="BQ16" s="128"/>
      <c r="BR16" s="128"/>
      <c r="BS16" s="128" t="e">
        <f t="shared" si="6"/>
        <v>#DIV/0!</v>
      </c>
      <c r="BT16" s="130"/>
      <c r="BU16" s="130"/>
      <c r="BV16" s="128" t="e">
        <f t="shared" si="33"/>
        <v>#DIV/0!</v>
      </c>
      <c r="BW16" s="130">
        <f t="shared" si="7"/>
        <v>6101.303</v>
      </c>
      <c r="BX16" s="130">
        <f t="shared" si="8"/>
        <v>2156.0279</v>
      </c>
      <c r="BY16" s="128">
        <f t="shared" si="34"/>
        <v>35.337171420596555</v>
      </c>
      <c r="BZ16" s="130">
        <f t="shared" si="35"/>
        <v>798.8417499999999</v>
      </c>
      <c r="CA16" s="130">
        <f t="shared" si="35"/>
        <v>411.30879</v>
      </c>
      <c r="CB16" s="128">
        <f t="shared" si="36"/>
        <v>51.48814392838131</v>
      </c>
      <c r="CC16" s="128">
        <f>Кад!C53</f>
        <v>763.943</v>
      </c>
      <c r="CD16" s="128">
        <f>Кад!D53</f>
        <v>385.00879</v>
      </c>
      <c r="CE16" s="128">
        <f t="shared" si="37"/>
        <v>50.397580709555555</v>
      </c>
      <c r="CF16" s="128">
        <f>Кад!C54</f>
        <v>26.3</v>
      </c>
      <c r="CG16" s="128">
        <f>Кад!D54</f>
        <v>26.3</v>
      </c>
      <c r="CH16" s="128">
        <f t="shared" si="38"/>
        <v>100</v>
      </c>
      <c r="CI16" s="128">
        <f>Кад!C55</f>
        <v>8.59875</v>
      </c>
      <c r="CJ16" s="128"/>
      <c r="CK16" s="128">
        <f t="shared" si="39"/>
        <v>0</v>
      </c>
      <c r="CL16" s="128"/>
      <c r="CM16" s="128"/>
      <c r="CN16" s="128" t="e">
        <f t="shared" si="40"/>
        <v>#DIV/0!</v>
      </c>
      <c r="CO16" s="128">
        <f>Кад!C56</f>
        <v>113.56</v>
      </c>
      <c r="CP16" s="128">
        <f>Кад!D56</f>
        <v>44.6025</v>
      </c>
      <c r="CQ16" s="128">
        <f t="shared" si="41"/>
        <v>39.27659387108137</v>
      </c>
      <c r="CR16" s="128">
        <f>Кад!C58</f>
        <v>26.30125</v>
      </c>
      <c r="CS16" s="128">
        <f>Кад!D58</f>
        <v>0</v>
      </c>
      <c r="CT16" s="128">
        <f t="shared" si="42"/>
        <v>0</v>
      </c>
      <c r="CU16" s="130">
        <f>Кад!C62</f>
        <v>70</v>
      </c>
      <c r="CV16" s="130">
        <f>Кад!D62</f>
        <v>36.596</v>
      </c>
      <c r="CW16" s="128">
        <f t="shared" si="43"/>
        <v>52.279999999999994</v>
      </c>
      <c r="CX16" s="130">
        <f>Кад!C66</f>
        <v>2560.7</v>
      </c>
      <c r="CY16" s="130">
        <f>Кад!D66</f>
        <v>451.36043</v>
      </c>
      <c r="CZ16" s="128">
        <f t="shared" si="44"/>
        <v>17.626447065255597</v>
      </c>
      <c r="DA16" s="138">
        <f>Кад!C77</f>
        <v>2291.6</v>
      </c>
      <c r="DB16" s="138">
        <f>Кад!D77</f>
        <v>1096.81018</v>
      </c>
      <c r="DC16" s="128">
        <f t="shared" si="9"/>
        <v>47.86220020946064</v>
      </c>
      <c r="DD16" s="128">
        <f>Кад!C85</f>
        <v>0</v>
      </c>
      <c r="DE16" s="128">
        <f>Кад!D85</f>
        <v>0</v>
      </c>
      <c r="DF16" s="128" t="e">
        <f t="shared" si="10"/>
        <v>#DIV/0!</v>
      </c>
      <c r="DG16" s="129">
        <f>Кад!C89</f>
        <v>15.6</v>
      </c>
      <c r="DH16" s="129">
        <f>Кад!D89</f>
        <v>3</v>
      </c>
      <c r="DI16" s="128">
        <f t="shared" si="45"/>
        <v>19.230769230769234</v>
      </c>
      <c r="DJ16" s="128">
        <f>Кад!C99</f>
        <v>224.7</v>
      </c>
      <c r="DK16" s="128">
        <f>Кад!D99</f>
        <v>112.35</v>
      </c>
      <c r="DL16" s="128">
        <f>DK16/DJ16*100</f>
        <v>50</v>
      </c>
      <c r="DM16" s="133">
        <f t="shared" si="11"/>
        <v>545</v>
      </c>
      <c r="DN16" s="133">
        <f t="shared" si="12"/>
        <v>-1448.51325</v>
      </c>
      <c r="DO16" s="128"/>
    </row>
    <row r="17" spans="1:119" s="117" customFormat="1" ht="15" customHeight="1">
      <c r="A17" s="124">
        <v>5</v>
      </c>
      <c r="B17" s="125" t="s">
        <v>217</v>
      </c>
      <c r="C17" s="126">
        <f t="shared" si="13"/>
        <v>10986.306</v>
      </c>
      <c r="D17" s="142">
        <f t="shared" si="0"/>
        <v>3463.10465</v>
      </c>
      <c r="E17" s="128">
        <f t="shared" si="1"/>
        <v>31.522011584239507</v>
      </c>
      <c r="F17" s="129">
        <f t="shared" si="14"/>
        <v>5444.6</v>
      </c>
      <c r="G17" s="129">
        <f t="shared" si="15"/>
        <v>2466.91665</v>
      </c>
      <c r="H17" s="128">
        <f t="shared" si="16"/>
        <v>45.30941942475113</v>
      </c>
      <c r="I17" s="130">
        <f>Мор!C7</f>
        <v>4415.1</v>
      </c>
      <c r="J17" s="130">
        <f>Мор!D7</f>
        <v>2068.04847</v>
      </c>
      <c r="K17" s="128">
        <f t="shared" si="17"/>
        <v>46.84035401236665</v>
      </c>
      <c r="L17" s="130">
        <f>Мор!C9</f>
        <v>10</v>
      </c>
      <c r="M17" s="130">
        <f>Мор!D9</f>
        <v>5.0795</v>
      </c>
      <c r="N17" s="128">
        <f t="shared" si="18"/>
        <v>50.795</v>
      </c>
      <c r="O17" s="130">
        <f>Мор!C12</f>
        <v>34.3</v>
      </c>
      <c r="P17" s="130">
        <f>Мор!D12</f>
        <v>20.21313</v>
      </c>
      <c r="Q17" s="128">
        <f t="shared" si="19"/>
        <v>58.93040816326531</v>
      </c>
      <c r="R17" s="130">
        <f>Мор!C11</f>
        <v>714.2</v>
      </c>
      <c r="S17" s="130">
        <f>Мор!D11</f>
        <v>278.4803</v>
      </c>
      <c r="T17" s="128">
        <f t="shared" si="20"/>
        <v>38.99192103052366</v>
      </c>
      <c r="U17" s="128">
        <f>Мор!C17</f>
        <v>0</v>
      </c>
      <c r="V17" s="128">
        <f>Мор!D17</f>
        <v>0</v>
      </c>
      <c r="W17" s="128" t="e">
        <f t="shared" si="21"/>
        <v>#DIV/0!</v>
      </c>
      <c r="X17" s="130">
        <f>Мор!C21</f>
        <v>219</v>
      </c>
      <c r="Y17" s="130">
        <f>Мор!D21</f>
        <v>91.796</v>
      </c>
      <c r="Z17" s="128">
        <f t="shared" si="22"/>
        <v>41.91598173515982</v>
      </c>
      <c r="AA17" s="130"/>
      <c r="AB17" s="130"/>
      <c r="AC17" s="128" t="e">
        <f t="shared" si="23"/>
        <v>#DIV/0!</v>
      </c>
      <c r="AD17" s="130">
        <f>Мор!C22</f>
        <v>0</v>
      </c>
      <c r="AE17" s="130">
        <f>Мор!D22</f>
        <v>0</v>
      </c>
      <c r="AF17" s="128" t="e">
        <f t="shared" si="24"/>
        <v>#DIV/0!</v>
      </c>
      <c r="AG17" s="130"/>
      <c r="AH17" s="130">
        <f>Мор!D19</f>
        <v>0</v>
      </c>
      <c r="AI17" s="128" t="e">
        <f t="shared" si="25"/>
        <v>#DIV/0!</v>
      </c>
      <c r="AJ17" s="128">
        <f>Мор!C25</f>
        <v>50</v>
      </c>
      <c r="AK17" s="128">
        <f>Мор!D25</f>
        <v>3.29925</v>
      </c>
      <c r="AL17" s="128">
        <f t="shared" si="26"/>
        <v>6.5985000000000005</v>
      </c>
      <c r="AM17" s="128">
        <f>Мор!C34</f>
        <v>2</v>
      </c>
      <c r="AN17" s="128">
        <f>Мор!D34</f>
        <v>0</v>
      </c>
      <c r="AO17" s="128">
        <f t="shared" si="27"/>
        <v>0</v>
      </c>
      <c r="AP17" s="128"/>
      <c r="AQ17" s="128"/>
      <c r="AR17" s="128"/>
      <c r="AS17" s="128"/>
      <c r="AT17" s="128">
        <f>Мор!D36</f>
        <v>0</v>
      </c>
      <c r="AU17" s="128" t="e">
        <f t="shared" si="28"/>
        <v>#DIV/0!</v>
      </c>
      <c r="AV17" s="128"/>
      <c r="AW17" s="128"/>
      <c r="AX17" s="131" t="e">
        <f t="shared" si="29"/>
        <v>#DIV/0!</v>
      </c>
      <c r="AY17" s="131"/>
      <c r="AZ17" s="131"/>
      <c r="BA17" s="131" t="e">
        <f t="shared" si="30"/>
        <v>#DIV/0!</v>
      </c>
      <c r="BB17" s="130">
        <f t="shared" si="2"/>
        <v>5541.706</v>
      </c>
      <c r="BC17" s="130">
        <f t="shared" si="3"/>
        <v>996.188</v>
      </c>
      <c r="BD17" s="128">
        <f aca="true" t="shared" si="46" ref="BD17:BD30">BC17/BB17*100</f>
        <v>17.976197221577614</v>
      </c>
      <c r="BE17" s="132">
        <f>Мор!C40</f>
        <v>0</v>
      </c>
      <c r="BF17" s="132">
        <f>Мор!D40</f>
        <v>0</v>
      </c>
      <c r="BG17" s="128" t="e">
        <f t="shared" si="31"/>
        <v>#DIV/0!</v>
      </c>
      <c r="BH17" s="128"/>
      <c r="BI17" s="128"/>
      <c r="BJ17" s="128" t="e">
        <f t="shared" si="32"/>
        <v>#DIV/0!</v>
      </c>
      <c r="BK17" s="128">
        <f>Мор!C42</f>
        <v>5541.506</v>
      </c>
      <c r="BL17" s="128">
        <f>Мор!D42</f>
        <v>996.1</v>
      </c>
      <c r="BM17" s="128">
        <f t="shared" si="4"/>
        <v>17.97525798943464</v>
      </c>
      <c r="BN17" s="212">
        <f>Мор!C43</f>
        <v>0.2</v>
      </c>
      <c r="BO17" s="212">
        <f>Мор!D43</f>
        <v>0.088</v>
      </c>
      <c r="BP17" s="128">
        <f t="shared" si="5"/>
        <v>43.99999999999999</v>
      </c>
      <c r="BQ17" s="128"/>
      <c r="BR17" s="128"/>
      <c r="BS17" s="128" t="e">
        <f t="shared" si="6"/>
        <v>#DIV/0!</v>
      </c>
      <c r="BT17" s="130"/>
      <c r="BU17" s="130"/>
      <c r="BV17" s="128" t="e">
        <f t="shared" si="33"/>
        <v>#DIV/0!</v>
      </c>
      <c r="BW17" s="130">
        <f t="shared" si="7"/>
        <v>11985.506</v>
      </c>
      <c r="BX17" s="130">
        <f t="shared" si="8"/>
        <v>3554.9936799999996</v>
      </c>
      <c r="BY17" s="128">
        <f t="shared" si="34"/>
        <v>29.660772603175868</v>
      </c>
      <c r="BZ17" s="130">
        <f t="shared" si="35"/>
        <v>1004.1</v>
      </c>
      <c r="CA17" s="130">
        <f t="shared" si="35"/>
        <v>479.34027</v>
      </c>
      <c r="CB17" s="128">
        <f t="shared" si="36"/>
        <v>47.7382999701225</v>
      </c>
      <c r="CC17" s="128">
        <f>Мор!C53</f>
        <v>994.1</v>
      </c>
      <c r="CD17" s="128">
        <f>Мор!D53</f>
        <v>479.34027</v>
      </c>
      <c r="CE17" s="128">
        <f t="shared" si="37"/>
        <v>48.21851624585051</v>
      </c>
      <c r="CF17" s="128"/>
      <c r="CG17" s="128"/>
      <c r="CH17" s="128" t="e">
        <f t="shared" si="38"/>
        <v>#DIV/0!</v>
      </c>
      <c r="CI17" s="128">
        <f>Мор!C55</f>
        <v>10</v>
      </c>
      <c r="CJ17" s="128"/>
      <c r="CK17" s="128">
        <f t="shared" si="39"/>
        <v>0</v>
      </c>
      <c r="CL17" s="128"/>
      <c r="CM17" s="128"/>
      <c r="CN17" s="128" t="e">
        <f t="shared" si="40"/>
        <v>#DIV/0!</v>
      </c>
      <c r="CO17" s="128">
        <f>Мор!C56</f>
        <v>0</v>
      </c>
      <c r="CP17" s="128">
        <f>'[1]моргауши'!D57</f>
        <v>0</v>
      </c>
      <c r="CQ17" s="128" t="e">
        <f t="shared" si="41"/>
        <v>#DIV/0!</v>
      </c>
      <c r="CR17" s="128">
        <f>Мор!C58</f>
        <v>0</v>
      </c>
      <c r="CS17" s="128">
        <f>Мор!D58</f>
        <v>0</v>
      </c>
      <c r="CT17" s="128" t="e">
        <f t="shared" si="42"/>
        <v>#DIV/0!</v>
      </c>
      <c r="CU17" s="130">
        <f>Мор!C62</f>
        <v>860.12</v>
      </c>
      <c r="CV17" s="130">
        <f>Мор!D62</f>
        <v>0</v>
      </c>
      <c r="CW17" s="128">
        <f t="shared" si="43"/>
        <v>0</v>
      </c>
      <c r="CX17" s="130">
        <f>Мор!C66</f>
        <v>2089.68</v>
      </c>
      <c r="CY17" s="130">
        <f>Мор!D66</f>
        <v>853.62958</v>
      </c>
      <c r="CZ17" s="128">
        <f t="shared" si="44"/>
        <v>40.84977508518051</v>
      </c>
      <c r="DA17" s="130">
        <f>Мор!C77</f>
        <v>195.2</v>
      </c>
      <c r="DB17" s="130">
        <f>Мор!D77</f>
        <v>83.22383</v>
      </c>
      <c r="DC17" s="128">
        <f t="shared" si="9"/>
        <v>42.635158811475414</v>
      </c>
      <c r="DD17" s="128">
        <f>Мор!C85</f>
        <v>5541.506</v>
      </c>
      <c r="DE17" s="128">
        <f>Мор!D85</f>
        <v>996.1</v>
      </c>
      <c r="DF17" s="128">
        <f t="shared" si="10"/>
        <v>17.97525798943464</v>
      </c>
      <c r="DG17" s="129">
        <f>Мор!C89</f>
        <v>21.5</v>
      </c>
      <c r="DH17" s="129">
        <f>Мор!D89</f>
        <v>6</v>
      </c>
      <c r="DI17" s="128">
        <f t="shared" si="45"/>
        <v>27.906976744186046</v>
      </c>
      <c r="DJ17" s="128">
        <f>Мор!C99</f>
        <v>2273.4</v>
      </c>
      <c r="DK17" s="128">
        <f>Мор!D99</f>
        <v>1136.7</v>
      </c>
      <c r="DL17" s="128">
        <f>DK17/DJ17*100</f>
        <v>50</v>
      </c>
      <c r="DM17" s="133">
        <f t="shared" si="11"/>
        <v>999.1999999999989</v>
      </c>
      <c r="DN17" s="133">
        <f t="shared" si="12"/>
        <v>91.88902999999937</v>
      </c>
      <c r="DO17" s="128"/>
    </row>
    <row r="18" spans="1:119" s="117" customFormat="1" ht="15" customHeight="1">
      <c r="A18" s="124">
        <v>6</v>
      </c>
      <c r="B18" s="125" t="s">
        <v>218</v>
      </c>
      <c r="C18" s="126">
        <f t="shared" si="13"/>
        <v>10745.746</v>
      </c>
      <c r="D18" s="142">
        <f t="shared" si="0"/>
        <v>5514.72663</v>
      </c>
      <c r="E18" s="128">
        <f t="shared" si="1"/>
        <v>51.32009103881667</v>
      </c>
      <c r="F18" s="129">
        <f t="shared" si="14"/>
        <v>1572.6999999999998</v>
      </c>
      <c r="G18" s="129">
        <f t="shared" si="15"/>
        <v>2396.81963</v>
      </c>
      <c r="H18" s="128">
        <f t="shared" si="16"/>
        <v>152.40157881350544</v>
      </c>
      <c r="I18" s="130">
        <f>Мос!C7</f>
        <v>652.9</v>
      </c>
      <c r="J18" s="130">
        <f>Мос!D7</f>
        <v>965.48459</v>
      </c>
      <c r="K18" s="128">
        <f t="shared" si="17"/>
        <v>147.8763348139072</v>
      </c>
      <c r="L18" s="130">
        <f>Мос!C9</f>
        <v>10</v>
      </c>
      <c r="M18" s="130">
        <f>Мос!D9</f>
        <v>0.399</v>
      </c>
      <c r="N18" s="128">
        <f t="shared" si="18"/>
        <v>3.9900000000000007</v>
      </c>
      <c r="O18" s="130">
        <f>Мос!C12</f>
        <v>14</v>
      </c>
      <c r="P18" s="130">
        <f>Мос!D12</f>
        <v>14.90534</v>
      </c>
      <c r="Q18" s="128">
        <f t="shared" si="19"/>
        <v>106.46671428571427</v>
      </c>
      <c r="R18" s="138">
        <f>Мос!C11</f>
        <v>371.7</v>
      </c>
      <c r="S18" s="242">
        <f>Мос!D11</f>
        <v>181.33355</v>
      </c>
      <c r="T18" s="128">
        <f t="shared" si="20"/>
        <v>48.78492063492064</v>
      </c>
      <c r="U18" s="128">
        <f>Мос!C17</f>
        <v>12.1</v>
      </c>
      <c r="V18" s="128">
        <f>Мос!D17</f>
        <v>4.9</v>
      </c>
      <c r="W18" s="128">
        <f t="shared" si="21"/>
        <v>40.49586776859505</v>
      </c>
      <c r="X18" s="130">
        <f>Мос!C21</f>
        <v>450</v>
      </c>
      <c r="Y18" s="130">
        <f>Мос!D21</f>
        <v>844.18878</v>
      </c>
      <c r="Z18" s="128">
        <f t="shared" si="22"/>
        <v>187.59750666666665</v>
      </c>
      <c r="AA18" s="130"/>
      <c r="AB18" s="130"/>
      <c r="AC18" s="128" t="e">
        <f t="shared" si="23"/>
        <v>#DIV/0!</v>
      </c>
      <c r="AD18" s="130">
        <f>Мос!C22</f>
        <v>0</v>
      </c>
      <c r="AE18" s="130">
        <f>Мос!D22</f>
        <v>3.8875</v>
      </c>
      <c r="AF18" s="128" t="e">
        <f t="shared" si="24"/>
        <v>#DIV/0!</v>
      </c>
      <c r="AG18" s="130"/>
      <c r="AH18" s="130">
        <f>Мос!D19</f>
        <v>0</v>
      </c>
      <c r="AI18" s="128" t="e">
        <f t="shared" si="25"/>
        <v>#DIV/0!</v>
      </c>
      <c r="AJ18" s="128">
        <f>Мос!C25</f>
        <v>60</v>
      </c>
      <c r="AK18" s="128">
        <f>Мос!D25</f>
        <v>381.72087</v>
      </c>
      <c r="AL18" s="128">
        <f t="shared" si="26"/>
        <v>636.20145</v>
      </c>
      <c r="AM18" s="136">
        <f>Мос!C34</f>
        <v>2</v>
      </c>
      <c r="AN18" s="136">
        <f>Мос!D34</f>
        <v>0</v>
      </c>
      <c r="AO18" s="128">
        <f t="shared" si="27"/>
        <v>0</v>
      </c>
      <c r="AP18" s="128"/>
      <c r="AQ18" s="128"/>
      <c r="AR18" s="128"/>
      <c r="AS18" s="128"/>
      <c r="AT18" s="128">
        <f>Мос!D36</f>
        <v>0</v>
      </c>
      <c r="AU18" s="128" t="e">
        <f t="shared" si="28"/>
        <v>#DIV/0!</v>
      </c>
      <c r="AV18" s="128"/>
      <c r="AW18" s="128"/>
      <c r="AX18" s="131" t="e">
        <f t="shared" si="29"/>
        <v>#DIV/0!</v>
      </c>
      <c r="AY18" s="131"/>
      <c r="AZ18" s="131"/>
      <c r="BA18" s="131" t="e">
        <f t="shared" si="30"/>
        <v>#DIV/0!</v>
      </c>
      <c r="BB18" s="130">
        <f t="shared" si="2"/>
        <v>9173.046</v>
      </c>
      <c r="BC18" s="130">
        <f t="shared" si="3"/>
        <v>3117.907</v>
      </c>
      <c r="BD18" s="128">
        <f t="shared" si="46"/>
        <v>33.98987642708867</v>
      </c>
      <c r="BE18" s="132">
        <f>Мос!C40</f>
        <v>2102.8</v>
      </c>
      <c r="BF18" s="132">
        <f>Мос!D40</f>
        <v>1168.97</v>
      </c>
      <c r="BG18" s="128">
        <f t="shared" si="31"/>
        <v>55.591116606429516</v>
      </c>
      <c r="BH18" s="128"/>
      <c r="BI18" s="128"/>
      <c r="BJ18" s="128" t="e">
        <f t="shared" si="32"/>
        <v>#DIV/0!</v>
      </c>
      <c r="BK18" s="128">
        <f>Мос!C42</f>
        <v>6956.55</v>
      </c>
      <c r="BL18" s="128">
        <f>Мос!D42</f>
        <v>1837.021</v>
      </c>
      <c r="BM18" s="128">
        <f t="shared" si="4"/>
        <v>26.407069596279765</v>
      </c>
      <c r="BN18" s="212">
        <f>Мос!C43</f>
        <v>113.696</v>
      </c>
      <c r="BO18" s="212">
        <f>Мос!D43</f>
        <v>111.916</v>
      </c>
      <c r="BP18" s="128">
        <f t="shared" si="5"/>
        <v>98.43442161553617</v>
      </c>
      <c r="BQ18" s="128"/>
      <c r="BR18" s="128"/>
      <c r="BS18" s="128" t="e">
        <f t="shared" si="6"/>
        <v>#DIV/0!</v>
      </c>
      <c r="BT18" s="130"/>
      <c r="BU18" s="130"/>
      <c r="BV18" s="128" t="e">
        <f t="shared" si="33"/>
        <v>#DIV/0!</v>
      </c>
      <c r="BW18" s="130">
        <f t="shared" si="7"/>
        <v>12357.62</v>
      </c>
      <c r="BX18" s="130">
        <f t="shared" si="8"/>
        <v>2020.5522700000001</v>
      </c>
      <c r="BY18" s="128">
        <f t="shared" si="34"/>
        <v>16.350658702889394</v>
      </c>
      <c r="BZ18" s="130">
        <f t="shared" si="35"/>
        <v>920.60875</v>
      </c>
      <c r="CA18" s="130">
        <f t="shared" si="35"/>
        <v>357.22178</v>
      </c>
      <c r="CB18" s="128">
        <f t="shared" si="36"/>
        <v>38.80277913934666</v>
      </c>
      <c r="CC18" s="128">
        <f>Мос!C53</f>
        <v>902.01</v>
      </c>
      <c r="CD18" s="128">
        <f>Мос!D53</f>
        <v>357.22178</v>
      </c>
      <c r="CE18" s="128">
        <f t="shared" si="37"/>
        <v>39.6028624959812</v>
      </c>
      <c r="CF18" s="128"/>
      <c r="CG18" s="128"/>
      <c r="CH18" s="128" t="e">
        <f t="shared" si="38"/>
        <v>#DIV/0!</v>
      </c>
      <c r="CI18" s="128">
        <f>Мос!C55</f>
        <v>18.59875</v>
      </c>
      <c r="CJ18" s="128"/>
      <c r="CK18" s="128">
        <f t="shared" si="39"/>
        <v>0</v>
      </c>
      <c r="CL18" s="128"/>
      <c r="CM18" s="128"/>
      <c r="CN18" s="128" t="e">
        <f t="shared" si="40"/>
        <v>#DIV/0!</v>
      </c>
      <c r="CO18" s="128">
        <f>Мос!C56</f>
        <v>113.57</v>
      </c>
      <c r="CP18" s="128">
        <f>Мос!D56</f>
        <v>42.9785</v>
      </c>
      <c r="CQ18" s="128">
        <f t="shared" si="41"/>
        <v>37.84318041736374</v>
      </c>
      <c r="CR18" s="128">
        <f>Мос!C58</f>
        <v>23.30125</v>
      </c>
      <c r="CS18" s="128">
        <f>Мос!D58</f>
        <v>1.40125</v>
      </c>
      <c r="CT18" s="128">
        <f t="shared" si="42"/>
        <v>6.013625878439999</v>
      </c>
      <c r="CU18" s="130">
        <f>Мос!C62</f>
        <v>4964.7</v>
      </c>
      <c r="CV18" s="130">
        <f>Мос!D62</f>
        <v>30</v>
      </c>
      <c r="CW18" s="128">
        <f t="shared" si="43"/>
        <v>0.6042661187987189</v>
      </c>
      <c r="CX18" s="130">
        <f>Мос!C66</f>
        <v>1771.37</v>
      </c>
      <c r="CY18" s="130">
        <f>Мос!D66</f>
        <v>514.80192</v>
      </c>
      <c r="CZ18" s="128">
        <f t="shared" si="44"/>
        <v>29.062359642536567</v>
      </c>
      <c r="DA18" s="138">
        <f>Мос!C77</f>
        <v>2970.42</v>
      </c>
      <c r="DB18" s="138">
        <f>Мос!D77</f>
        <v>329.45982</v>
      </c>
      <c r="DC18" s="128">
        <f t="shared" si="9"/>
        <v>11.091354757913022</v>
      </c>
      <c r="DD18" s="128">
        <f>Мос!C85</f>
        <v>1262.65</v>
      </c>
      <c r="DE18" s="128">
        <f>Мос!D85</f>
        <v>576.7</v>
      </c>
      <c r="DF18" s="128">
        <f t="shared" si="10"/>
        <v>45.67378133291094</v>
      </c>
      <c r="DG18" s="129">
        <f>Мос!C89</f>
        <v>32</v>
      </c>
      <c r="DH18" s="129">
        <f>Мос!D89</f>
        <v>18.489</v>
      </c>
      <c r="DI18" s="128">
        <f t="shared" si="45"/>
        <v>57.778125</v>
      </c>
      <c r="DJ18" s="128">
        <f>Мос!C99</f>
        <v>299</v>
      </c>
      <c r="DK18" s="128">
        <f>Мос!D99</f>
        <v>149.5</v>
      </c>
      <c r="DL18" s="128"/>
      <c r="DM18" s="133">
        <f t="shared" si="11"/>
        <v>1611.8740000000016</v>
      </c>
      <c r="DN18" s="133">
        <f t="shared" si="12"/>
        <v>-3494.17436</v>
      </c>
      <c r="DO18" s="128">
        <f>DN18/DM18*100</f>
        <v>-216.77714014867146</v>
      </c>
    </row>
    <row r="19" spans="1:135" s="117" customFormat="1" ht="14.25" customHeight="1">
      <c r="A19" s="124">
        <v>7</v>
      </c>
      <c r="B19" s="125" t="s">
        <v>219</v>
      </c>
      <c r="C19" s="126">
        <f t="shared" si="13"/>
        <v>3512.9880000000003</v>
      </c>
      <c r="D19" s="142">
        <f t="shared" si="0"/>
        <v>1719.20694</v>
      </c>
      <c r="E19" s="128">
        <f t="shared" si="1"/>
        <v>48.938594154036394</v>
      </c>
      <c r="F19" s="129">
        <f t="shared" si="14"/>
        <v>1154.4</v>
      </c>
      <c r="G19" s="129">
        <f t="shared" si="15"/>
        <v>472.25393999999994</v>
      </c>
      <c r="H19" s="128">
        <f t="shared" si="16"/>
        <v>40.90903846153846</v>
      </c>
      <c r="I19" s="130">
        <f>Ори!C7</f>
        <v>509.7</v>
      </c>
      <c r="J19" s="130">
        <f>Ори!D7</f>
        <v>278.62399</v>
      </c>
      <c r="K19" s="128">
        <f t="shared" si="17"/>
        <v>54.664310378654115</v>
      </c>
      <c r="L19" s="130">
        <f>Ори!C9</f>
        <v>17</v>
      </c>
      <c r="M19" s="130">
        <f>Ори!D9</f>
        <v>5.876</v>
      </c>
      <c r="N19" s="128">
        <f t="shared" si="18"/>
        <v>34.56470588235294</v>
      </c>
      <c r="O19" s="130">
        <f>Ори!C12</f>
        <v>27.9</v>
      </c>
      <c r="P19" s="130">
        <f>Ори!D12</f>
        <v>11.36832</v>
      </c>
      <c r="Q19" s="128">
        <f t="shared" si="19"/>
        <v>40.74666666666667</v>
      </c>
      <c r="R19" s="130">
        <f>Ори!C11</f>
        <v>390.8</v>
      </c>
      <c r="S19" s="130">
        <f>Ори!D11</f>
        <v>41.15173</v>
      </c>
      <c r="T19" s="128">
        <f t="shared" si="20"/>
        <v>10.530125383828045</v>
      </c>
      <c r="U19" s="128">
        <f>Ори!C17</f>
        <v>19</v>
      </c>
      <c r="V19" s="128">
        <f>Ори!D17</f>
        <v>4.765</v>
      </c>
      <c r="W19" s="128">
        <f t="shared" si="21"/>
        <v>25.07894736842105</v>
      </c>
      <c r="X19" s="130">
        <f>Ори!C21</f>
        <v>129</v>
      </c>
      <c r="Y19" s="130">
        <f>Ори!D21</f>
        <v>88.86799</v>
      </c>
      <c r="Z19" s="128">
        <f t="shared" si="22"/>
        <v>68.88991472868217</v>
      </c>
      <c r="AA19" s="130"/>
      <c r="AB19" s="130"/>
      <c r="AC19" s="128" t="e">
        <f t="shared" si="23"/>
        <v>#DIV/0!</v>
      </c>
      <c r="AD19" s="130">
        <f>Ори!C22</f>
        <v>0</v>
      </c>
      <c r="AE19" s="130">
        <f>Ори!D22</f>
        <v>3.8875</v>
      </c>
      <c r="AF19" s="128" t="e">
        <f t="shared" si="24"/>
        <v>#DIV/0!</v>
      </c>
      <c r="AG19" s="130"/>
      <c r="AH19" s="130">
        <f>Ори!D19</f>
        <v>0</v>
      </c>
      <c r="AI19" s="128" t="e">
        <f t="shared" si="25"/>
        <v>#DIV/0!</v>
      </c>
      <c r="AJ19" s="128">
        <f>Ори!C25</f>
        <v>60</v>
      </c>
      <c r="AK19" s="128">
        <f>Ори!D25</f>
        <v>37.71341</v>
      </c>
      <c r="AL19" s="128">
        <f t="shared" si="26"/>
        <v>62.85568333333333</v>
      </c>
      <c r="AM19" s="128">
        <f>Ори!C34</f>
        <v>1</v>
      </c>
      <c r="AN19" s="128">
        <f>Ори!D34</f>
        <v>0</v>
      </c>
      <c r="AO19" s="128">
        <f t="shared" si="27"/>
        <v>0</v>
      </c>
      <c r="AP19" s="128"/>
      <c r="AQ19" s="128"/>
      <c r="AR19" s="128"/>
      <c r="AS19" s="128"/>
      <c r="AT19" s="128"/>
      <c r="AU19" s="128" t="e">
        <f t="shared" si="28"/>
        <v>#DIV/0!</v>
      </c>
      <c r="AV19" s="128"/>
      <c r="AW19" s="128"/>
      <c r="AX19" s="131" t="e">
        <f t="shared" si="29"/>
        <v>#DIV/0!</v>
      </c>
      <c r="AY19" s="131"/>
      <c r="AZ19" s="131"/>
      <c r="BA19" s="131" t="e">
        <f t="shared" si="30"/>
        <v>#DIV/0!</v>
      </c>
      <c r="BB19" s="130">
        <f t="shared" si="2"/>
        <v>2358.588</v>
      </c>
      <c r="BC19" s="130">
        <f t="shared" si="3"/>
        <v>1246.9530000000002</v>
      </c>
      <c r="BD19" s="128">
        <f t="shared" si="46"/>
        <v>52.86862309144284</v>
      </c>
      <c r="BE19" s="132">
        <f>Ори!C40</f>
        <v>1929.8</v>
      </c>
      <c r="BF19" s="132">
        <f>Ори!D40</f>
        <v>1071.92</v>
      </c>
      <c r="BG19" s="128">
        <f t="shared" si="31"/>
        <v>55.545652399212365</v>
      </c>
      <c r="BH19" s="128">
        <f>Ори!C41</f>
        <v>80</v>
      </c>
      <c r="BI19" s="128">
        <f>Ори!D41</f>
        <v>0</v>
      </c>
      <c r="BJ19" s="128">
        <f t="shared" si="32"/>
        <v>0</v>
      </c>
      <c r="BK19" s="128">
        <f>Ори!C42</f>
        <v>235.1</v>
      </c>
      <c r="BL19" s="128">
        <f>Ори!D42</f>
        <v>63.121</v>
      </c>
      <c r="BM19" s="128">
        <f t="shared" si="4"/>
        <v>26.84857507443641</v>
      </c>
      <c r="BN19" s="212">
        <f>Ори!C43</f>
        <v>113.688</v>
      </c>
      <c r="BO19" s="212">
        <f>Ори!D43</f>
        <v>111.912</v>
      </c>
      <c r="BP19" s="128">
        <f t="shared" si="5"/>
        <v>98.43782985011612</v>
      </c>
      <c r="BQ19" s="128"/>
      <c r="BR19" s="128"/>
      <c r="BS19" s="128" t="e">
        <f t="shared" si="6"/>
        <v>#DIV/0!</v>
      </c>
      <c r="BT19" s="130"/>
      <c r="BU19" s="130"/>
      <c r="BV19" s="128" t="e">
        <f t="shared" si="33"/>
        <v>#DIV/0!</v>
      </c>
      <c r="BW19" s="130">
        <f t="shared" si="7"/>
        <v>3662.988</v>
      </c>
      <c r="BX19" s="130">
        <f t="shared" si="8"/>
        <v>1749.61115</v>
      </c>
      <c r="BY19" s="128">
        <f t="shared" si="34"/>
        <v>47.76458863638101</v>
      </c>
      <c r="BZ19" s="130">
        <f t="shared" si="35"/>
        <v>824.01375</v>
      </c>
      <c r="CA19" s="130">
        <f t="shared" si="35"/>
        <v>444.36036</v>
      </c>
      <c r="CB19" s="128">
        <f t="shared" si="36"/>
        <v>53.92632829245871</v>
      </c>
      <c r="CC19" s="128">
        <f>Ори!C53</f>
        <v>728.515</v>
      </c>
      <c r="CD19" s="128">
        <f>Ори!D53</f>
        <v>362.46036</v>
      </c>
      <c r="CE19" s="128">
        <f t="shared" si="37"/>
        <v>49.75331461946562</v>
      </c>
      <c r="CF19" s="128">
        <f>Ори!C54</f>
        <v>81.9</v>
      </c>
      <c r="CG19" s="128">
        <f>Ори!D54</f>
        <v>81.9</v>
      </c>
      <c r="CH19" s="128">
        <f t="shared" si="38"/>
        <v>100</v>
      </c>
      <c r="CI19" s="128">
        <f>Ори!C55</f>
        <v>13.59875</v>
      </c>
      <c r="CJ19" s="128"/>
      <c r="CK19" s="128">
        <f t="shared" si="39"/>
        <v>0</v>
      </c>
      <c r="CL19" s="128"/>
      <c r="CM19" s="128"/>
      <c r="CN19" s="128" t="e">
        <f t="shared" si="40"/>
        <v>#DIV/0!</v>
      </c>
      <c r="CO19" s="128">
        <f>Ори!C56</f>
        <v>113.57</v>
      </c>
      <c r="CP19" s="128">
        <f>Ори!D57</f>
        <v>39.3916</v>
      </c>
      <c r="CQ19" s="128">
        <f t="shared" si="41"/>
        <v>34.68486396055297</v>
      </c>
      <c r="CR19" s="128">
        <f>Ори!C58</f>
        <v>19.40125</v>
      </c>
      <c r="CS19" s="128">
        <f>Ори!D58</f>
        <v>1.40125</v>
      </c>
      <c r="CT19" s="128">
        <f t="shared" si="42"/>
        <v>7.222472778815798</v>
      </c>
      <c r="CU19" s="130">
        <f>Ори!C62</f>
        <v>0</v>
      </c>
      <c r="CV19" s="130">
        <f>Ори!D62</f>
        <v>0</v>
      </c>
      <c r="CW19" s="128" t="e">
        <f t="shared" si="43"/>
        <v>#DIV/0!</v>
      </c>
      <c r="CX19" s="130">
        <f>Ори!C66</f>
        <v>985.228</v>
      </c>
      <c r="CY19" s="130">
        <f>Ори!D66</f>
        <v>405.11846</v>
      </c>
      <c r="CZ19" s="128">
        <f t="shared" si="44"/>
        <v>41.1192597043527</v>
      </c>
      <c r="DA19" s="130">
        <f>Ори!C77</f>
        <v>1661.3</v>
      </c>
      <c r="DB19" s="130">
        <f>Ори!D77</f>
        <v>805.86448</v>
      </c>
      <c r="DC19" s="128">
        <f t="shared" si="9"/>
        <v>48.508064768554746</v>
      </c>
      <c r="DD19" s="128">
        <f>Ори!C85</f>
        <v>0</v>
      </c>
      <c r="DE19" s="128">
        <f>Ори!D85</f>
        <v>0</v>
      </c>
      <c r="DF19" s="128" t="e">
        <f t="shared" si="10"/>
        <v>#DIV/0!</v>
      </c>
      <c r="DG19" s="129">
        <f>Ори!C89</f>
        <v>13</v>
      </c>
      <c r="DH19" s="129">
        <f>Ори!D89</f>
        <v>7</v>
      </c>
      <c r="DI19" s="128">
        <f t="shared" si="45"/>
        <v>53.84615384615385</v>
      </c>
      <c r="DJ19" s="128">
        <f>Ори!C99</f>
        <v>46.475</v>
      </c>
      <c r="DK19" s="128">
        <f>Ори!D99</f>
        <v>46.475</v>
      </c>
      <c r="DL19" s="128">
        <f aca="true" t="shared" si="47" ref="DL19:DL30">DK19/DJ19*100</f>
        <v>100</v>
      </c>
      <c r="DM19" s="133">
        <f t="shared" si="11"/>
        <v>149.99999999999955</v>
      </c>
      <c r="DN19" s="133">
        <f t="shared" si="12"/>
        <v>30.40420999999992</v>
      </c>
      <c r="DO19" s="128">
        <f>DN19/DM19*100</f>
        <v>20.269473333333345</v>
      </c>
      <c r="DW19" s="143"/>
      <c r="DX19" s="143"/>
      <c r="DY19" s="143"/>
      <c r="DZ19" s="143"/>
      <c r="EA19" s="143"/>
      <c r="EB19" s="143"/>
      <c r="EC19" s="143"/>
      <c r="ED19" s="143"/>
      <c r="EE19" s="143"/>
    </row>
    <row r="20" spans="1:135" s="117" customFormat="1" ht="15" customHeight="1">
      <c r="A20" s="124">
        <v>8</v>
      </c>
      <c r="B20" s="125" t="s">
        <v>220</v>
      </c>
      <c r="C20" s="126">
        <f t="shared" si="13"/>
        <v>4269.903</v>
      </c>
      <c r="D20" s="142">
        <f t="shared" si="0"/>
        <v>2323.34101</v>
      </c>
      <c r="E20" s="128">
        <f t="shared" si="1"/>
        <v>54.41203254500161</v>
      </c>
      <c r="F20" s="129">
        <f t="shared" si="14"/>
        <v>1033.4</v>
      </c>
      <c r="G20" s="129">
        <f t="shared" si="15"/>
        <v>349.22501</v>
      </c>
      <c r="H20" s="128">
        <f t="shared" si="16"/>
        <v>33.793788465260306</v>
      </c>
      <c r="I20" s="130">
        <f>Сятр!C7</f>
        <v>418.1</v>
      </c>
      <c r="J20" s="130">
        <f>Сятр!D7</f>
        <v>188.25352</v>
      </c>
      <c r="K20" s="128">
        <f t="shared" si="17"/>
        <v>45.02595551303516</v>
      </c>
      <c r="L20" s="130">
        <f>Сятр!C9</f>
        <v>15</v>
      </c>
      <c r="M20" s="130">
        <f>Сятр!D9</f>
        <v>11.40648</v>
      </c>
      <c r="N20" s="128">
        <f t="shared" si="18"/>
        <v>76.0432</v>
      </c>
      <c r="O20" s="130">
        <f>Сятр!C12</f>
        <v>34.4</v>
      </c>
      <c r="P20" s="130">
        <f>Сятр!D12</f>
        <v>7.15061</v>
      </c>
      <c r="Q20" s="128">
        <f t="shared" si="19"/>
        <v>20.78665697674419</v>
      </c>
      <c r="R20" s="130">
        <f>Сятр!C11</f>
        <v>427.2</v>
      </c>
      <c r="S20" s="130">
        <f>Сятр!D11</f>
        <v>105.69941</v>
      </c>
      <c r="T20" s="128">
        <f t="shared" si="20"/>
        <v>24.74237125468165</v>
      </c>
      <c r="U20" s="128">
        <f>Сятр!C17</f>
        <v>5.7</v>
      </c>
      <c r="V20" s="128">
        <f>Сятр!D17</f>
        <v>8.65</v>
      </c>
      <c r="W20" s="128">
        <f t="shared" si="21"/>
        <v>151.75438596491227</v>
      </c>
      <c r="X20" s="130">
        <f>Сятр!C21</f>
        <v>45</v>
      </c>
      <c r="Y20" s="130">
        <f>Сятр!D21</f>
        <v>22.04453</v>
      </c>
      <c r="Z20" s="128">
        <f t="shared" si="22"/>
        <v>48.98784444444445</v>
      </c>
      <c r="AA20" s="130"/>
      <c r="AB20" s="130"/>
      <c r="AC20" s="128" t="e">
        <f t="shared" si="23"/>
        <v>#DIV/0!</v>
      </c>
      <c r="AD20" s="130">
        <f>Сятр!C22</f>
        <v>7</v>
      </c>
      <c r="AE20" s="130">
        <f>Сятр!D22</f>
        <v>6.02046</v>
      </c>
      <c r="AF20" s="128">
        <f t="shared" si="24"/>
        <v>86.00657142857143</v>
      </c>
      <c r="AG20" s="130"/>
      <c r="AH20" s="130">
        <f>Сятр!D19</f>
        <v>0</v>
      </c>
      <c r="AI20" s="128" t="e">
        <f t="shared" si="25"/>
        <v>#DIV/0!</v>
      </c>
      <c r="AJ20" s="128">
        <f>Сятр!C25</f>
        <v>80</v>
      </c>
      <c r="AK20" s="128">
        <f>Сятр!D25</f>
        <v>0</v>
      </c>
      <c r="AL20" s="128">
        <f t="shared" si="26"/>
        <v>0</v>
      </c>
      <c r="AM20" s="136">
        <f>Сятр!C34</f>
        <v>1</v>
      </c>
      <c r="AN20" s="136">
        <f>Сятр!D34</f>
        <v>0</v>
      </c>
      <c r="AO20" s="128">
        <f t="shared" si="27"/>
        <v>0</v>
      </c>
      <c r="AP20" s="128"/>
      <c r="AQ20" s="128"/>
      <c r="AR20" s="128"/>
      <c r="AS20" s="128"/>
      <c r="AT20" s="128"/>
      <c r="AU20" s="128" t="e">
        <f t="shared" si="28"/>
        <v>#DIV/0!</v>
      </c>
      <c r="AV20" s="128"/>
      <c r="AW20" s="128"/>
      <c r="AX20" s="131" t="e">
        <f t="shared" si="29"/>
        <v>#DIV/0!</v>
      </c>
      <c r="AY20" s="131"/>
      <c r="AZ20" s="131"/>
      <c r="BA20" s="131" t="e">
        <f t="shared" si="30"/>
        <v>#DIV/0!</v>
      </c>
      <c r="BB20" s="130">
        <f t="shared" si="2"/>
        <v>3236.5029999999997</v>
      </c>
      <c r="BC20" s="130">
        <f t="shared" si="3"/>
        <v>1974.116</v>
      </c>
      <c r="BD20" s="128">
        <f t="shared" si="46"/>
        <v>60.99533972315181</v>
      </c>
      <c r="BE20" s="132">
        <f>Сятр!C40</f>
        <v>2448.7</v>
      </c>
      <c r="BF20" s="132">
        <f>Сятр!D40</f>
        <v>1364.56</v>
      </c>
      <c r="BG20" s="128">
        <f t="shared" si="31"/>
        <v>55.72589537305509</v>
      </c>
      <c r="BH20" s="128"/>
      <c r="BI20" s="128"/>
      <c r="BJ20" s="128" t="e">
        <f t="shared" si="32"/>
        <v>#DIV/0!</v>
      </c>
      <c r="BK20" s="128">
        <f>Сятр!C42</f>
        <v>674.1</v>
      </c>
      <c r="BL20" s="128">
        <f>Сятр!D42</f>
        <v>497.636</v>
      </c>
      <c r="BM20" s="128">
        <f t="shared" si="4"/>
        <v>73.82228156059932</v>
      </c>
      <c r="BN20" s="212">
        <f>Сятр!C43</f>
        <v>113.703</v>
      </c>
      <c r="BO20" s="212">
        <f>Сятр!D43</f>
        <v>111.92</v>
      </c>
      <c r="BP20" s="128">
        <f t="shared" si="5"/>
        <v>98.43187954583432</v>
      </c>
      <c r="BQ20" s="128"/>
      <c r="BR20" s="128"/>
      <c r="BS20" s="128" t="e">
        <f t="shared" si="6"/>
        <v>#DIV/0!</v>
      </c>
      <c r="BT20" s="130"/>
      <c r="BU20" s="130"/>
      <c r="BV20" s="128" t="e">
        <f t="shared" si="33"/>
        <v>#DIV/0!</v>
      </c>
      <c r="BW20" s="130">
        <f t="shared" si="7"/>
        <v>4638.043000000001</v>
      </c>
      <c r="BX20" s="130">
        <f t="shared" si="8"/>
        <v>2065.46601</v>
      </c>
      <c r="BY20" s="128">
        <f t="shared" si="34"/>
        <v>44.53313628183266</v>
      </c>
      <c r="BZ20" s="130">
        <f t="shared" si="35"/>
        <v>770.13175</v>
      </c>
      <c r="CA20" s="130">
        <f t="shared" si="35"/>
        <v>325.3337</v>
      </c>
      <c r="CB20" s="128">
        <f t="shared" si="36"/>
        <v>42.24390177394972</v>
      </c>
      <c r="CC20" s="128">
        <f>Сятр!C53</f>
        <v>751.533</v>
      </c>
      <c r="CD20" s="128">
        <f>Сятр!D53</f>
        <v>325.3337</v>
      </c>
      <c r="CE20" s="128">
        <f t="shared" si="37"/>
        <v>43.289343249065574</v>
      </c>
      <c r="CF20" s="128"/>
      <c r="CG20" s="128"/>
      <c r="CH20" s="128" t="e">
        <f t="shared" si="38"/>
        <v>#DIV/0!</v>
      </c>
      <c r="CI20" s="128">
        <f>Сятр!C55</f>
        <v>18.59875</v>
      </c>
      <c r="CJ20" s="128"/>
      <c r="CK20" s="128">
        <f t="shared" si="39"/>
        <v>0</v>
      </c>
      <c r="CL20" s="128"/>
      <c r="CM20" s="128"/>
      <c r="CN20" s="128" t="e">
        <f t="shared" si="40"/>
        <v>#DIV/0!</v>
      </c>
      <c r="CO20" s="128">
        <f>Сятр!C56</f>
        <v>113.57</v>
      </c>
      <c r="CP20" s="128">
        <f>Сятр!D56</f>
        <v>47.09365</v>
      </c>
      <c r="CQ20" s="128">
        <f t="shared" si="41"/>
        <v>41.46662851105045</v>
      </c>
      <c r="CR20" s="128">
        <f>Сятр!C58</f>
        <v>37.30125</v>
      </c>
      <c r="CS20" s="128">
        <f>Сятр!D60</f>
        <v>1.40125</v>
      </c>
      <c r="CT20" s="128">
        <f t="shared" si="42"/>
        <v>3.7565765222345093</v>
      </c>
      <c r="CU20" s="130">
        <f>Сятр!C62</f>
        <v>307.64</v>
      </c>
      <c r="CV20" s="130">
        <f>Сятр!D62</f>
        <v>0</v>
      </c>
      <c r="CW20" s="128">
        <f t="shared" si="43"/>
        <v>0</v>
      </c>
      <c r="CX20" s="130">
        <f>Сятр!C66</f>
        <v>1102.9</v>
      </c>
      <c r="CY20" s="130">
        <f>Сятр!D66</f>
        <v>409.35545</v>
      </c>
      <c r="CZ20" s="128">
        <f t="shared" si="44"/>
        <v>37.11627980777949</v>
      </c>
      <c r="DA20" s="138">
        <f>Сятр!C77</f>
        <v>1673.1</v>
      </c>
      <c r="DB20" s="138">
        <f>Сятр!D77</f>
        <v>761.88696</v>
      </c>
      <c r="DC20" s="128">
        <f t="shared" si="9"/>
        <v>45.537443069750765</v>
      </c>
      <c r="DD20" s="128">
        <f>Сятр!C85</f>
        <v>407.8</v>
      </c>
      <c r="DE20" s="128">
        <f>Сятр!D85</f>
        <v>407.8</v>
      </c>
      <c r="DF20" s="128">
        <f t="shared" si="10"/>
        <v>100</v>
      </c>
      <c r="DG20" s="129">
        <f>Сятр!C89</f>
        <v>15</v>
      </c>
      <c r="DH20" s="129">
        <f>Сятр!D89</f>
        <v>7.295</v>
      </c>
      <c r="DI20" s="128">
        <f t="shared" si="45"/>
        <v>48.63333333333333</v>
      </c>
      <c r="DJ20" s="128">
        <f>Сятр!C99</f>
        <v>210.6</v>
      </c>
      <c r="DK20" s="128">
        <f>Сятр!D99</f>
        <v>105.3</v>
      </c>
      <c r="DL20" s="128">
        <f t="shared" si="47"/>
        <v>50</v>
      </c>
      <c r="DM20" s="133">
        <f t="shared" si="11"/>
        <v>368.1400000000003</v>
      </c>
      <c r="DN20" s="133">
        <f t="shared" si="12"/>
        <v>-257.875</v>
      </c>
      <c r="DO20" s="128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</row>
    <row r="21" spans="1:135" s="117" customFormat="1" ht="15" customHeight="1">
      <c r="A21" s="124">
        <v>9</v>
      </c>
      <c r="B21" s="125" t="s">
        <v>221</v>
      </c>
      <c r="C21" s="126">
        <f t="shared" si="13"/>
        <v>4741.382</v>
      </c>
      <c r="D21" s="142">
        <f t="shared" si="0"/>
        <v>2696.78493</v>
      </c>
      <c r="E21" s="128">
        <f t="shared" si="1"/>
        <v>56.877613531244684</v>
      </c>
      <c r="F21" s="129">
        <f t="shared" si="14"/>
        <v>752.3</v>
      </c>
      <c r="G21" s="129">
        <f t="shared" si="15"/>
        <v>297.79593</v>
      </c>
      <c r="H21" s="128">
        <f t="shared" si="16"/>
        <v>39.58473082546857</v>
      </c>
      <c r="I21" s="130">
        <f>Тор!C7</f>
        <v>238.8</v>
      </c>
      <c r="J21" s="130">
        <f>Тор!D7</f>
        <v>171.51127</v>
      </c>
      <c r="K21" s="128">
        <f t="shared" si="17"/>
        <v>71.82213986599665</v>
      </c>
      <c r="L21" s="130">
        <f>Тор!C9</f>
        <v>5</v>
      </c>
      <c r="M21" s="130">
        <f>Тор!D9</f>
        <v>0.30603</v>
      </c>
      <c r="N21" s="128">
        <f t="shared" si="18"/>
        <v>6.1206000000000005</v>
      </c>
      <c r="O21" s="130">
        <f>Тор!C12</f>
        <v>25.4</v>
      </c>
      <c r="P21" s="130">
        <f>Тор!D12</f>
        <v>5.97926</v>
      </c>
      <c r="Q21" s="128">
        <f t="shared" si="19"/>
        <v>23.540393700787405</v>
      </c>
      <c r="R21" s="130">
        <f>Тор!C11</f>
        <v>342.9</v>
      </c>
      <c r="S21" s="130">
        <f>Тор!D11</f>
        <v>65.4651</v>
      </c>
      <c r="T21" s="128">
        <f t="shared" si="20"/>
        <v>19.09160104986877</v>
      </c>
      <c r="U21" s="128">
        <f>Тор!C17</f>
        <v>9.2</v>
      </c>
      <c r="V21" s="128">
        <f>Тор!D17</f>
        <v>5.02</v>
      </c>
      <c r="W21" s="128">
        <f t="shared" si="21"/>
        <v>54.565217391304344</v>
      </c>
      <c r="X21" s="130">
        <f>Тор!C21</f>
        <v>112</v>
      </c>
      <c r="Y21" s="130">
        <f>Тор!D21</f>
        <v>43.64172</v>
      </c>
      <c r="Z21" s="128">
        <f t="shared" si="22"/>
        <v>38.96582142857143</v>
      </c>
      <c r="AA21" s="130"/>
      <c r="AB21" s="130"/>
      <c r="AC21" s="128" t="e">
        <f t="shared" si="23"/>
        <v>#DIV/0!</v>
      </c>
      <c r="AD21" s="130">
        <f>Тор!C22</f>
        <v>8</v>
      </c>
      <c r="AE21" s="130">
        <f>Тор!D22</f>
        <v>5.87255</v>
      </c>
      <c r="AF21" s="128">
        <f t="shared" si="24"/>
        <v>73.406875</v>
      </c>
      <c r="AG21" s="130"/>
      <c r="AH21" s="130">
        <f>Тор!D19</f>
        <v>0</v>
      </c>
      <c r="AI21" s="128" t="e">
        <f t="shared" si="25"/>
        <v>#DIV/0!</v>
      </c>
      <c r="AJ21" s="128">
        <f>Тор!C25</f>
        <v>10</v>
      </c>
      <c r="AK21" s="128">
        <f>Тор!D25</f>
        <v>0</v>
      </c>
      <c r="AL21" s="128">
        <f t="shared" si="26"/>
        <v>0</v>
      </c>
      <c r="AM21" s="128">
        <f>Тор!C34</f>
        <v>1</v>
      </c>
      <c r="AN21" s="128">
        <f>Тор!D34</f>
        <v>0</v>
      </c>
      <c r="AO21" s="128">
        <f t="shared" si="27"/>
        <v>0</v>
      </c>
      <c r="AP21" s="128"/>
      <c r="AQ21" s="128"/>
      <c r="AR21" s="128"/>
      <c r="AS21" s="128"/>
      <c r="AT21" s="128">
        <v>0</v>
      </c>
      <c r="AU21" s="128" t="e">
        <f t="shared" si="28"/>
        <v>#DIV/0!</v>
      </c>
      <c r="AV21" s="128"/>
      <c r="AW21" s="128"/>
      <c r="AX21" s="131" t="e">
        <f t="shared" si="29"/>
        <v>#DIV/0!</v>
      </c>
      <c r="AY21" s="131"/>
      <c r="AZ21" s="131"/>
      <c r="BA21" s="131" t="e">
        <f t="shared" si="30"/>
        <v>#DIV/0!</v>
      </c>
      <c r="BB21" s="130">
        <f t="shared" si="2"/>
        <v>3989.082</v>
      </c>
      <c r="BC21" s="130">
        <f t="shared" si="3"/>
        <v>2398.9889999999996</v>
      </c>
      <c r="BD21" s="128">
        <f t="shared" si="46"/>
        <v>60.138874056737855</v>
      </c>
      <c r="BE21" s="132">
        <f>Тор!C40</f>
        <v>2244.7</v>
      </c>
      <c r="BF21" s="132">
        <f>Тор!D40</f>
        <v>1253.96</v>
      </c>
      <c r="BG21" s="128">
        <f t="shared" si="31"/>
        <v>55.86314429545152</v>
      </c>
      <c r="BH21" s="128">
        <f>Тор!C41</f>
        <v>658.3</v>
      </c>
      <c r="BI21" s="128">
        <f>Тор!D41</f>
        <v>141.3</v>
      </c>
      <c r="BJ21" s="128">
        <f t="shared" si="32"/>
        <v>21.464377943187</v>
      </c>
      <c r="BK21" s="128">
        <f>Тор!C42</f>
        <v>972.4</v>
      </c>
      <c r="BL21" s="128">
        <f>Тор!D42</f>
        <v>891.819</v>
      </c>
      <c r="BM21" s="128">
        <f t="shared" si="4"/>
        <v>91.71318387494858</v>
      </c>
      <c r="BN21" s="212">
        <f>Тор!C43</f>
        <v>113.682</v>
      </c>
      <c r="BO21" s="212">
        <f>Тор!D43</f>
        <v>111.91</v>
      </c>
      <c r="BP21" s="128">
        <f t="shared" si="5"/>
        <v>98.44126598757938</v>
      </c>
      <c r="BQ21" s="128"/>
      <c r="BR21" s="128"/>
      <c r="BS21" s="128" t="e">
        <f t="shared" si="6"/>
        <v>#DIV/0!</v>
      </c>
      <c r="BT21" s="130"/>
      <c r="BU21" s="130"/>
      <c r="BV21" s="128" t="e">
        <f t="shared" si="33"/>
        <v>#DIV/0!</v>
      </c>
      <c r="BW21" s="130">
        <f t="shared" si="7"/>
        <v>4949.3820000000005</v>
      </c>
      <c r="BX21" s="130">
        <f t="shared" si="8"/>
        <v>1746.36092</v>
      </c>
      <c r="BY21" s="128">
        <f t="shared" si="34"/>
        <v>35.284423792707855</v>
      </c>
      <c r="BZ21" s="130">
        <f t="shared" si="35"/>
        <v>695.51075</v>
      </c>
      <c r="CA21" s="130">
        <f t="shared" si="35"/>
        <v>329.54223</v>
      </c>
      <c r="CB21" s="128">
        <f t="shared" si="36"/>
        <v>47.38132803842356</v>
      </c>
      <c r="CC21" s="128">
        <f>Тор!C53</f>
        <v>691.912</v>
      </c>
      <c r="CD21" s="128">
        <f>Тор!D53</f>
        <v>329.54223</v>
      </c>
      <c r="CE21" s="128">
        <f t="shared" si="37"/>
        <v>47.627766247730925</v>
      </c>
      <c r="CF21" s="128"/>
      <c r="CG21" s="128"/>
      <c r="CH21" s="128" t="e">
        <f t="shared" si="38"/>
        <v>#DIV/0!</v>
      </c>
      <c r="CI21" s="128">
        <f>Тор!C55</f>
        <v>3.59875</v>
      </c>
      <c r="CJ21" s="128"/>
      <c r="CK21" s="128">
        <f t="shared" si="39"/>
        <v>0</v>
      </c>
      <c r="CL21" s="128"/>
      <c r="CM21" s="128"/>
      <c r="CN21" s="128" t="e">
        <f t="shared" si="40"/>
        <v>#DIV/0!</v>
      </c>
      <c r="CO21" s="128">
        <f>Тор!C56</f>
        <v>113.57</v>
      </c>
      <c r="CP21" s="128">
        <f>Тор!D56</f>
        <v>45.1005</v>
      </c>
      <c r="CQ21" s="128">
        <f t="shared" si="41"/>
        <v>39.711631592850225</v>
      </c>
      <c r="CR21" s="128">
        <f>Тор!C58</f>
        <v>51.40125</v>
      </c>
      <c r="CS21" s="128">
        <f>Тор!D58</f>
        <v>1.40125</v>
      </c>
      <c r="CT21" s="128">
        <f t="shared" si="42"/>
        <v>2.726101018944092</v>
      </c>
      <c r="CU21" s="130">
        <f>Тор!C62</f>
        <v>30</v>
      </c>
      <c r="CV21" s="130">
        <f>Тор!D62</f>
        <v>0</v>
      </c>
      <c r="CW21" s="128">
        <f t="shared" si="43"/>
        <v>0</v>
      </c>
      <c r="CX21" s="130">
        <f>Тор!C66</f>
        <v>682.6</v>
      </c>
      <c r="CY21" s="130">
        <f>Тор!D66</f>
        <v>378.70668</v>
      </c>
      <c r="CZ21" s="128">
        <f t="shared" si="44"/>
        <v>55.4800292997363</v>
      </c>
      <c r="DA21" s="130">
        <f>Тор!C77</f>
        <v>3374.3</v>
      </c>
      <c r="DB21" s="130">
        <f>Тор!D77</f>
        <v>989.61026</v>
      </c>
      <c r="DC21" s="128">
        <f t="shared" si="9"/>
        <v>29.32786829861008</v>
      </c>
      <c r="DD21" s="128">
        <f>Тор!C85</f>
        <v>0</v>
      </c>
      <c r="DE21" s="128">
        <f>Тор!D85</f>
        <v>0</v>
      </c>
      <c r="DF21" s="128" t="e">
        <f t="shared" si="10"/>
        <v>#DIV/0!</v>
      </c>
      <c r="DG21" s="129">
        <f>Тор!C89</f>
        <v>2</v>
      </c>
      <c r="DH21" s="129">
        <f>Тор!D89</f>
        <v>2</v>
      </c>
      <c r="DI21" s="128">
        <f t="shared" si="45"/>
        <v>100</v>
      </c>
      <c r="DJ21" s="128">
        <f>Тор!C99</f>
        <v>0</v>
      </c>
      <c r="DK21" s="128">
        <f>Тор!D99</f>
        <v>0</v>
      </c>
      <c r="DL21" s="128" t="e">
        <f t="shared" si="47"/>
        <v>#DIV/0!</v>
      </c>
      <c r="DM21" s="133">
        <f t="shared" si="11"/>
        <v>208.0000000000009</v>
      </c>
      <c r="DN21" s="133">
        <f t="shared" si="12"/>
        <v>-950.4240099999997</v>
      </c>
      <c r="DO21" s="128">
        <f>DN21/DM21*100</f>
        <v>-456.93462019230554</v>
      </c>
      <c r="DW21" s="143"/>
      <c r="DX21" s="143"/>
      <c r="DY21" s="143"/>
      <c r="DZ21" s="143"/>
      <c r="EA21" s="143"/>
      <c r="EB21" s="143"/>
      <c r="EC21" s="143"/>
      <c r="ED21" s="143"/>
      <c r="EE21" s="143"/>
    </row>
    <row r="22" spans="1:119" s="117" customFormat="1" ht="15" customHeight="1">
      <c r="A22" s="124">
        <v>10</v>
      </c>
      <c r="B22" s="125" t="s">
        <v>222</v>
      </c>
      <c r="C22" s="126">
        <f t="shared" si="13"/>
        <v>3952.5069999999996</v>
      </c>
      <c r="D22" s="142">
        <f t="shared" si="0"/>
        <v>1115.2567</v>
      </c>
      <c r="E22" s="128">
        <f t="shared" si="1"/>
        <v>28.216438326358436</v>
      </c>
      <c r="F22" s="129">
        <f t="shared" si="14"/>
        <v>383.7</v>
      </c>
      <c r="G22" s="129">
        <f t="shared" si="15"/>
        <v>142.4217</v>
      </c>
      <c r="H22" s="128">
        <f t="shared" si="16"/>
        <v>37.117982799061764</v>
      </c>
      <c r="I22" s="130">
        <f>Хор!C7</f>
        <v>58.6</v>
      </c>
      <c r="J22" s="130">
        <f>Хор!D7</f>
        <v>81.54619</v>
      </c>
      <c r="K22" s="128">
        <f t="shared" si="17"/>
        <v>139.1573208191126</v>
      </c>
      <c r="L22" s="130">
        <f>Хор!C9</f>
        <v>1</v>
      </c>
      <c r="M22" s="130">
        <f>Хор!D9</f>
        <v>16.12875</v>
      </c>
      <c r="N22" s="128">
        <f t="shared" si="18"/>
        <v>1612.875</v>
      </c>
      <c r="O22" s="130">
        <f>Хор!C12</f>
        <v>26.3</v>
      </c>
      <c r="P22" s="130">
        <f>Хор!D12</f>
        <v>4.09853</v>
      </c>
      <c r="Q22" s="128">
        <f t="shared" si="19"/>
        <v>15.583764258555133</v>
      </c>
      <c r="R22" s="138">
        <f>Хор!C11</f>
        <v>217.5</v>
      </c>
      <c r="S22" s="242">
        <f>Хор!D11</f>
        <v>6.7667</v>
      </c>
      <c r="T22" s="128">
        <f t="shared" si="20"/>
        <v>3.111126436781609</v>
      </c>
      <c r="U22" s="128">
        <f>Хор!C17</f>
        <v>9.3</v>
      </c>
      <c r="V22" s="128">
        <f>Хор!D17</f>
        <v>9.2</v>
      </c>
      <c r="W22" s="128">
        <f t="shared" si="21"/>
        <v>98.92473118279568</v>
      </c>
      <c r="X22" s="130">
        <f>Хор!C21</f>
        <v>28</v>
      </c>
      <c r="Y22" s="130">
        <f>Хор!D21</f>
        <v>5.38043</v>
      </c>
      <c r="Z22" s="128">
        <f t="shared" si="22"/>
        <v>19.215821428571427</v>
      </c>
      <c r="AA22" s="130"/>
      <c r="AB22" s="130"/>
      <c r="AC22" s="128" t="e">
        <f t="shared" si="23"/>
        <v>#DIV/0!</v>
      </c>
      <c r="AD22" s="130">
        <f>Хор!C22</f>
        <v>12</v>
      </c>
      <c r="AE22" s="130">
        <f>Хор!D22</f>
        <v>19.3011</v>
      </c>
      <c r="AF22" s="128">
        <f t="shared" si="24"/>
        <v>160.84250000000003</v>
      </c>
      <c r="AG22" s="130"/>
      <c r="AH22" s="130">
        <f>Хор!D19</f>
        <v>0</v>
      </c>
      <c r="AI22" s="128" t="e">
        <f t="shared" si="25"/>
        <v>#DIV/0!</v>
      </c>
      <c r="AJ22" s="128">
        <f>Хор!C25</f>
        <v>30</v>
      </c>
      <c r="AK22" s="128">
        <f>Хор!D25</f>
        <v>0</v>
      </c>
      <c r="AL22" s="128">
        <f t="shared" si="26"/>
        <v>0</v>
      </c>
      <c r="AM22" s="136">
        <f>Хор!C34</f>
        <v>1</v>
      </c>
      <c r="AN22" s="136">
        <f>Хор!D34</f>
        <v>0</v>
      </c>
      <c r="AO22" s="128">
        <f t="shared" si="27"/>
        <v>0</v>
      </c>
      <c r="AP22" s="128"/>
      <c r="AQ22" s="128"/>
      <c r="AR22" s="128"/>
      <c r="AS22" s="128"/>
      <c r="AT22" s="128"/>
      <c r="AU22" s="128" t="e">
        <f t="shared" si="28"/>
        <v>#DIV/0!</v>
      </c>
      <c r="AV22" s="128"/>
      <c r="AW22" s="128"/>
      <c r="AX22" s="131" t="e">
        <f t="shared" si="29"/>
        <v>#DIV/0!</v>
      </c>
      <c r="AY22" s="131"/>
      <c r="AZ22" s="131"/>
      <c r="BA22" s="131" t="e">
        <f t="shared" si="30"/>
        <v>#DIV/0!</v>
      </c>
      <c r="BB22" s="130">
        <f t="shared" si="2"/>
        <v>3568.807</v>
      </c>
      <c r="BC22" s="130">
        <f t="shared" si="3"/>
        <v>972.835</v>
      </c>
      <c r="BD22" s="128">
        <f t="shared" si="46"/>
        <v>27.259389482255557</v>
      </c>
      <c r="BE22" s="132">
        <f>Хор!C40</f>
        <v>1370.3</v>
      </c>
      <c r="BF22" s="132">
        <f>Хор!D40</f>
        <v>765.85</v>
      </c>
      <c r="BG22" s="128">
        <f t="shared" si="31"/>
        <v>55.88922133839306</v>
      </c>
      <c r="BH22" s="128">
        <f>Хор!C41</f>
        <v>128</v>
      </c>
      <c r="BI22" s="128">
        <f>Хор!D41</f>
        <v>96</v>
      </c>
      <c r="BJ22" s="128">
        <f t="shared" si="32"/>
        <v>75</v>
      </c>
      <c r="BK22" s="128">
        <f>Хор!C42</f>
        <v>2015.85</v>
      </c>
      <c r="BL22" s="128">
        <f>Хор!D42</f>
        <v>57.045</v>
      </c>
      <c r="BM22" s="128">
        <f t="shared" si="4"/>
        <v>2.829823647592827</v>
      </c>
      <c r="BN22" s="212">
        <f>Хор!C43</f>
        <v>54.657</v>
      </c>
      <c r="BO22" s="212">
        <f>Хор!D43</f>
        <v>53.94</v>
      </c>
      <c r="BP22" s="128">
        <f t="shared" si="5"/>
        <v>98.68818266644712</v>
      </c>
      <c r="BQ22" s="128"/>
      <c r="BR22" s="128"/>
      <c r="BS22" s="128" t="e">
        <f t="shared" si="6"/>
        <v>#DIV/0!</v>
      </c>
      <c r="BT22" s="130"/>
      <c r="BU22" s="130"/>
      <c r="BV22" s="128" t="e">
        <f t="shared" si="33"/>
        <v>#DIV/0!</v>
      </c>
      <c r="BW22" s="130">
        <f t="shared" si="7"/>
        <v>4169.107000000001</v>
      </c>
      <c r="BX22" s="130">
        <f t="shared" si="8"/>
        <v>920.2225199999999</v>
      </c>
      <c r="BY22" s="128">
        <f t="shared" si="34"/>
        <v>22.07241310909026</v>
      </c>
      <c r="BZ22" s="130">
        <f t="shared" si="35"/>
        <v>725.26575</v>
      </c>
      <c r="CA22" s="130">
        <f t="shared" si="35"/>
        <v>353.05165</v>
      </c>
      <c r="CB22" s="128">
        <f t="shared" si="36"/>
        <v>48.678935962438594</v>
      </c>
      <c r="CC22" s="128">
        <f>Хор!C53</f>
        <v>721.667</v>
      </c>
      <c r="CD22" s="132">
        <f>Хор!D53</f>
        <v>353.05165</v>
      </c>
      <c r="CE22" s="128">
        <f t="shared" si="37"/>
        <v>48.921684100838746</v>
      </c>
      <c r="CF22" s="128"/>
      <c r="CG22" s="128"/>
      <c r="CH22" s="128" t="e">
        <f t="shared" si="38"/>
        <v>#DIV/0!</v>
      </c>
      <c r="CI22" s="128">
        <f>Хор!C55</f>
        <v>3.59875</v>
      </c>
      <c r="CJ22" s="128"/>
      <c r="CK22" s="128">
        <f t="shared" si="39"/>
        <v>0</v>
      </c>
      <c r="CL22" s="128"/>
      <c r="CM22" s="128"/>
      <c r="CN22" s="128" t="e">
        <f t="shared" si="40"/>
        <v>#DIV/0!</v>
      </c>
      <c r="CO22" s="128">
        <f>Хор!C56</f>
        <v>54.59</v>
      </c>
      <c r="CP22" s="128">
        <f>Хор!D56</f>
        <v>16.51273</v>
      </c>
      <c r="CQ22" s="128">
        <f t="shared" si="41"/>
        <v>30.24863528118703</v>
      </c>
      <c r="CR22" s="128">
        <f>Хор!C58</f>
        <v>13.10125</v>
      </c>
      <c r="CS22" s="128">
        <f>Хор!D58</f>
        <v>1.40125</v>
      </c>
      <c r="CT22" s="128">
        <f t="shared" si="42"/>
        <v>10.69554431829024</v>
      </c>
      <c r="CU22" s="130">
        <f>Хор!C62</f>
        <v>1954.75</v>
      </c>
      <c r="CV22" s="130">
        <f>Хор!D62</f>
        <v>0</v>
      </c>
      <c r="CW22" s="128">
        <f t="shared" si="43"/>
        <v>0</v>
      </c>
      <c r="CX22" s="130">
        <f>Хор!C66</f>
        <v>541</v>
      </c>
      <c r="CY22" s="130">
        <f>Хор!D66</f>
        <v>199.23563</v>
      </c>
      <c r="CZ22" s="128">
        <f t="shared" si="44"/>
        <v>36.827288354898336</v>
      </c>
      <c r="DA22" s="138">
        <f>Хор!C77</f>
        <v>873.3</v>
      </c>
      <c r="DB22" s="138">
        <f>Хор!D77</f>
        <v>346.02126</v>
      </c>
      <c r="DC22" s="128">
        <f t="shared" si="9"/>
        <v>39.62226726210924</v>
      </c>
      <c r="DD22" s="128">
        <f>Хор!C85</f>
        <v>0</v>
      </c>
      <c r="DE22" s="128">
        <f>Хор!D85</f>
        <v>0</v>
      </c>
      <c r="DF22" s="128" t="e">
        <f t="shared" si="10"/>
        <v>#DIV/0!</v>
      </c>
      <c r="DG22" s="129">
        <f>Хор!C89</f>
        <v>7.1</v>
      </c>
      <c r="DH22" s="129">
        <f>Хор!D89</f>
        <v>4</v>
      </c>
      <c r="DI22" s="128">
        <f t="shared" si="45"/>
        <v>56.33802816901409</v>
      </c>
      <c r="DJ22" s="128">
        <f>Хор!C99</f>
        <v>0</v>
      </c>
      <c r="DK22" s="128">
        <f>Тор!D85</f>
        <v>0</v>
      </c>
      <c r="DL22" s="128"/>
      <c r="DM22" s="133">
        <f t="shared" si="11"/>
        <v>216.60000000000127</v>
      </c>
      <c r="DN22" s="133">
        <f t="shared" si="12"/>
        <v>-195.03418</v>
      </c>
      <c r="DO22" s="128"/>
    </row>
    <row r="23" spans="1:119" s="117" customFormat="1" ht="15" customHeight="1">
      <c r="A23" s="124">
        <v>11</v>
      </c>
      <c r="B23" s="125" t="s">
        <v>223</v>
      </c>
      <c r="C23" s="126">
        <f t="shared" si="13"/>
        <v>2863.943</v>
      </c>
      <c r="D23" s="142">
        <f t="shared" si="0"/>
        <v>1798.31079</v>
      </c>
      <c r="E23" s="128">
        <f t="shared" si="1"/>
        <v>62.791430904874844</v>
      </c>
      <c r="F23" s="129">
        <f t="shared" si="14"/>
        <v>613.8</v>
      </c>
      <c r="G23" s="129">
        <f t="shared" si="15"/>
        <v>345.48779</v>
      </c>
      <c r="H23" s="128">
        <f t="shared" si="16"/>
        <v>56.28670413815576</v>
      </c>
      <c r="I23" s="130">
        <f>Чум!C7</f>
        <v>181.2</v>
      </c>
      <c r="J23" s="130">
        <f>Чум!D7</f>
        <v>134.59224</v>
      </c>
      <c r="K23" s="128">
        <f t="shared" si="17"/>
        <v>74.27827814569538</v>
      </c>
      <c r="L23" s="130">
        <f>Чум!C9</f>
        <v>19</v>
      </c>
      <c r="M23" s="130">
        <f>Чум!D9</f>
        <v>40.55688</v>
      </c>
      <c r="N23" s="128">
        <f t="shared" si="18"/>
        <v>213.45726315789472</v>
      </c>
      <c r="O23" s="130">
        <f>Чум!C12</f>
        <v>16.5</v>
      </c>
      <c r="P23" s="130">
        <f>Чум!D12</f>
        <v>4.92415</v>
      </c>
      <c r="Q23" s="128">
        <f t="shared" si="19"/>
        <v>29.843333333333334</v>
      </c>
      <c r="R23" s="130">
        <f>Чум!C11</f>
        <v>289.5</v>
      </c>
      <c r="S23" s="130">
        <f>Чум!D11</f>
        <v>67.1956</v>
      </c>
      <c r="T23" s="128">
        <f t="shared" si="20"/>
        <v>23.21091537132988</v>
      </c>
      <c r="U23" s="128">
        <f>Чум!C17</f>
        <v>9.6</v>
      </c>
      <c r="V23" s="128">
        <f>Чум!D17</f>
        <v>10.8</v>
      </c>
      <c r="W23" s="128">
        <f t="shared" si="21"/>
        <v>112.50000000000003</v>
      </c>
      <c r="X23" s="130">
        <f>Чум!C21</f>
        <v>67</v>
      </c>
      <c r="Y23" s="130">
        <f>Чум!D21</f>
        <v>25.06932</v>
      </c>
      <c r="Z23" s="128">
        <f t="shared" si="22"/>
        <v>37.41689552238806</v>
      </c>
      <c r="AA23" s="130"/>
      <c r="AB23" s="130"/>
      <c r="AC23" s="128" t="e">
        <f t="shared" si="23"/>
        <v>#DIV/0!</v>
      </c>
      <c r="AD23" s="130">
        <f>Чум!C22</f>
        <v>0</v>
      </c>
      <c r="AE23" s="130">
        <f>Чум!D22</f>
        <v>2.0691</v>
      </c>
      <c r="AF23" s="128" t="e">
        <f t="shared" si="24"/>
        <v>#DIV/0!</v>
      </c>
      <c r="AG23" s="130"/>
      <c r="AH23" s="130">
        <f>Чум!D19</f>
        <v>0</v>
      </c>
      <c r="AI23" s="128" t="e">
        <f t="shared" si="25"/>
        <v>#DIV/0!</v>
      </c>
      <c r="AJ23" s="128">
        <f>Чум!C25</f>
        <v>30</v>
      </c>
      <c r="AK23" s="128">
        <f>Чум!D25</f>
        <v>60.2805</v>
      </c>
      <c r="AL23" s="128">
        <f t="shared" si="26"/>
        <v>200.935</v>
      </c>
      <c r="AM23" s="128">
        <f>Чум!C34</f>
        <v>1</v>
      </c>
      <c r="AN23" s="128">
        <f>Чум!D34</f>
        <v>0</v>
      </c>
      <c r="AO23" s="128">
        <f t="shared" si="27"/>
        <v>0</v>
      </c>
      <c r="AP23" s="128"/>
      <c r="AQ23" s="128"/>
      <c r="AR23" s="128"/>
      <c r="AS23" s="128"/>
      <c r="AT23" s="128"/>
      <c r="AU23" s="128" t="e">
        <f t="shared" si="28"/>
        <v>#DIV/0!</v>
      </c>
      <c r="AV23" s="128"/>
      <c r="AW23" s="128"/>
      <c r="AX23" s="131" t="e">
        <f t="shared" si="29"/>
        <v>#DIV/0!</v>
      </c>
      <c r="AY23" s="131"/>
      <c r="AZ23" s="131"/>
      <c r="BA23" s="131" t="e">
        <f t="shared" si="30"/>
        <v>#DIV/0!</v>
      </c>
      <c r="BB23" s="130">
        <f t="shared" si="2"/>
        <v>2250.143</v>
      </c>
      <c r="BC23" s="130">
        <f t="shared" si="3"/>
        <v>1452.823</v>
      </c>
      <c r="BD23" s="128">
        <f t="shared" si="46"/>
        <v>64.56580759533949</v>
      </c>
      <c r="BE23" s="132">
        <f>Чум!C40</f>
        <v>1563.2</v>
      </c>
      <c r="BF23" s="132">
        <f>Чум!D40</f>
        <v>871.61</v>
      </c>
      <c r="BG23" s="128">
        <f t="shared" si="31"/>
        <v>55.75806038894575</v>
      </c>
      <c r="BH23" s="128"/>
      <c r="BI23" s="128"/>
      <c r="BJ23" s="128" t="e">
        <f t="shared" si="32"/>
        <v>#DIV/0!</v>
      </c>
      <c r="BK23" s="128">
        <f>Чум!C42</f>
        <v>573.3</v>
      </c>
      <c r="BL23" s="128">
        <f>Чум!D42</f>
        <v>469.317</v>
      </c>
      <c r="BM23" s="128">
        <f t="shared" si="4"/>
        <v>81.86237571951858</v>
      </c>
      <c r="BN23" s="212">
        <f>Чум!C43</f>
        <v>113.643</v>
      </c>
      <c r="BO23" s="212">
        <f>Чум!D43</f>
        <v>111.896</v>
      </c>
      <c r="BP23" s="128">
        <f t="shared" si="5"/>
        <v>98.46272977658104</v>
      </c>
      <c r="BQ23" s="128"/>
      <c r="BR23" s="128"/>
      <c r="BS23" s="128" t="e">
        <f t="shared" si="6"/>
        <v>#DIV/0!</v>
      </c>
      <c r="BT23" s="130"/>
      <c r="BU23" s="130"/>
      <c r="BV23" s="128" t="e">
        <f t="shared" si="33"/>
        <v>#DIV/0!</v>
      </c>
      <c r="BW23" s="130">
        <f t="shared" si="7"/>
        <v>3324.543</v>
      </c>
      <c r="BX23" s="130">
        <f t="shared" si="8"/>
        <v>1550.18668</v>
      </c>
      <c r="BY23" s="128">
        <f t="shared" si="34"/>
        <v>46.628564587674155</v>
      </c>
      <c r="BZ23" s="130">
        <f t="shared" si="35"/>
        <v>675.98175</v>
      </c>
      <c r="CA23" s="130">
        <f t="shared" si="35"/>
        <v>294.97414</v>
      </c>
      <c r="CB23" s="128">
        <f t="shared" si="36"/>
        <v>43.63640586450743</v>
      </c>
      <c r="CC23" s="128">
        <f>Чум!C53</f>
        <v>667.383</v>
      </c>
      <c r="CD23" s="128">
        <f>Чум!D53</f>
        <v>294.97414</v>
      </c>
      <c r="CE23" s="128">
        <f t="shared" si="37"/>
        <v>44.19862957252432</v>
      </c>
      <c r="CF23" s="128"/>
      <c r="CG23" s="128"/>
      <c r="CH23" s="128" t="e">
        <f t="shared" si="38"/>
        <v>#DIV/0!</v>
      </c>
      <c r="CI23" s="128">
        <f>Чум!C55</f>
        <v>8.59875</v>
      </c>
      <c r="CJ23" s="128"/>
      <c r="CK23" s="128">
        <f t="shared" si="39"/>
        <v>0</v>
      </c>
      <c r="CL23" s="128"/>
      <c r="CM23" s="128"/>
      <c r="CN23" s="128" t="e">
        <f t="shared" si="40"/>
        <v>#DIV/0!</v>
      </c>
      <c r="CO23" s="128">
        <f>Чум!C56</f>
        <v>113.56</v>
      </c>
      <c r="CP23" s="128">
        <f>Чум!D56</f>
        <v>39.24425</v>
      </c>
      <c r="CQ23" s="128">
        <f t="shared" si="41"/>
        <v>34.55816308559352</v>
      </c>
      <c r="CR23" s="128">
        <f>Чум!C58</f>
        <v>23.20125</v>
      </c>
      <c r="CS23" s="128">
        <f>Чум!D58</f>
        <v>1.40125</v>
      </c>
      <c r="CT23" s="128">
        <f t="shared" si="42"/>
        <v>6.039545283120522</v>
      </c>
      <c r="CU23" s="130">
        <f>Чум!C62</f>
        <v>330.7</v>
      </c>
      <c r="CV23" s="130">
        <f>Чум!D62</f>
        <v>42.16645</v>
      </c>
      <c r="CW23" s="128">
        <f t="shared" si="43"/>
        <v>12.750665255518598</v>
      </c>
      <c r="CX23" s="130">
        <f>Чум!C66</f>
        <v>715.4</v>
      </c>
      <c r="CY23" s="130">
        <f>Чум!D66</f>
        <v>261.72546</v>
      </c>
      <c r="CZ23" s="128">
        <f t="shared" si="44"/>
        <v>36.58449259155717</v>
      </c>
      <c r="DA23" s="130">
        <f>Чум!C77</f>
        <v>918.3</v>
      </c>
      <c r="DB23" s="130">
        <f>Чум!D77</f>
        <v>433.87513</v>
      </c>
      <c r="DC23" s="128">
        <f t="shared" si="9"/>
        <v>47.24764564956986</v>
      </c>
      <c r="DD23" s="128">
        <f>Чум!C85</f>
        <v>407.1</v>
      </c>
      <c r="DE23" s="128">
        <f>Чум!D85</f>
        <v>407.1</v>
      </c>
      <c r="DF23" s="128">
        <f t="shared" si="10"/>
        <v>100</v>
      </c>
      <c r="DG23" s="129">
        <f>Чум!C89</f>
        <v>8.9</v>
      </c>
      <c r="DH23" s="129">
        <f>Чум!D89</f>
        <v>4</v>
      </c>
      <c r="DI23" s="128">
        <f t="shared" si="45"/>
        <v>44.9438202247191</v>
      </c>
      <c r="DJ23" s="128">
        <f>Чум!C99</f>
        <v>131.4</v>
      </c>
      <c r="DK23" s="128">
        <f>Чум!D99</f>
        <v>65.7</v>
      </c>
      <c r="DL23" s="128">
        <f t="shared" si="47"/>
        <v>50</v>
      </c>
      <c r="DM23" s="133">
        <f t="shared" si="11"/>
        <v>460.5999999999999</v>
      </c>
      <c r="DN23" s="133">
        <f t="shared" si="12"/>
        <v>-248.12410999999997</v>
      </c>
      <c r="DO23" s="128">
        <f>DN23/DM23*100</f>
        <v>-53.869759009986986</v>
      </c>
    </row>
    <row r="24" spans="1:119" s="117" customFormat="1" ht="15" customHeight="1">
      <c r="A24" s="124">
        <v>12</v>
      </c>
      <c r="B24" s="125" t="s">
        <v>224</v>
      </c>
      <c r="C24" s="126">
        <f t="shared" si="13"/>
        <v>1907.454</v>
      </c>
      <c r="D24" s="142">
        <f t="shared" si="0"/>
        <v>1015.0681800000001</v>
      </c>
      <c r="E24" s="128">
        <f t="shared" si="1"/>
        <v>53.215866804651654</v>
      </c>
      <c r="F24" s="129">
        <f t="shared" si="14"/>
        <v>321.5</v>
      </c>
      <c r="G24" s="129">
        <f t="shared" si="15"/>
        <v>115.63418</v>
      </c>
      <c r="H24" s="128">
        <f t="shared" si="16"/>
        <v>35.96708553654743</v>
      </c>
      <c r="I24" s="130">
        <f>Шать!C7</f>
        <v>58.7</v>
      </c>
      <c r="J24" s="130">
        <f>Шать!D7</f>
        <v>32.46567</v>
      </c>
      <c r="K24" s="128">
        <f t="shared" si="17"/>
        <v>55.3077853492334</v>
      </c>
      <c r="L24" s="130">
        <f>Шать!C9</f>
        <v>6</v>
      </c>
      <c r="M24" s="130">
        <f>Шать!D9</f>
        <v>8.34251</v>
      </c>
      <c r="N24" s="128">
        <f t="shared" si="18"/>
        <v>139.04183333333336</v>
      </c>
      <c r="O24" s="130">
        <f>Шать!C12</f>
        <v>18.7</v>
      </c>
      <c r="P24" s="130">
        <f>Шать!D12</f>
        <v>7.52885</v>
      </c>
      <c r="Q24" s="128">
        <f t="shared" si="19"/>
        <v>40.26122994652407</v>
      </c>
      <c r="R24" s="130">
        <f>Шать!C11</f>
        <v>164</v>
      </c>
      <c r="S24" s="130">
        <f>Шать!D11</f>
        <v>30.63592</v>
      </c>
      <c r="T24" s="128">
        <f t="shared" si="20"/>
        <v>18.680439024390243</v>
      </c>
      <c r="U24" s="128">
        <f>Шать!C17</f>
        <v>3.1</v>
      </c>
      <c r="V24" s="128">
        <f>Шать!D17</f>
        <v>6.2</v>
      </c>
      <c r="W24" s="128">
        <f t="shared" si="21"/>
        <v>200</v>
      </c>
      <c r="X24" s="130">
        <f>Шать!C21</f>
        <v>17</v>
      </c>
      <c r="Y24" s="130">
        <f>Шать!D21</f>
        <v>13.21893</v>
      </c>
      <c r="Z24" s="128">
        <f t="shared" si="22"/>
        <v>77.75841176470588</v>
      </c>
      <c r="AA24" s="130"/>
      <c r="AB24" s="130"/>
      <c r="AC24" s="128" t="e">
        <f t="shared" si="23"/>
        <v>#DIV/0!</v>
      </c>
      <c r="AD24" s="130">
        <f>Шать!C22</f>
        <v>23</v>
      </c>
      <c r="AE24" s="130">
        <f>Шать!D22</f>
        <v>17.2423</v>
      </c>
      <c r="AF24" s="128">
        <f t="shared" si="24"/>
        <v>74.96652173913043</v>
      </c>
      <c r="AG24" s="130"/>
      <c r="AH24" s="130">
        <f>Шать!D19</f>
        <v>0</v>
      </c>
      <c r="AI24" s="128" t="e">
        <f t="shared" si="25"/>
        <v>#DIV/0!</v>
      </c>
      <c r="AJ24" s="128">
        <f>Шать!C25</f>
        <v>30</v>
      </c>
      <c r="AK24" s="128">
        <f>Шать!D25</f>
        <v>0</v>
      </c>
      <c r="AL24" s="128">
        <f t="shared" si="26"/>
        <v>0</v>
      </c>
      <c r="AM24" s="136">
        <f>Шать!C34</f>
        <v>1</v>
      </c>
      <c r="AN24" s="136">
        <f>Шать!D34</f>
        <v>0</v>
      </c>
      <c r="AO24" s="128">
        <f t="shared" si="27"/>
        <v>0</v>
      </c>
      <c r="AP24" s="128"/>
      <c r="AQ24" s="128"/>
      <c r="AR24" s="128"/>
      <c r="AS24" s="128"/>
      <c r="AT24" s="128"/>
      <c r="AU24" s="128" t="e">
        <f t="shared" si="28"/>
        <v>#DIV/0!</v>
      </c>
      <c r="AV24" s="128"/>
      <c r="AW24" s="128"/>
      <c r="AX24" s="131" t="e">
        <f t="shared" si="29"/>
        <v>#DIV/0!</v>
      </c>
      <c r="AY24" s="131"/>
      <c r="AZ24" s="131"/>
      <c r="BA24" s="131" t="e">
        <f t="shared" si="30"/>
        <v>#DIV/0!</v>
      </c>
      <c r="BB24" s="130">
        <f t="shared" si="2"/>
        <v>1585.954</v>
      </c>
      <c r="BC24" s="130">
        <f t="shared" si="3"/>
        <v>899.4340000000001</v>
      </c>
      <c r="BD24" s="128">
        <f t="shared" si="46"/>
        <v>56.71248976956457</v>
      </c>
      <c r="BE24" s="132">
        <f>Шать!C40</f>
        <v>1353.2</v>
      </c>
      <c r="BF24" s="132">
        <f>Шать!D40</f>
        <v>756.71</v>
      </c>
      <c r="BG24" s="128">
        <f t="shared" si="31"/>
        <v>55.92004138338753</v>
      </c>
      <c r="BH24" s="128">
        <f>Шать!C41</f>
        <v>50</v>
      </c>
      <c r="BI24" s="128">
        <f>Шать!D41</f>
        <v>37.5</v>
      </c>
      <c r="BJ24" s="128">
        <f t="shared" si="32"/>
        <v>75</v>
      </c>
      <c r="BK24" s="128">
        <f>Шать!C42</f>
        <v>128.1</v>
      </c>
      <c r="BL24" s="128">
        <f>Шать!D42</f>
        <v>51.286</v>
      </c>
      <c r="BM24" s="128">
        <f t="shared" si="4"/>
        <v>40.03590944574552</v>
      </c>
      <c r="BN24" s="212">
        <f>Шать!C43</f>
        <v>54.654</v>
      </c>
      <c r="BO24" s="212">
        <f>Шать!D43</f>
        <v>53.938</v>
      </c>
      <c r="BP24" s="128">
        <f t="shared" si="5"/>
        <v>98.68994035203279</v>
      </c>
      <c r="BQ24" s="128"/>
      <c r="BR24" s="128"/>
      <c r="BS24" s="128" t="e">
        <f t="shared" si="6"/>
        <v>#DIV/0!</v>
      </c>
      <c r="BT24" s="130"/>
      <c r="BU24" s="130"/>
      <c r="BV24" s="128" t="e">
        <f t="shared" si="33"/>
        <v>#DIV/0!</v>
      </c>
      <c r="BW24" s="130">
        <f t="shared" si="7"/>
        <v>2107.454</v>
      </c>
      <c r="BX24" s="130">
        <f t="shared" si="8"/>
        <v>920.90544</v>
      </c>
      <c r="BY24" s="128">
        <f t="shared" si="34"/>
        <v>43.69753456065945</v>
      </c>
      <c r="BZ24" s="130">
        <f t="shared" si="35"/>
        <v>670.76275</v>
      </c>
      <c r="CA24" s="130">
        <f t="shared" si="35"/>
        <v>340.32841</v>
      </c>
      <c r="CB24" s="128">
        <f t="shared" si="36"/>
        <v>50.7375238115116</v>
      </c>
      <c r="CC24" s="128">
        <f>Шать!C53</f>
        <v>662.164</v>
      </c>
      <c r="CD24" s="128">
        <f>Шать!D53</f>
        <v>340.32841</v>
      </c>
      <c r="CE24" s="128">
        <f t="shared" si="37"/>
        <v>51.396392736542616</v>
      </c>
      <c r="CF24" s="128"/>
      <c r="CG24" s="128"/>
      <c r="CH24" s="128" t="e">
        <f t="shared" si="38"/>
        <v>#DIV/0!</v>
      </c>
      <c r="CI24" s="128">
        <f>Шать!C55</f>
        <v>8.59875</v>
      </c>
      <c r="CJ24" s="128"/>
      <c r="CK24" s="128">
        <f t="shared" si="39"/>
        <v>0</v>
      </c>
      <c r="CL24" s="128"/>
      <c r="CM24" s="128"/>
      <c r="CN24" s="128" t="e">
        <f t="shared" si="40"/>
        <v>#DIV/0!</v>
      </c>
      <c r="CO24" s="128">
        <f>Шать!C56</f>
        <v>54.59</v>
      </c>
      <c r="CP24" s="128">
        <f>Шать!D56</f>
        <v>17.8906</v>
      </c>
      <c r="CQ24" s="128">
        <f t="shared" si="41"/>
        <v>32.77266898699395</v>
      </c>
      <c r="CR24" s="128">
        <f>Шать!C58</f>
        <v>70.90125</v>
      </c>
      <c r="CS24" s="128">
        <f>Шать!D58</f>
        <v>2.90107</v>
      </c>
      <c r="CT24" s="128">
        <f t="shared" si="42"/>
        <v>4.091705012252957</v>
      </c>
      <c r="CU24" s="130">
        <f>Шать!C62</f>
        <v>48</v>
      </c>
      <c r="CV24" s="130">
        <f>Шать!D62</f>
        <v>0</v>
      </c>
      <c r="CW24" s="128">
        <f t="shared" si="43"/>
        <v>0</v>
      </c>
      <c r="CX24" s="130">
        <f>Шать!C66</f>
        <v>567.1</v>
      </c>
      <c r="CY24" s="130">
        <f>Шать!D66</f>
        <v>227.68705</v>
      </c>
      <c r="CZ24" s="128">
        <f t="shared" si="44"/>
        <v>40.14936519132428</v>
      </c>
      <c r="DA24" s="138">
        <f>Шать!C77</f>
        <v>689.3</v>
      </c>
      <c r="DB24" s="138">
        <f>Шать!D77</f>
        <v>332.09831</v>
      </c>
      <c r="DC24" s="128">
        <f t="shared" si="9"/>
        <v>48.17906716959235</v>
      </c>
      <c r="DD24" s="128">
        <f>Шать!C85</f>
        <v>0</v>
      </c>
      <c r="DE24" s="128">
        <f>Шать!D85</f>
        <v>0</v>
      </c>
      <c r="DF24" s="128" t="e">
        <f t="shared" si="10"/>
        <v>#DIV/0!</v>
      </c>
      <c r="DG24" s="129">
        <f>Шать!C89</f>
        <v>6.8</v>
      </c>
      <c r="DH24" s="129">
        <f>Шать!D89</f>
        <v>0</v>
      </c>
      <c r="DI24" s="128">
        <f t="shared" si="45"/>
        <v>0</v>
      </c>
      <c r="DJ24" s="128">
        <f>Шать!C99</f>
        <v>0</v>
      </c>
      <c r="DK24" s="128">
        <f>Шать!D99</f>
        <v>0</v>
      </c>
      <c r="DL24" s="128"/>
      <c r="DM24" s="133">
        <f t="shared" si="11"/>
        <v>200.00000000000023</v>
      </c>
      <c r="DN24" s="133">
        <f t="shared" si="12"/>
        <v>-94.1627400000001</v>
      </c>
      <c r="DO24" s="128"/>
    </row>
    <row r="25" spans="1:119" s="117" customFormat="1" ht="15" customHeight="1">
      <c r="A25" s="124">
        <v>13</v>
      </c>
      <c r="B25" s="125" t="s">
        <v>225</v>
      </c>
      <c r="C25" s="126">
        <f t="shared" si="13"/>
        <v>4389.1720000000005</v>
      </c>
      <c r="D25" s="142">
        <f t="shared" si="0"/>
        <v>3017.72509</v>
      </c>
      <c r="E25" s="128">
        <f t="shared" si="1"/>
        <v>68.75385813087297</v>
      </c>
      <c r="F25" s="129">
        <f t="shared" si="14"/>
        <v>786.8</v>
      </c>
      <c r="G25" s="129">
        <f t="shared" si="15"/>
        <v>312.83809</v>
      </c>
      <c r="H25" s="128">
        <f t="shared" si="16"/>
        <v>39.760814692425015</v>
      </c>
      <c r="I25" s="130">
        <f>Юнг!C7</f>
        <v>200.1</v>
      </c>
      <c r="J25" s="130">
        <f>Юнг!D7</f>
        <v>143.07964</v>
      </c>
      <c r="K25" s="128">
        <f t="shared" si="17"/>
        <v>71.504067966017</v>
      </c>
      <c r="L25" s="130">
        <f>Юнг!C9</f>
        <v>1</v>
      </c>
      <c r="M25" s="130">
        <f>Юнг!D9</f>
        <v>0.14541</v>
      </c>
      <c r="N25" s="128">
        <f t="shared" si="18"/>
        <v>14.541</v>
      </c>
      <c r="O25" s="130">
        <f>Юнг!C12</f>
        <v>16.5</v>
      </c>
      <c r="P25" s="130">
        <f>Юнг!D12</f>
        <v>9.12226</v>
      </c>
      <c r="Q25" s="128">
        <f t="shared" si="19"/>
        <v>55.286424242424246</v>
      </c>
      <c r="R25" s="130">
        <f>Юнг!C11</f>
        <v>273</v>
      </c>
      <c r="S25" s="130">
        <f>Юнг!D11</f>
        <v>41.73727</v>
      </c>
      <c r="T25" s="128">
        <f t="shared" si="20"/>
        <v>15.288377289377289</v>
      </c>
      <c r="U25" s="128">
        <f>Юнг!C17</f>
        <v>10.2</v>
      </c>
      <c r="V25" s="128">
        <f>Юнг!D17</f>
        <v>7.9</v>
      </c>
      <c r="W25" s="128">
        <f t="shared" si="21"/>
        <v>77.45098039215688</v>
      </c>
      <c r="X25" s="130">
        <f>Юнг!C21</f>
        <v>180</v>
      </c>
      <c r="Y25" s="130">
        <f>Юнг!D21</f>
        <v>90.24521</v>
      </c>
      <c r="Z25" s="128">
        <f t="shared" si="22"/>
        <v>50.136227777777776</v>
      </c>
      <c r="AA25" s="130"/>
      <c r="AB25" s="130"/>
      <c r="AC25" s="128" t="e">
        <f t="shared" si="23"/>
        <v>#DIV/0!</v>
      </c>
      <c r="AD25" s="130">
        <f>Юнг!C22</f>
        <v>25</v>
      </c>
      <c r="AE25" s="130">
        <f>Юнг!D22</f>
        <v>14.15851</v>
      </c>
      <c r="AF25" s="128">
        <f t="shared" si="24"/>
        <v>56.63404</v>
      </c>
      <c r="AG25" s="130"/>
      <c r="AH25" s="130">
        <f>Юнг!D19</f>
        <v>0</v>
      </c>
      <c r="AI25" s="128" t="e">
        <f t="shared" si="25"/>
        <v>#DIV/0!</v>
      </c>
      <c r="AJ25" s="128">
        <f>Юнг!C25</f>
        <v>80</v>
      </c>
      <c r="AK25" s="128">
        <f>Юнг!D25</f>
        <v>15.94979</v>
      </c>
      <c r="AL25" s="128">
        <f t="shared" si="26"/>
        <v>19.9372375</v>
      </c>
      <c r="AM25" s="128">
        <f>Юнг!C34</f>
        <v>1</v>
      </c>
      <c r="AN25" s="128">
        <f>Юнг!D34</f>
        <v>0</v>
      </c>
      <c r="AO25" s="128">
        <f t="shared" si="27"/>
        <v>0</v>
      </c>
      <c r="AP25" s="128"/>
      <c r="AQ25" s="128"/>
      <c r="AR25" s="128"/>
      <c r="AS25" s="128"/>
      <c r="AT25" s="128">
        <f>Юнг!D36</f>
        <v>-9.5</v>
      </c>
      <c r="AU25" s="128" t="e">
        <f t="shared" si="28"/>
        <v>#DIV/0!</v>
      </c>
      <c r="AV25" s="128"/>
      <c r="AW25" s="128"/>
      <c r="AX25" s="131" t="e">
        <f t="shared" si="29"/>
        <v>#DIV/0!</v>
      </c>
      <c r="AY25" s="131"/>
      <c r="AZ25" s="131"/>
      <c r="BA25" s="131" t="e">
        <f t="shared" si="30"/>
        <v>#DIV/0!</v>
      </c>
      <c r="BB25" s="130">
        <f t="shared" si="2"/>
        <v>3602.3720000000003</v>
      </c>
      <c r="BC25" s="130">
        <f t="shared" si="3"/>
        <v>2704.8869999999997</v>
      </c>
      <c r="BD25" s="128">
        <f t="shared" si="46"/>
        <v>75.08627648671485</v>
      </c>
      <c r="BE25" s="132">
        <f>Юнг!C40</f>
        <v>1869.4</v>
      </c>
      <c r="BF25" s="132">
        <f>Юнг!D40</f>
        <v>1042.05</v>
      </c>
      <c r="BG25" s="128">
        <f t="shared" si="31"/>
        <v>55.74248421953567</v>
      </c>
      <c r="BH25" s="128"/>
      <c r="BI25" s="128"/>
      <c r="BJ25" s="128" t="e">
        <f t="shared" si="32"/>
        <v>#DIV/0!</v>
      </c>
      <c r="BK25" s="128">
        <f>Юнг!C42</f>
        <v>201.9</v>
      </c>
      <c r="BL25" s="128">
        <f>Юнг!D42</f>
        <v>133.531</v>
      </c>
      <c r="BM25" s="128">
        <f t="shared" si="4"/>
        <v>66.13719663199605</v>
      </c>
      <c r="BN25" s="212">
        <f>Юнг!C43</f>
        <v>1531.072</v>
      </c>
      <c r="BO25" s="212">
        <f>Юнг!D43</f>
        <v>1529.306</v>
      </c>
      <c r="BP25" s="128">
        <f t="shared" si="5"/>
        <v>99.88465597960123</v>
      </c>
      <c r="BQ25" s="128"/>
      <c r="BR25" s="128"/>
      <c r="BS25" s="128" t="e">
        <f t="shared" si="6"/>
        <v>#DIV/0!</v>
      </c>
      <c r="BT25" s="130"/>
      <c r="BU25" s="130"/>
      <c r="BV25" s="128" t="e">
        <f t="shared" si="33"/>
        <v>#DIV/0!</v>
      </c>
      <c r="BW25" s="130">
        <f t="shared" si="7"/>
        <v>4793.1720000000005</v>
      </c>
      <c r="BX25" s="130">
        <f t="shared" si="8"/>
        <v>1421.8550599999999</v>
      </c>
      <c r="BY25" s="128">
        <f t="shared" si="34"/>
        <v>29.664177709458368</v>
      </c>
      <c r="BZ25" s="130">
        <f t="shared" si="35"/>
        <v>746.902</v>
      </c>
      <c r="CA25" s="130">
        <f t="shared" si="35"/>
        <v>336.91716</v>
      </c>
      <c r="CB25" s="128">
        <f t="shared" si="36"/>
        <v>45.10861665921366</v>
      </c>
      <c r="CC25" s="128">
        <f>Юнг!C53</f>
        <v>726.902</v>
      </c>
      <c r="CD25" s="128">
        <f>Юнг!D53</f>
        <v>336.91716</v>
      </c>
      <c r="CE25" s="128">
        <f t="shared" si="37"/>
        <v>46.349736278067745</v>
      </c>
      <c r="CF25" s="128"/>
      <c r="CG25" s="128"/>
      <c r="CH25" s="128" t="e">
        <f t="shared" si="38"/>
        <v>#DIV/0!</v>
      </c>
      <c r="CI25" s="128">
        <f>Юнг!C55</f>
        <v>20</v>
      </c>
      <c r="CJ25" s="128"/>
      <c r="CK25" s="128">
        <f t="shared" si="39"/>
        <v>0</v>
      </c>
      <c r="CL25" s="128"/>
      <c r="CM25" s="128"/>
      <c r="CN25" s="128" t="e">
        <f t="shared" si="40"/>
        <v>#DIV/0!</v>
      </c>
      <c r="CO25" s="128">
        <f>Юнг!C56</f>
        <v>113.57</v>
      </c>
      <c r="CP25" s="128">
        <f>Юнг!D56</f>
        <v>45.7035</v>
      </c>
      <c r="CQ25" s="128">
        <f t="shared" si="41"/>
        <v>40.24258166769393</v>
      </c>
      <c r="CR25" s="128">
        <f>Юнг!C58</f>
        <v>17.7</v>
      </c>
      <c r="CS25" s="128">
        <f>Юнг!D58</f>
        <v>9.71</v>
      </c>
      <c r="CT25" s="128">
        <f t="shared" si="42"/>
        <v>54.8587570621469</v>
      </c>
      <c r="CU25" s="130">
        <f>Юнг!C62</f>
        <v>423.8</v>
      </c>
      <c r="CV25" s="130">
        <f>Юнг!D62</f>
        <v>138.634</v>
      </c>
      <c r="CW25" s="128">
        <f t="shared" si="43"/>
        <v>32.7121283624351</v>
      </c>
      <c r="CX25" s="130">
        <f>Юнг!C66</f>
        <v>2387.9</v>
      </c>
      <c r="CY25" s="130">
        <f>Юнг!D66</f>
        <v>412.35821</v>
      </c>
      <c r="CZ25" s="128">
        <f t="shared" si="44"/>
        <v>17.268654885045436</v>
      </c>
      <c r="DA25" s="130">
        <f>Юнг!C77</f>
        <v>932.8</v>
      </c>
      <c r="DB25" s="130">
        <f>Юнг!D77</f>
        <v>398.68219</v>
      </c>
      <c r="DC25" s="128">
        <f t="shared" si="9"/>
        <v>42.740371998284736</v>
      </c>
      <c r="DD25" s="128">
        <f>Юнг!C85</f>
        <v>0</v>
      </c>
      <c r="DE25" s="128">
        <f>Юнг!D85</f>
        <v>0</v>
      </c>
      <c r="DF25" s="128" t="e">
        <f t="shared" si="10"/>
        <v>#DIV/0!</v>
      </c>
      <c r="DG25" s="129">
        <f>Юнг!C89</f>
        <v>10.8</v>
      </c>
      <c r="DH25" s="129">
        <f>Юнг!D89</f>
        <v>0</v>
      </c>
      <c r="DI25" s="128">
        <f t="shared" si="45"/>
        <v>0</v>
      </c>
      <c r="DJ25" s="128">
        <f>Юнг!C99</f>
        <v>159.7</v>
      </c>
      <c r="DK25" s="128">
        <f>Юнг!D99</f>
        <v>79.85</v>
      </c>
      <c r="DL25" s="128">
        <f t="shared" si="47"/>
        <v>50</v>
      </c>
      <c r="DM25" s="133">
        <f t="shared" si="11"/>
        <v>404</v>
      </c>
      <c r="DN25" s="133">
        <f t="shared" si="12"/>
        <v>-1595.87003</v>
      </c>
      <c r="DO25" s="128"/>
    </row>
    <row r="26" spans="1:119" s="117" customFormat="1" ht="15" customHeight="1">
      <c r="A26" s="124">
        <v>14</v>
      </c>
      <c r="B26" s="125" t="s">
        <v>226</v>
      </c>
      <c r="C26" s="126">
        <f t="shared" si="13"/>
        <v>3815.585</v>
      </c>
      <c r="D26" s="142">
        <f t="shared" si="0"/>
        <v>2090.4496200000003</v>
      </c>
      <c r="E26" s="128">
        <f t="shared" si="1"/>
        <v>54.78713277256306</v>
      </c>
      <c r="F26" s="129">
        <f t="shared" si="14"/>
        <v>880.5</v>
      </c>
      <c r="G26" s="129">
        <f t="shared" si="15"/>
        <v>354.68262000000004</v>
      </c>
      <c r="H26" s="128">
        <f t="shared" si="16"/>
        <v>40.281955706984675</v>
      </c>
      <c r="I26" s="130">
        <f>Юськ!C7</f>
        <v>392.8</v>
      </c>
      <c r="J26" s="130">
        <f>Юськ!D7</f>
        <v>158.93541</v>
      </c>
      <c r="K26" s="128">
        <f t="shared" si="17"/>
        <v>40.4621715885947</v>
      </c>
      <c r="L26" s="130">
        <f>Юськ!C9</f>
        <v>20</v>
      </c>
      <c r="M26" s="130">
        <f>Юськ!D9</f>
        <v>1.12555</v>
      </c>
      <c r="N26" s="128">
        <f t="shared" si="18"/>
        <v>5.62775</v>
      </c>
      <c r="O26" s="130">
        <f>Юськ!C12</f>
        <v>33.8</v>
      </c>
      <c r="P26" s="130">
        <f>Юськ!D12</f>
        <v>11.80703</v>
      </c>
      <c r="Q26" s="128">
        <f t="shared" si="19"/>
        <v>34.932041420118345</v>
      </c>
      <c r="R26" s="138">
        <f>Юськ!C11</f>
        <v>338.4</v>
      </c>
      <c r="S26" s="242">
        <f>Юськ!D11</f>
        <v>109.46666</v>
      </c>
      <c r="T26" s="128">
        <f t="shared" si="20"/>
        <v>32.348303782505916</v>
      </c>
      <c r="U26" s="128">
        <f>Юськ!C17</f>
        <v>15.5</v>
      </c>
      <c r="V26" s="128">
        <f>Юськ!D17</f>
        <v>8.16</v>
      </c>
      <c r="W26" s="128">
        <f t="shared" si="21"/>
        <v>52.645161290322584</v>
      </c>
      <c r="X26" s="130">
        <f>Юськ!C21</f>
        <v>34</v>
      </c>
      <c r="Y26" s="130">
        <f>Юськ!D21</f>
        <v>21.03225</v>
      </c>
      <c r="Z26" s="128">
        <f t="shared" si="22"/>
        <v>61.85955882352941</v>
      </c>
      <c r="AA26" s="130"/>
      <c r="AB26" s="130"/>
      <c r="AC26" s="128" t="e">
        <f t="shared" si="23"/>
        <v>#DIV/0!</v>
      </c>
      <c r="AD26" s="130">
        <f>Юськ!C22</f>
        <v>15</v>
      </c>
      <c r="AE26" s="130">
        <f>Юськ!D22</f>
        <v>28.95172</v>
      </c>
      <c r="AF26" s="128">
        <f t="shared" si="24"/>
        <v>193.01146666666668</v>
      </c>
      <c r="AG26" s="130"/>
      <c r="AH26" s="130">
        <f>Юськ!D19</f>
        <v>0</v>
      </c>
      <c r="AI26" s="128" t="e">
        <f t="shared" si="25"/>
        <v>#DIV/0!</v>
      </c>
      <c r="AJ26" s="128">
        <f>Юськ!C25</f>
        <v>30</v>
      </c>
      <c r="AK26" s="128">
        <f>Юськ!D25</f>
        <v>0</v>
      </c>
      <c r="AL26" s="128">
        <f t="shared" si="26"/>
        <v>0</v>
      </c>
      <c r="AM26" s="136">
        <f>Юськ!C34</f>
        <v>1</v>
      </c>
      <c r="AN26" s="136">
        <f>Юськ!D34</f>
        <v>0</v>
      </c>
      <c r="AO26" s="128">
        <f t="shared" si="27"/>
        <v>0</v>
      </c>
      <c r="AP26" s="128"/>
      <c r="AQ26" s="128">
        <f>Юськ!D35</f>
        <v>15.204</v>
      </c>
      <c r="AR26" s="128"/>
      <c r="AS26" s="128"/>
      <c r="AT26" s="128"/>
      <c r="AU26" s="128" t="e">
        <f t="shared" si="28"/>
        <v>#DIV/0!</v>
      </c>
      <c r="AV26" s="128"/>
      <c r="AW26" s="128"/>
      <c r="AX26" s="131" t="e">
        <f t="shared" si="29"/>
        <v>#DIV/0!</v>
      </c>
      <c r="AY26" s="131"/>
      <c r="AZ26" s="131"/>
      <c r="BA26" s="131" t="e">
        <f t="shared" si="30"/>
        <v>#DIV/0!</v>
      </c>
      <c r="BB26" s="130">
        <f t="shared" si="2"/>
        <v>2935.085</v>
      </c>
      <c r="BC26" s="130">
        <f t="shared" si="3"/>
        <v>1735.7670000000003</v>
      </c>
      <c r="BD26" s="128">
        <f t="shared" si="46"/>
        <v>59.138559871349564</v>
      </c>
      <c r="BE26" s="132">
        <f>Юськ!C40</f>
        <v>2140.9</v>
      </c>
      <c r="BF26" s="132">
        <f>Юськ!D40</f>
        <v>1193.13</v>
      </c>
      <c r="BG26" s="128">
        <f t="shared" si="31"/>
        <v>55.730300340978104</v>
      </c>
      <c r="BH26" s="128">
        <f>Юськ!C41</f>
        <v>449.4</v>
      </c>
      <c r="BI26" s="128">
        <f>Юськ!D41</f>
        <v>337.2</v>
      </c>
      <c r="BJ26" s="128">
        <f t="shared" si="32"/>
        <v>75.03337783711615</v>
      </c>
      <c r="BK26" s="128">
        <f>Юськ!C42</f>
        <v>231.1</v>
      </c>
      <c r="BL26" s="128">
        <f>Юськ!D42</f>
        <v>93.525</v>
      </c>
      <c r="BM26" s="128">
        <f t="shared" si="4"/>
        <v>40.46949372565989</v>
      </c>
      <c r="BN26" s="212">
        <f>Юськ!C43</f>
        <v>113.685</v>
      </c>
      <c r="BO26" s="212">
        <f>Юськ!D43</f>
        <v>111.912</v>
      </c>
      <c r="BP26" s="128">
        <f t="shared" si="5"/>
        <v>98.44042749703127</v>
      </c>
      <c r="BQ26" s="128"/>
      <c r="BR26" s="128"/>
      <c r="BS26" s="128" t="e">
        <f t="shared" si="6"/>
        <v>#DIV/0!</v>
      </c>
      <c r="BT26" s="130"/>
      <c r="BU26" s="130"/>
      <c r="BV26" s="128" t="e">
        <f t="shared" si="33"/>
        <v>#DIV/0!</v>
      </c>
      <c r="BW26" s="130">
        <f t="shared" si="7"/>
        <v>3815.585</v>
      </c>
      <c r="BX26" s="130">
        <f t="shared" si="8"/>
        <v>1948.31735</v>
      </c>
      <c r="BY26" s="128">
        <f t="shared" si="34"/>
        <v>51.06208746496278</v>
      </c>
      <c r="BZ26" s="130">
        <f t="shared" si="35"/>
        <v>708.31375</v>
      </c>
      <c r="CA26" s="130">
        <f t="shared" si="35"/>
        <v>353.77021</v>
      </c>
      <c r="CB26" s="128">
        <f t="shared" si="36"/>
        <v>49.94541049076063</v>
      </c>
      <c r="CC26" s="128">
        <f>Юськ!C53</f>
        <v>699.715</v>
      </c>
      <c r="CD26" s="128">
        <f>Юськ!D53</f>
        <v>353.77021</v>
      </c>
      <c r="CE26" s="128">
        <f t="shared" si="37"/>
        <v>50.55918624011204</v>
      </c>
      <c r="CF26" s="128"/>
      <c r="CG26" s="128"/>
      <c r="CH26" s="128" t="e">
        <f t="shared" si="38"/>
        <v>#DIV/0!</v>
      </c>
      <c r="CI26" s="128">
        <f>Юськ!C55</f>
        <v>8.59875</v>
      </c>
      <c r="CJ26" s="128"/>
      <c r="CK26" s="128">
        <f t="shared" si="39"/>
        <v>0</v>
      </c>
      <c r="CL26" s="128"/>
      <c r="CM26" s="128"/>
      <c r="CN26" s="128" t="e">
        <f t="shared" si="40"/>
        <v>#DIV/0!</v>
      </c>
      <c r="CO26" s="128">
        <f>Юськ!C56</f>
        <v>113.57</v>
      </c>
      <c r="CP26" s="128">
        <f>Юськ!D56</f>
        <v>44.6025</v>
      </c>
      <c r="CQ26" s="128">
        <f t="shared" si="41"/>
        <v>39.273135511138506</v>
      </c>
      <c r="CR26" s="128">
        <f>Юськ!C58</f>
        <v>71.40125</v>
      </c>
      <c r="CS26" s="128">
        <f>Юськ!D58</f>
        <v>26.00125</v>
      </c>
      <c r="CT26" s="128">
        <f t="shared" si="42"/>
        <v>36.41567899721643</v>
      </c>
      <c r="CU26" s="130">
        <f>Юськ!C62</f>
        <v>50</v>
      </c>
      <c r="CV26" s="130">
        <f>Юськ!D62</f>
        <v>0.30521</v>
      </c>
      <c r="CW26" s="128">
        <f t="shared" si="43"/>
        <v>0.61042</v>
      </c>
      <c r="CX26" s="130">
        <f>Юськ!C66</f>
        <v>711.1</v>
      </c>
      <c r="CY26" s="130">
        <f>Юськ!D66</f>
        <v>363.85012</v>
      </c>
      <c r="CZ26" s="128">
        <f t="shared" si="44"/>
        <v>51.16722261285332</v>
      </c>
      <c r="DA26" s="138">
        <f>Юськ!C77</f>
        <v>2023</v>
      </c>
      <c r="DB26" s="138">
        <f>Юськ!D77</f>
        <v>1065.20106</v>
      </c>
      <c r="DC26" s="128">
        <f t="shared" si="9"/>
        <v>52.6545259515571</v>
      </c>
      <c r="DD26" s="128">
        <f>Юськ!C85</f>
        <v>0</v>
      </c>
      <c r="DE26" s="128">
        <f>Юськ!D85</f>
        <v>0</v>
      </c>
      <c r="DF26" s="128" t="e">
        <f t="shared" si="10"/>
        <v>#DIV/0!</v>
      </c>
      <c r="DG26" s="129">
        <f>Юськ!C89</f>
        <v>5.5</v>
      </c>
      <c r="DH26" s="129">
        <f>Юськ!D89</f>
        <v>3.237</v>
      </c>
      <c r="DI26" s="128">
        <f t="shared" si="45"/>
        <v>58.85454545454546</v>
      </c>
      <c r="DJ26" s="128">
        <f>Юськ!C99</f>
        <v>132.7</v>
      </c>
      <c r="DK26" s="128">
        <f>Юськ!D99</f>
        <v>91.35</v>
      </c>
      <c r="DL26" s="128">
        <f t="shared" si="47"/>
        <v>68.83948756593821</v>
      </c>
      <c r="DM26" s="133">
        <f t="shared" si="11"/>
        <v>0</v>
      </c>
      <c r="DN26" s="133">
        <f t="shared" si="12"/>
        <v>-142.1322700000003</v>
      </c>
      <c r="DO26" s="128"/>
    </row>
    <row r="27" spans="1:119" s="117" customFormat="1" ht="15" customHeight="1">
      <c r="A27" s="124">
        <v>15</v>
      </c>
      <c r="B27" s="125" t="s">
        <v>227</v>
      </c>
      <c r="C27" s="126">
        <f t="shared" si="13"/>
        <v>4489.788</v>
      </c>
      <c r="D27" s="142">
        <f t="shared" si="0"/>
        <v>2425.9586499999996</v>
      </c>
      <c r="E27" s="128">
        <f t="shared" si="1"/>
        <v>54.03281068059338</v>
      </c>
      <c r="F27" s="129">
        <f t="shared" si="14"/>
        <v>670.6</v>
      </c>
      <c r="G27" s="129">
        <f t="shared" si="15"/>
        <v>208.89065000000002</v>
      </c>
      <c r="H27" s="128">
        <f t="shared" si="16"/>
        <v>31.149813599761412</v>
      </c>
      <c r="I27" s="130">
        <f>Яраб!C7</f>
        <v>291.8</v>
      </c>
      <c r="J27" s="130">
        <f>Яраб!D7</f>
        <v>107.39122</v>
      </c>
      <c r="K27" s="128">
        <f t="shared" si="17"/>
        <v>36.803022618231665</v>
      </c>
      <c r="L27" s="130">
        <f>Яраб!C9</f>
        <v>10.6</v>
      </c>
      <c r="M27" s="130">
        <f>Яраб!D9</f>
        <v>9.9516</v>
      </c>
      <c r="N27" s="128">
        <f t="shared" si="18"/>
        <v>93.88301886792453</v>
      </c>
      <c r="O27" s="130">
        <f>Яраб!C12</f>
        <v>31.6</v>
      </c>
      <c r="P27" s="130">
        <f>Яраб!D12</f>
        <v>9.61805</v>
      </c>
      <c r="Q27" s="128">
        <f t="shared" si="19"/>
        <v>30.436867088607595</v>
      </c>
      <c r="R27" s="130">
        <f>Яраб!C11</f>
        <v>229.6</v>
      </c>
      <c r="S27" s="130">
        <f>Яраб!D11</f>
        <v>37.32315</v>
      </c>
      <c r="T27" s="128">
        <f t="shared" si="20"/>
        <v>16.255727351916377</v>
      </c>
      <c r="U27" s="128">
        <f>Яраб!C17</f>
        <v>21</v>
      </c>
      <c r="V27" s="128">
        <f>Яраб!D17</f>
        <v>12.28228</v>
      </c>
      <c r="W27" s="128">
        <f t="shared" si="21"/>
        <v>58.487047619047615</v>
      </c>
      <c r="X27" s="130">
        <f>Яраб!C21</f>
        <v>25</v>
      </c>
      <c r="Y27" s="130">
        <f>Яраб!D21</f>
        <v>18.8265</v>
      </c>
      <c r="Z27" s="128">
        <f t="shared" si="22"/>
        <v>75.306</v>
      </c>
      <c r="AA27" s="130"/>
      <c r="AB27" s="130"/>
      <c r="AC27" s="128" t="e">
        <f t="shared" si="23"/>
        <v>#DIV/0!</v>
      </c>
      <c r="AD27" s="130">
        <f>Яраб!C22</f>
        <v>20</v>
      </c>
      <c r="AE27" s="130">
        <f>Яраб!D22</f>
        <v>2.0691</v>
      </c>
      <c r="AF27" s="128">
        <f t="shared" si="24"/>
        <v>10.345500000000001</v>
      </c>
      <c r="AG27" s="130"/>
      <c r="AH27" s="130">
        <f>Яраб!D19</f>
        <v>0</v>
      </c>
      <c r="AI27" s="128" t="e">
        <f t="shared" si="25"/>
        <v>#DIV/0!</v>
      </c>
      <c r="AJ27" s="128">
        <f>Яраб!C25</f>
        <v>40</v>
      </c>
      <c r="AK27" s="128">
        <f>Яраб!D25</f>
        <v>1.42875</v>
      </c>
      <c r="AL27" s="128">
        <f t="shared" si="26"/>
        <v>3.571875</v>
      </c>
      <c r="AM27" s="128">
        <f>Яраб!C34</f>
        <v>1</v>
      </c>
      <c r="AN27" s="128">
        <f>Яраб!D34</f>
        <v>0</v>
      </c>
      <c r="AO27" s="128">
        <f t="shared" si="27"/>
        <v>0</v>
      </c>
      <c r="AP27" s="128"/>
      <c r="AQ27" s="128">
        <f>Яраб!D35</f>
        <v>10</v>
      </c>
      <c r="AR27" s="128"/>
      <c r="AS27" s="128"/>
      <c r="AT27" s="128"/>
      <c r="AU27" s="128" t="e">
        <f t="shared" si="28"/>
        <v>#DIV/0!</v>
      </c>
      <c r="AV27" s="128"/>
      <c r="AW27" s="128"/>
      <c r="AX27" s="131" t="e">
        <f t="shared" si="29"/>
        <v>#DIV/0!</v>
      </c>
      <c r="AY27" s="131"/>
      <c r="AZ27" s="131"/>
      <c r="BA27" s="131" t="e">
        <f t="shared" si="30"/>
        <v>#DIV/0!</v>
      </c>
      <c r="BB27" s="130">
        <f t="shared" si="2"/>
        <v>3819.1879999999996</v>
      </c>
      <c r="BC27" s="130">
        <f t="shared" si="3"/>
        <v>2217.0679999999998</v>
      </c>
      <c r="BD27" s="128">
        <f t="shared" si="46"/>
        <v>58.05076890689853</v>
      </c>
      <c r="BE27" s="132">
        <f>Яраб!C40</f>
        <v>2405.2</v>
      </c>
      <c r="BF27" s="132">
        <f>Яраб!D40</f>
        <v>1343.91</v>
      </c>
      <c r="BG27" s="128">
        <f t="shared" si="31"/>
        <v>55.87518709462831</v>
      </c>
      <c r="BH27" s="128">
        <f>Яраб!C41</f>
        <v>167.7</v>
      </c>
      <c r="BI27" s="128">
        <f>Яраб!D41</f>
        <v>88.2</v>
      </c>
      <c r="BJ27" s="128">
        <f t="shared" si="32"/>
        <v>52.59391771019678</v>
      </c>
      <c r="BK27" s="128">
        <f>Яраб!C42</f>
        <v>1132.6</v>
      </c>
      <c r="BL27" s="128">
        <f>Яраб!D42</f>
        <v>673.046</v>
      </c>
      <c r="BM27" s="128">
        <f t="shared" si="4"/>
        <v>59.42486314674203</v>
      </c>
      <c r="BN27" s="212">
        <f>Яраб!C43</f>
        <v>113.688</v>
      </c>
      <c r="BO27" s="212">
        <f>Яраб!D43</f>
        <v>111.912</v>
      </c>
      <c r="BP27" s="128">
        <f t="shared" si="5"/>
        <v>98.43782985011612</v>
      </c>
      <c r="BQ27" s="128"/>
      <c r="BR27" s="128"/>
      <c r="BS27" s="128" t="e">
        <f t="shared" si="6"/>
        <v>#DIV/0!</v>
      </c>
      <c r="BT27" s="130"/>
      <c r="BU27" s="130"/>
      <c r="BV27" s="128" t="e">
        <f t="shared" si="33"/>
        <v>#DIV/0!</v>
      </c>
      <c r="BW27" s="130">
        <f t="shared" si="7"/>
        <v>4551.338000000001</v>
      </c>
      <c r="BX27" s="130">
        <f t="shared" si="8"/>
        <v>2441.9221700000003</v>
      </c>
      <c r="BY27" s="128">
        <f t="shared" si="34"/>
        <v>53.65284164788464</v>
      </c>
      <c r="BZ27" s="130">
        <f t="shared" si="35"/>
        <v>776.418</v>
      </c>
      <c r="CA27" s="130">
        <f t="shared" si="35"/>
        <v>329.05471</v>
      </c>
      <c r="CB27" s="128">
        <f t="shared" si="36"/>
        <v>42.3811284643066</v>
      </c>
      <c r="CC27" s="128">
        <f>Яраб!C53</f>
        <v>770.118</v>
      </c>
      <c r="CD27" s="128">
        <f>Яраб!D53</f>
        <v>329.05471</v>
      </c>
      <c r="CE27" s="128">
        <f t="shared" si="37"/>
        <v>42.72783002085394</v>
      </c>
      <c r="CF27" s="128"/>
      <c r="CG27" s="128"/>
      <c r="CH27" s="128" t="e">
        <f t="shared" si="38"/>
        <v>#DIV/0!</v>
      </c>
      <c r="CI27" s="128">
        <f>Яраб!C55</f>
        <v>6.3</v>
      </c>
      <c r="CJ27" s="128"/>
      <c r="CK27" s="128">
        <f t="shared" si="39"/>
        <v>0</v>
      </c>
      <c r="CL27" s="128"/>
      <c r="CM27" s="128"/>
      <c r="CN27" s="128" t="e">
        <f t="shared" si="40"/>
        <v>#DIV/0!</v>
      </c>
      <c r="CO27" s="128">
        <f>Яраб!C56</f>
        <v>113.57</v>
      </c>
      <c r="CP27" s="128">
        <f>Яраб!D56</f>
        <v>42.7703</v>
      </c>
      <c r="CQ27" s="128">
        <f t="shared" si="41"/>
        <v>37.659857356696314</v>
      </c>
      <c r="CR27" s="128">
        <f>Яраб!C58</f>
        <v>10.7</v>
      </c>
      <c r="CS27" s="128">
        <f>Яраб!D58</f>
        <v>0</v>
      </c>
      <c r="CT27" s="128">
        <f t="shared" si="42"/>
        <v>0</v>
      </c>
      <c r="CU27" s="130">
        <f>Яраб!C62</f>
        <v>58.38</v>
      </c>
      <c r="CV27" s="130">
        <f>Яраб!D62</f>
        <v>0</v>
      </c>
      <c r="CW27" s="128">
        <f t="shared" si="43"/>
        <v>0</v>
      </c>
      <c r="CX27" s="130">
        <f>Яраб!C66</f>
        <v>740.72</v>
      </c>
      <c r="CY27" s="130">
        <f>Яраб!D66</f>
        <v>422.35975</v>
      </c>
      <c r="CZ27" s="128">
        <f t="shared" si="44"/>
        <v>57.02016281455881</v>
      </c>
      <c r="DA27" s="130">
        <f>Яраб!C77</f>
        <v>1894.7</v>
      </c>
      <c r="DB27" s="130">
        <f>Яраб!D77</f>
        <v>1003.28741</v>
      </c>
      <c r="DC27" s="128">
        <f t="shared" si="9"/>
        <v>52.95230960046445</v>
      </c>
      <c r="DD27" s="128">
        <f>Яраб!C85</f>
        <v>897.3</v>
      </c>
      <c r="DE27" s="128">
        <f>Яраб!D85</f>
        <v>589.9</v>
      </c>
      <c r="DF27" s="128">
        <f t="shared" si="10"/>
        <v>65.74166945280285</v>
      </c>
      <c r="DG27" s="129">
        <f>Яраб!C89</f>
        <v>13</v>
      </c>
      <c r="DH27" s="129">
        <f>Яраб!D89</f>
        <v>8</v>
      </c>
      <c r="DI27" s="128">
        <f t="shared" si="45"/>
        <v>61.53846153846154</v>
      </c>
      <c r="DJ27" s="128">
        <f>Яраб!C99</f>
        <v>46.55</v>
      </c>
      <c r="DK27" s="128">
        <f>Яраб!D99</f>
        <v>46.55</v>
      </c>
      <c r="DL27" s="128">
        <f t="shared" si="47"/>
        <v>100</v>
      </c>
      <c r="DM27" s="133">
        <f t="shared" si="11"/>
        <v>61.55000000000109</v>
      </c>
      <c r="DN27" s="133">
        <f t="shared" si="12"/>
        <v>15.963520000000699</v>
      </c>
      <c r="DO27" s="128">
        <f>DN27/DM27*100</f>
        <v>25.93585702680815</v>
      </c>
    </row>
    <row r="28" spans="1:119" s="117" customFormat="1" ht="15" customHeight="1">
      <c r="A28" s="124">
        <v>16</v>
      </c>
      <c r="B28" s="125" t="s">
        <v>228</v>
      </c>
      <c r="C28" s="126">
        <f t="shared" si="13"/>
        <v>2397.274</v>
      </c>
      <c r="D28" s="142">
        <f t="shared" si="0"/>
        <v>1260.44474</v>
      </c>
      <c r="E28" s="128">
        <f t="shared" si="1"/>
        <v>52.57825096338591</v>
      </c>
      <c r="F28" s="129">
        <f t="shared" si="14"/>
        <v>415.4</v>
      </c>
      <c r="G28" s="129">
        <f t="shared" si="15"/>
        <v>131.90674</v>
      </c>
      <c r="H28" s="128">
        <f t="shared" si="16"/>
        <v>31.75415021665865</v>
      </c>
      <c r="I28" s="130">
        <f>Ярос!C7</f>
        <v>108.6</v>
      </c>
      <c r="J28" s="130">
        <f>Ярос!D7</f>
        <v>58.06442</v>
      </c>
      <c r="K28" s="128">
        <f t="shared" si="17"/>
        <v>53.4663167587477</v>
      </c>
      <c r="L28" s="130">
        <f>Ярос!C9</f>
        <v>0</v>
      </c>
      <c r="M28" s="130">
        <f>Ярос!D9</f>
        <v>0.70415</v>
      </c>
      <c r="N28" s="128" t="e">
        <f t="shared" si="18"/>
        <v>#DIV/0!</v>
      </c>
      <c r="O28" s="130">
        <f>Ярос!C12</f>
        <v>30.1</v>
      </c>
      <c r="P28" s="130">
        <f>Ярос!D12</f>
        <v>3.15777</v>
      </c>
      <c r="Q28" s="128">
        <f t="shared" si="19"/>
        <v>10.490930232558139</v>
      </c>
      <c r="R28" s="130">
        <f>Ярос!C11</f>
        <v>189</v>
      </c>
      <c r="S28" s="130">
        <v>27.49217</v>
      </c>
      <c r="T28" s="128">
        <f t="shared" si="20"/>
        <v>14.546121693121695</v>
      </c>
      <c r="U28" s="128">
        <f>Ярос!C17</f>
        <v>11.7</v>
      </c>
      <c r="V28" s="128">
        <f>Ярос!D17</f>
        <v>16.9</v>
      </c>
      <c r="W28" s="128">
        <f t="shared" si="21"/>
        <v>144.44444444444443</v>
      </c>
      <c r="X28" s="130">
        <f>Ярос!C21</f>
        <v>45</v>
      </c>
      <c r="Y28" s="130">
        <f>Ярос!D21</f>
        <v>15.74132</v>
      </c>
      <c r="Z28" s="128">
        <f t="shared" si="22"/>
        <v>34.98071111111111</v>
      </c>
      <c r="AA28" s="130"/>
      <c r="AB28" s="130"/>
      <c r="AC28" s="128" t="e">
        <f t="shared" si="23"/>
        <v>#DIV/0!</v>
      </c>
      <c r="AD28" s="130">
        <f>Ярос!C22</f>
        <v>0</v>
      </c>
      <c r="AE28" s="130">
        <f>Ярос!D22</f>
        <v>3.8875</v>
      </c>
      <c r="AF28" s="128" t="e">
        <f t="shared" si="24"/>
        <v>#DIV/0!</v>
      </c>
      <c r="AG28" s="130"/>
      <c r="AH28" s="130">
        <f>Ярос!D19</f>
        <v>0</v>
      </c>
      <c r="AI28" s="128" t="e">
        <f t="shared" si="25"/>
        <v>#DIV/0!</v>
      </c>
      <c r="AJ28" s="128">
        <f>Ярос!C25</f>
        <v>30</v>
      </c>
      <c r="AK28" s="128">
        <f>Ярос!D25</f>
        <v>0</v>
      </c>
      <c r="AL28" s="128">
        <f t="shared" si="26"/>
        <v>0</v>
      </c>
      <c r="AM28" s="136">
        <f>Ярос!C34</f>
        <v>1</v>
      </c>
      <c r="AN28" s="136">
        <f>Ярос!D34</f>
        <v>5.95941</v>
      </c>
      <c r="AO28" s="128">
        <f t="shared" si="27"/>
        <v>595.941</v>
      </c>
      <c r="AP28" s="128"/>
      <c r="AQ28" s="128"/>
      <c r="AR28" s="128"/>
      <c r="AS28" s="128"/>
      <c r="AT28" s="128"/>
      <c r="AU28" s="128" t="e">
        <f t="shared" si="28"/>
        <v>#DIV/0!</v>
      </c>
      <c r="AV28" s="128"/>
      <c r="AW28" s="128"/>
      <c r="AX28" s="131" t="e">
        <f t="shared" si="29"/>
        <v>#DIV/0!</v>
      </c>
      <c r="AY28" s="131"/>
      <c r="AZ28" s="131"/>
      <c r="BA28" s="131" t="e">
        <f t="shared" si="30"/>
        <v>#DIV/0!</v>
      </c>
      <c r="BB28" s="130">
        <f t="shared" si="2"/>
        <v>1981.874</v>
      </c>
      <c r="BC28" s="130">
        <f t="shared" si="3"/>
        <v>1128.538</v>
      </c>
      <c r="BD28" s="128">
        <f t="shared" si="46"/>
        <v>56.942974174947544</v>
      </c>
      <c r="BE28" s="132">
        <f>Ярос!C40</f>
        <v>1760.9</v>
      </c>
      <c r="BF28" s="132">
        <f>Ярос!D40</f>
        <v>984.79</v>
      </c>
      <c r="BG28" s="128">
        <f t="shared" si="31"/>
        <v>55.925379067522286</v>
      </c>
      <c r="BH28" s="128"/>
      <c r="BI28" s="128"/>
      <c r="BJ28" s="128" t="e">
        <f t="shared" si="32"/>
        <v>#DIV/0!</v>
      </c>
      <c r="BK28" s="128">
        <f>Ярос!C42</f>
        <v>166.3</v>
      </c>
      <c r="BL28" s="128">
        <f>Ярос!D42</f>
        <v>89.8</v>
      </c>
      <c r="BM28" s="128">
        <f t="shared" si="4"/>
        <v>53.99879735417918</v>
      </c>
      <c r="BN28" s="212">
        <f>Ярос!C43</f>
        <v>54.674</v>
      </c>
      <c r="BO28" s="212">
        <f>Ярос!D43</f>
        <v>53.948</v>
      </c>
      <c r="BP28" s="128">
        <f t="shared" si="5"/>
        <v>98.67212934850204</v>
      </c>
      <c r="BQ28" s="128"/>
      <c r="BR28" s="128"/>
      <c r="BS28" s="128" t="e">
        <f t="shared" si="6"/>
        <v>#DIV/0!</v>
      </c>
      <c r="BT28" s="130"/>
      <c r="BU28" s="130"/>
      <c r="BV28" s="128" t="e">
        <f t="shared" si="33"/>
        <v>#DIV/0!</v>
      </c>
      <c r="BW28" s="130">
        <f t="shared" si="7"/>
        <v>2997.376</v>
      </c>
      <c r="BX28" s="130">
        <f t="shared" si="8"/>
        <v>1169.49796</v>
      </c>
      <c r="BY28" s="128">
        <f t="shared" si="34"/>
        <v>39.017392546013575</v>
      </c>
      <c r="BZ28" s="130">
        <f t="shared" si="35"/>
        <v>779.40275</v>
      </c>
      <c r="CA28" s="130">
        <f t="shared" si="35"/>
        <v>360.07374</v>
      </c>
      <c r="CB28" s="128">
        <f t="shared" si="36"/>
        <v>46.19867456202842</v>
      </c>
      <c r="CC28" s="128">
        <f>Ярос!C53</f>
        <v>770.804</v>
      </c>
      <c r="CD28" s="128">
        <f>Ярос!D53</f>
        <v>360.07374</v>
      </c>
      <c r="CE28" s="128">
        <f t="shared" si="37"/>
        <v>46.71404663182858</v>
      </c>
      <c r="CF28" s="128"/>
      <c r="CG28" s="128"/>
      <c r="CH28" s="128" t="e">
        <f t="shared" si="38"/>
        <v>#DIV/0!</v>
      </c>
      <c r="CI28" s="128">
        <f>Ярос!C55</f>
        <v>8.59875</v>
      </c>
      <c r="CJ28" s="128"/>
      <c r="CK28" s="128">
        <f t="shared" si="39"/>
        <v>0</v>
      </c>
      <c r="CL28" s="128"/>
      <c r="CM28" s="128"/>
      <c r="CN28" s="128" t="e">
        <f t="shared" si="40"/>
        <v>#DIV/0!</v>
      </c>
      <c r="CO28" s="128">
        <f>Ярос!C56</f>
        <v>54.59</v>
      </c>
      <c r="CP28" s="128">
        <f>Ярос!D56</f>
        <v>22.4724</v>
      </c>
      <c r="CQ28" s="128">
        <f t="shared" si="41"/>
        <v>41.165781278622454</v>
      </c>
      <c r="CR28" s="128">
        <f>Ярос!C58</f>
        <v>22.401249999999997</v>
      </c>
      <c r="CS28" s="128">
        <f>Ярос!D58</f>
        <v>1.40125</v>
      </c>
      <c r="CT28" s="128">
        <f t="shared" si="42"/>
        <v>6.255231292896603</v>
      </c>
      <c r="CU28" s="130">
        <f>Ярос!C62</f>
        <v>185.742</v>
      </c>
      <c r="CV28" s="130">
        <f>Ярос!D62</f>
        <v>0</v>
      </c>
      <c r="CW28" s="128">
        <f t="shared" si="43"/>
        <v>0</v>
      </c>
      <c r="CX28" s="130">
        <f>Ярос!C66</f>
        <v>691.86</v>
      </c>
      <c r="CY28" s="130">
        <f>Ярос!D66</f>
        <v>343.12952</v>
      </c>
      <c r="CZ28" s="128">
        <f t="shared" si="44"/>
        <v>49.5952244673778</v>
      </c>
      <c r="DA28" s="138">
        <f>Ярос!C77</f>
        <v>1122.88</v>
      </c>
      <c r="DB28" s="138">
        <f>Ярос!D77</f>
        <v>373.72405</v>
      </c>
      <c r="DC28" s="128">
        <f t="shared" si="9"/>
        <v>33.282634831860925</v>
      </c>
      <c r="DD28" s="128">
        <f>Ярос!C85</f>
        <v>0</v>
      </c>
      <c r="DE28" s="128">
        <f>Ярос!D85</f>
        <v>0</v>
      </c>
      <c r="DF28" s="128" t="e">
        <f t="shared" si="10"/>
        <v>#DIV/0!</v>
      </c>
      <c r="DG28" s="129">
        <f>Ярос!C89</f>
        <v>9</v>
      </c>
      <c r="DH28" s="129">
        <f>Ярос!D89</f>
        <v>2.947</v>
      </c>
      <c r="DI28" s="128">
        <f t="shared" si="45"/>
        <v>32.74444444444444</v>
      </c>
      <c r="DJ28" s="128">
        <f>Ярос!C99</f>
        <v>131.5</v>
      </c>
      <c r="DK28" s="128">
        <f>Ярос!D99</f>
        <v>65.75</v>
      </c>
      <c r="DL28" s="128">
        <f t="shared" si="47"/>
        <v>50</v>
      </c>
      <c r="DM28" s="133">
        <f t="shared" si="11"/>
        <v>600.1020000000003</v>
      </c>
      <c r="DN28" s="133">
        <f t="shared" si="12"/>
        <v>-90.94677999999999</v>
      </c>
      <c r="DO28" s="128">
        <f>DN28/DM28*100</f>
        <v>-15.15522027921919</v>
      </c>
    </row>
    <row r="29" spans="1:119" s="117" customFormat="1" ht="15" customHeight="1">
      <c r="A29" s="144"/>
      <c r="B29" s="145"/>
      <c r="C29" s="126"/>
      <c r="D29" s="146"/>
      <c r="E29" s="128"/>
      <c r="F29" s="129"/>
      <c r="G29" s="158"/>
      <c r="H29" s="128"/>
      <c r="I29" s="130"/>
      <c r="J29" s="130"/>
      <c r="K29" s="128"/>
      <c r="L29" s="130"/>
      <c r="M29" s="130"/>
      <c r="N29" s="128"/>
      <c r="O29" s="130"/>
      <c r="P29" s="130"/>
      <c r="Q29" s="128"/>
      <c r="R29" s="130"/>
      <c r="S29" s="130"/>
      <c r="T29" s="128"/>
      <c r="U29" s="147"/>
      <c r="V29" s="128"/>
      <c r="W29" s="128"/>
      <c r="X29" s="130"/>
      <c r="Y29" s="130"/>
      <c r="Z29" s="128"/>
      <c r="AA29" s="130"/>
      <c r="AB29" s="130"/>
      <c r="AC29" s="128"/>
      <c r="AD29" s="130"/>
      <c r="AE29" s="130"/>
      <c r="AF29" s="128"/>
      <c r="AG29" s="130"/>
      <c r="AH29" s="130"/>
      <c r="AI29" s="128"/>
      <c r="AJ29" s="128"/>
      <c r="AK29" s="175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31"/>
      <c r="AY29" s="131"/>
      <c r="AZ29" s="131"/>
      <c r="BA29" s="131"/>
      <c r="BB29" s="130"/>
      <c r="BC29" s="130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30"/>
      <c r="BU29" s="130"/>
      <c r="BV29" s="128"/>
      <c r="BW29" s="130"/>
      <c r="BX29" s="130"/>
      <c r="BY29" s="128"/>
      <c r="BZ29" s="130"/>
      <c r="CA29" s="130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30"/>
      <c r="CV29" s="130"/>
      <c r="CW29" s="128"/>
      <c r="CX29" s="130"/>
      <c r="CY29" s="130"/>
      <c r="CZ29" s="128"/>
      <c r="DA29" s="130"/>
      <c r="DB29" s="130"/>
      <c r="DC29" s="128"/>
      <c r="DD29" s="128"/>
      <c r="DE29" s="128"/>
      <c r="DF29" s="128"/>
      <c r="DG29" s="129"/>
      <c r="DH29" s="129"/>
      <c r="DI29" s="128"/>
      <c r="DJ29" s="128"/>
      <c r="DK29" s="128"/>
      <c r="DL29" s="128"/>
      <c r="DM29" s="133"/>
      <c r="DN29" s="133"/>
      <c r="DO29" s="128"/>
    </row>
    <row r="30" spans="1:119" s="117" customFormat="1" ht="17.25" customHeight="1">
      <c r="A30" s="280" t="s">
        <v>229</v>
      </c>
      <c r="B30" s="281"/>
      <c r="C30" s="148">
        <f>SUM(C13:C28)</f>
        <v>76360.596</v>
      </c>
      <c r="D30" s="186">
        <f>SUM(D13:D28)</f>
        <v>39338.79352</v>
      </c>
      <c r="E30" s="149">
        <f>D30/C30*100</f>
        <v>51.5171378704273</v>
      </c>
      <c r="F30" s="148">
        <f>SUM(F13:F28)</f>
        <v>18066.6</v>
      </c>
      <c r="G30" s="148">
        <f>SUM(G13:G28)</f>
        <v>9752.770519999996</v>
      </c>
      <c r="H30" s="149">
        <f>G30/F30*100</f>
        <v>53.98232384621344</v>
      </c>
      <c r="I30" s="148">
        <f>SUM(I13:I28)</f>
        <v>9476.800000000001</v>
      </c>
      <c r="J30" s="148">
        <f>SUM(J13:J28)</f>
        <v>5476.2816</v>
      </c>
      <c r="K30" s="149">
        <f>J30/I30*100</f>
        <v>57.786189431031566</v>
      </c>
      <c r="L30" s="148">
        <f>SUM(L13:L28)</f>
        <v>170</v>
      </c>
      <c r="M30" s="148">
        <f>SUM(M13:M28)</f>
        <v>127.38429000000001</v>
      </c>
      <c r="N30" s="149">
        <f>M30/L30*100</f>
        <v>74.93193529411765</v>
      </c>
      <c r="O30" s="148">
        <f>SUM(O13:O28)</f>
        <v>420.00000000000006</v>
      </c>
      <c r="P30" s="148">
        <f>SUM(P13:P28)</f>
        <v>146.34884</v>
      </c>
      <c r="Q30" s="149">
        <f>P30/O30*100</f>
        <v>34.8449619047619</v>
      </c>
      <c r="R30" s="148">
        <f>SUM(R13:R28)</f>
        <v>4930.8</v>
      </c>
      <c r="S30" s="148">
        <f>SUM(S13:S28)</f>
        <v>1368.17824</v>
      </c>
      <c r="T30" s="149">
        <f>S30/R30*100</f>
        <v>27.74759146588789</v>
      </c>
      <c r="U30" s="149">
        <f>SUM(U13:U28)</f>
        <v>199.99999999999997</v>
      </c>
      <c r="V30" s="149">
        <f>SUM(V13:V28)</f>
        <v>146.34228</v>
      </c>
      <c r="W30" s="128">
        <f t="shared" si="21"/>
        <v>73.17114000000001</v>
      </c>
      <c r="X30" s="148">
        <f>SUM(X13:X28)</f>
        <v>1899</v>
      </c>
      <c r="Y30" s="148">
        <f>SUM(Y13:Y28)</f>
        <v>1665.8794899999998</v>
      </c>
      <c r="Z30" s="149">
        <f>Y30/X30*100</f>
        <v>87.72403844128488</v>
      </c>
      <c r="AA30" s="148">
        <f>SUM(AA13:AA28)</f>
        <v>0</v>
      </c>
      <c r="AB30" s="148">
        <f>SUM(AB13:AB28)</f>
        <v>0</v>
      </c>
      <c r="AC30" s="149" t="e">
        <f>AB30/AA30*100</f>
        <v>#DIV/0!</v>
      </c>
      <c r="AD30" s="148">
        <f>SUM(AD13:AD28)</f>
        <v>150</v>
      </c>
      <c r="AE30" s="148">
        <f>SUM(AE13:AE28)</f>
        <v>191.39095000000003</v>
      </c>
      <c r="AF30" s="149">
        <f>AE30/AD30*100</f>
        <v>127.59396666666669</v>
      </c>
      <c r="AG30" s="148">
        <f>SUM(AG13:AG28)</f>
        <v>0</v>
      </c>
      <c r="AH30" s="148">
        <f>SUM(AH13:AH28)</f>
        <v>0</v>
      </c>
      <c r="AI30" s="149" t="e">
        <f>AH30/AG30*100</f>
        <v>#DIV/0!</v>
      </c>
      <c r="AJ30" s="148">
        <f>SUM(AJ13:AJ28)</f>
        <v>800</v>
      </c>
      <c r="AK30" s="148">
        <f>SUM(AK13:AK28)</f>
        <v>545.9427900000001</v>
      </c>
      <c r="AL30" s="128">
        <f t="shared" si="26"/>
        <v>68.24284875000001</v>
      </c>
      <c r="AM30" s="148">
        <f>SUM(AM13:AM28)</f>
        <v>20</v>
      </c>
      <c r="AN30" s="148">
        <f>SUM(AN13:AN28)</f>
        <v>7.46941</v>
      </c>
      <c r="AO30" s="149">
        <f>AN30/AM30*100</f>
        <v>37.347049999999996</v>
      </c>
      <c r="AP30" s="149"/>
      <c r="AQ30" s="214">
        <f>AQ14+AQ26+AQ27</f>
        <v>38.204</v>
      </c>
      <c r="AR30" s="149"/>
      <c r="AS30" s="148">
        <f>SUM(AS13:AS28)</f>
        <v>0</v>
      </c>
      <c r="AT30" s="148">
        <f>SUM(AT13:AT28)</f>
        <v>39.34863</v>
      </c>
      <c r="AU30" s="149" t="e">
        <f>AT30/AS30*100</f>
        <v>#DIV/0!</v>
      </c>
      <c r="AV30" s="149">
        <f aca="true" t="shared" si="48" ref="AV30:BA30">SUM(AV13:AV28)</f>
        <v>0</v>
      </c>
      <c r="AW30" s="149"/>
      <c r="AX30" s="149" t="e">
        <f t="shared" si="48"/>
        <v>#DIV/0!</v>
      </c>
      <c r="AY30" s="149">
        <f t="shared" si="48"/>
        <v>0</v>
      </c>
      <c r="AZ30" s="149">
        <f t="shared" si="48"/>
        <v>0</v>
      </c>
      <c r="BA30" s="150" t="e">
        <f t="shared" si="48"/>
        <v>#DIV/0!</v>
      </c>
      <c r="BB30" s="148">
        <f>SUM(BB13:BB28)</f>
        <v>58293.99600000001</v>
      </c>
      <c r="BC30" s="148">
        <f>SUM(BC13:BC28)</f>
        <v>29586.023</v>
      </c>
      <c r="BD30" s="148">
        <f t="shared" si="46"/>
        <v>50.753122156868436</v>
      </c>
      <c r="BE30" s="148">
        <f>SUM(BE13:BE28)</f>
        <v>29666.500000000007</v>
      </c>
      <c r="BF30" s="148">
        <f>SUM(BF13:BF28)</f>
        <v>16537.000000000004</v>
      </c>
      <c r="BG30" s="148">
        <f>BF30/BE30*100</f>
        <v>55.743009792189845</v>
      </c>
      <c r="BH30" s="148">
        <f>SUM(BH13:BH28)</f>
        <v>2806.1</v>
      </c>
      <c r="BI30" s="148">
        <f>SUM(BI13:BI28)</f>
        <v>1527</v>
      </c>
      <c r="BJ30" s="148">
        <f>BI30/BH30*100</f>
        <v>54.41716261002816</v>
      </c>
      <c r="BK30" s="148">
        <f>SUM(BK13:BK28)</f>
        <v>21517.195999999996</v>
      </c>
      <c r="BL30" s="148">
        <f>SUM(BL13:BL28)</f>
        <v>7240.323000000001</v>
      </c>
      <c r="BM30" s="148">
        <f t="shared" si="4"/>
        <v>33.649007984125824</v>
      </c>
      <c r="BN30" s="148">
        <f>SUM(BN13:BN28)</f>
        <v>4304.200000000001</v>
      </c>
      <c r="BO30" s="148">
        <f>SUM(BO13:BO28)</f>
        <v>4281.700000000001</v>
      </c>
      <c r="BP30" s="148">
        <f t="shared" si="5"/>
        <v>99.4772547744064</v>
      </c>
      <c r="BQ30" s="148">
        <f>SUM(BQ13:BQ28)</f>
        <v>0</v>
      </c>
      <c r="BR30" s="148">
        <f>SUM(BR13:BR28)</f>
        <v>0</v>
      </c>
      <c r="BS30" s="128" t="e">
        <f t="shared" si="6"/>
        <v>#DIV/0!</v>
      </c>
      <c r="BT30" s="148">
        <f>SUM(BT13:BT28)</f>
        <v>0</v>
      </c>
      <c r="BU30" s="148">
        <f>SUM(BU13:BU28)</f>
        <v>0</v>
      </c>
      <c r="BV30" s="149" t="e">
        <f>BU30/BT30*100</f>
        <v>#DIV/0!</v>
      </c>
      <c r="BW30" s="148">
        <f>SUM(BW13:BW28)</f>
        <v>82858.60600000001</v>
      </c>
      <c r="BX30" s="148">
        <f>SUM(BX13:BX28)</f>
        <v>29894.58481</v>
      </c>
      <c r="BY30" s="149">
        <f>BX30/BW30*100</f>
        <v>36.07903421643371</v>
      </c>
      <c r="BZ30" s="148">
        <f>SUM(BZ13:BZ28)</f>
        <v>12725.769999999999</v>
      </c>
      <c r="CA30" s="148">
        <f>SUM(CA13:CA28)</f>
        <v>6004.13691</v>
      </c>
      <c r="CB30" s="149">
        <f>CA30/BZ30*100</f>
        <v>47.18093215577526</v>
      </c>
      <c r="CC30" s="148">
        <f>SUM(CC13:CC28)</f>
        <v>12374.185000000003</v>
      </c>
      <c r="CD30" s="148">
        <f>SUM(CD13:CD28)</f>
        <v>5817.03691</v>
      </c>
      <c r="CE30" s="149">
        <f>CD30/CC30*100</f>
        <v>47.00945484490492</v>
      </c>
      <c r="CF30" s="148">
        <f>SUM(CF13:CF28)</f>
        <v>187.10000000000002</v>
      </c>
      <c r="CG30" s="148">
        <f>SUM(CG13:CG28)</f>
        <v>187.10000000000002</v>
      </c>
      <c r="CH30" s="149">
        <f>CG30/CF30*100</f>
        <v>100</v>
      </c>
      <c r="CI30" s="149">
        <f aca="true" t="shared" si="49" ref="CI30:CR30">SUM(CI13:CI28)</f>
        <v>164.48499999999996</v>
      </c>
      <c r="CJ30" s="149">
        <f t="shared" si="49"/>
        <v>0</v>
      </c>
      <c r="CK30" s="149">
        <f t="shared" si="49"/>
        <v>0</v>
      </c>
      <c r="CL30" s="149">
        <f t="shared" si="49"/>
        <v>0</v>
      </c>
      <c r="CM30" s="149">
        <f t="shared" si="49"/>
        <v>0</v>
      </c>
      <c r="CN30" s="149" t="e">
        <f t="shared" si="49"/>
        <v>#DIV/0!</v>
      </c>
      <c r="CO30" s="149">
        <f t="shared" si="49"/>
        <v>1467.5999999999997</v>
      </c>
      <c r="CP30" s="149">
        <f t="shared" si="49"/>
        <v>551.52232</v>
      </c>
      <c r="CQ30" s="148">
        <f t="shared" si="41"/>
        <v>37.57988007631508</v>
      </c>
      <c r="CR30" s="149">
        <f t="shared" si="49"/>
        <v>651.003</v>
      </c>
      <c r="CS30" s="149">
        <f>SUM(CS13:CS28)</f>
        <v>154.97207000000003</v>
      </c>
      <c r="CT30" s="128">
        <f t="shared" si="42"/>
        <v>23.805123785911896</v>
      </c>
      <c r="CU30" s="148">
        <f>SUM(CU13:CU28)</f>
        <v>9626.807379999998</v>
      </c>
      <c r="CV30" s="148">
        <f>SUM(CV13:CV28)</f>
        <v>344.93765999999994</v>
      </c>
      <c r="CW30" s="149">
        <f>CV30/CU30*100</f>
        <v>3.5830950634435568</v>
      </c>
      <c r="CX30" s="148">
        <f>SUM(CX13:CX28)</f>
        <v>18171.97262</v>
      </c>
      <c r="CY30" s="148">
        <f>SUM(CY13:CY28)</f>
        <v>6479.567120000001</v>
      </c>
      <c r="CZ30" s="149">
        <f>CY30/CX30*100</f>
        <v>35.656927596669476</v>
      </c>
      <c r="DA30" s="148">
        <f>SUM(DA13:DA28)</f>
        <v>25756.482</v>
      </c>
      <c r="DB30" s="148">
        <f>SUM(DB13:DB28)</f>
        <v>10669.732730000002</v>
      </c>
      <c r="DC30" s="149">
        <f>DB30/DA30*100</f>
        <v>41.42542731573358</v>
      </c>
      <c r="DD30" s="148">
        <f>SUM(DD13:DD28)</f>
        <v>10251.045999999998</v>
      </c>
      <c r="DE30" s="148">
        <f>SUM(DE13:DE28)</f>
        <v>3548.3</v>
      </c>
      <c r="DF30" s="149">
        <f>DE30/DD30*100</f>
        <v>34.614028656197625</v>
      </c>
      <c r="DG30" s="148">
        <f>SUM(DG13:DG28)</f>
        <v>197.20000000000002</v>
      </c>
      <c r="DH30" s="148">
        <f>SUM(DH13:DH28)</f>
        <v>83.741</v>
      </c>
      <c r="DI30" s="149">
        <f>DH30/DG30*100</f>
        <v>42.465010141987825</v>
      </c>
      <c r="DJ30" s="149">
        <f>SUM(DJ13:DJ28)</f>
        <v>4010.725</v>
      </c>
      <c r="DK30" s="149">
        <f>SUM(DK13:DK28)</f>
        <v>2057.6749999999997</v>
      </c>
      <c r="DL30" s="128">
        <f t="shared" si="47"/>
        <v>51.304315304589565</v>
      </c>
      <c r="DM30" s="173">
        <f>SUM(DM13:DM28)</f>
        <v>6498.010000000004</v>
      </c>
      <c r="DN30" s="149">
        <f>SUM(DN13:DN28)</f>
        <v>-9444.208709999999</v>
      </c>
      <c r="DO30" s="128">
        <f>DN30/DM30*100</f>
        <v>-145.34001501998296</v>
      </c>
    </row>
    <row r="31" spans="3:115" ht="12.75" customHeight="1">
      <c r="C31" s="183"/>
      <c r="D31" s="170"/>
      <c r="G31" s="157"/>
      <c r="L31" s="194"/>
      <c r="O31" s="194"/>
      <c r="P31" s="176"/>
      <c r="S31" s="193"/>
      <c r="U31" s="194"/>
      <c r="V31" s="176"/>
      <c r="X31" s="172"/>
      <c r="Y31" s="157"/>
      <c r="AD31" s="194"/>
      <c r="AE31" s="171"/>
      <c r="AJ31" s="194"/>
      <c r="AM31" s="195"/>
      <c r="BB31" s="183"/>
      <c r="BE31" s="185"/>
      <c r="BF31" s="189"/>
      <c r="BG31" s="185"/>
      <c r="BH31" s="185"/>
      <c r="BI31" s="185"/>
      <c r="BJ31" s="185"/>
      <c r="BK31" s="183"/>
      <c r="BL31" s="190"/>
      <c r="BM31" s="185"/>
      <c r="BN31" s="197"/>
      <c r="BO31" s="190"/>
      <c r="BP31" s="185"/>
      <c r="BQ31" s="185"/>
      <c r="BR31" s="185"/>
      <c r="BS31" s="185"/>
      <c r="BT31" s="185"/>
      <c r="BW31" s="171"/>
      <c r="BX31" s="157"/>
      <c r="BZ31" s="171"/>
      <c r="CA31" s="157"/>
      <c r="CC31" s="171"/>
      <c r="CD31" s="157"/>
      <c r="CJ31" s="194"/>
      <c r="CP31" s="157"/>
      <c r="CR31" s="157"/>
      <c r="CS31" s="184"/>
      <c r="CU31" s="157"/>
      <c r="CV31" s="174"/>
      <c r="CX31" s="157"/>
      <c r="CY31" s="184"/>
      <c r="DA31" s="171"/>
      <c r="DB31" s="171"/>
      <c r="DD31" s="161"/>
      <c r="DH31" s="171"/>
      <c r="DJ31" s="171"/>
      <c r="DK31" s="161"/>
    </row>
    <row r="32" spans="3:108" ht="12.75">
      <c r="C32" s="160"/>
      <c r="D32" s="160"/>
      <c r="G32" s="162"/>
      <c r="M32" s="192"/>
      <c r="P32" s="159"/>
      <c r="S32" s="211"/>
      <c r="V32" s="177"/>
      <c r="X32" s="159"/>
      <c r="Y32" s="159"/>
      <c r="BB32" s="160"/>
      <c r="BC32" s="160"/>
      <c r="BH32" s="185"/>
      <c r="BK32" s="196"/>
      <c r="BL32" s="160"/>
      <c r="BO32" s="160"/>
      <c r="BX32" s="159"/>
      <c r="CP32" s="159"/>
      <c r="CS32" s="159"/>
      <c r="CU32" s="185"/>
      <c r="CY32" s="159"/>
      <c r="DB32" s="159"/>
      <c r="DD32" s="160"/>
    </row>
    <row r="33" spans="13:25" ht="12.75">
      <c r="M33" s="191"/>
      <c r="Y33" s="159"/>
    </row>
    <row r="34" ht="12.75">
      <c r="M34" s="198"/>
    </row>
    <row r="35" ht="12.75">
      <c r="O35" s="159"/>
    </row>
  </sheetData>
  <sheetProtection/>
  <mergeCells count="58">
    <mergeCell ref="B7:B11"/>
    <mergeCell ref="C7:E10"/>
    <mergeCell ref="I6:L6"/>
    <mergeCell ref="X9:Z10"/>
    <mergeCell ref="A30:B30"/>
    <mergeCell ref="F8:H10"/>
    <mergeCell ref="I8:AI8"/>
    <mergeCell ref="I9:K10"/>
    <mergeCell ref="AA9:AC10"/>
    <mergeCell ref="AD9:AF10"/>
    <mergeCell ref="AG9:AI10"/>
    <mergeCell ref="A7:A11"/>
    <mergeCell ref="BW7:BY10"/>
    <mergeCell ref="BZ7:DL7"/>
    <mergeCell ref="AJ9:AL10"/>
    <mergeCell ref="AM9:AO10"/>
    <mergeCell ref="CL9:CN10"/>
    <mergeCell ref="CI10:CK10"/>
    <mergeCell ref="CR9:CT10"/>
    <mergeCell ref="BZ9:CB10"/>
    <mergeCell ref="L1:N1"/>
    <mergeCell ref="L2:N2"/>
    <mergeCell ref="L3:N3"/>
    <mergeCell ref="B4:N4"/>
    <mergeCell ref="B5:N5"/>
    <mergeCell ref="CF10:CH10"/>
    <mergeCell ref="R9:T10"/>
    <mergeCell ref="CC10:CE10"/>
    <mergeCell ref="BH9:BJ10"/>
    <mergeCell ref="BK9:BM10"/>
    <mergeCell ref="DM7:DO10"/>
    <mergeCell ref="CU9:CW10"/>
    <mergeCell ref="CX9:CZ10"/>
    <mergeCell ref="DA9:DC10"/>
    <mergeCell ref="DR10:DT11"/>
    <mergeCell ref="DG9:DI10"/>
    <mergeCell ref="DD9:DF10"/>
    <mergeCell ref="DJ9:DL10"/>
    <mergeCell ref="O9:Q10"/>
    <mergeCell ref="BN9:BP10"/>
    <mergeCell ref="BQ9:BS10"/>
    <mergeCell ref="AV9:AX10"/>
    <mergeCell ref="AY9:BA10"/>
    <mergeCell ref="BZ8:DL8"/>
    <mergeCell ref="CC9:CK9"/>
    <mergeCell ref="CO9:CQ10"/>
    <mergeCell ref="AP9:AR10"/>
    <mergeCell ref="BE9:BG10"/>
    <mergeCell ref="R1:T1"/>
    <mergeCell ref="R2:T2"/>
    <mergeCell ref="R3:T3"/>
    <mergeCell ref="U9:W10"/>
    <mergeCell ref="F7:BV7"/>
    <mergeCell ref="L9:N10"/>
    <mergeCell ref="BB8:BD10"/>
    <mergeCell ref="BE8:BP8"/>
    <mergeCell ref="BT8:BV10"/>
    <mergeCell ref="AS9:AU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8" r:id="rId1"/>
  <colBreaks count="2" manualBreakCount="2">
    <brk id="92" max="29" man="1"/>
    <brk id="11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14.7109375" style="99" customWidth="1"/>
    <col min="2" max="2" width="57.57421875" style="100" customWidth="1"/>
    <col min="3" max="3" width="16.421875" style="81" customWidth="1"/>
    <col min="4" max="4" width="17.00390625" style="81" customWidth="1"/>
    <col min="5" max="5" width="10.8515625" style="81" customWidth="1"/>
    <col min="6" max="6" width="12.57421875" style="81" customWidth="1"/>
    <col min="7" max="7" width="15.421875" style="101" bestFit="1" customWidth="1"/>
    <col min="8" max="16384" width="9.140625" style="101" customWidth="1"/>
  </cols>
  <sheetData>
    <row r="1" spans="1:6" ht="15.75">
      <c r="A1" s="285" t="s">
        <v>143</v>
      </c>
      <c r="B1" s="285"/>
      <c r="C1" s="285"/>
      <c r="D1" s="285"/>
      <c r="E1" s="285"/>
      <c r="F1" s="285"/>
    </row>
    <row r="2" spans="1:6" ht="15.75">
      <c r="A2" s="285" t="s">
        <v>308</v>
      </c>
      <c r="B2" s="285"/>
      <c r="C2" s="285"/>
      <c r="D2" s="285"/>
      <c r="E2" s="285"/>
      <c r="F2" s="285"/>
    </row>
    <row r="3" spans="1:6" ht="63">
      <c r="A3" s="4" t="s">
        <v>0</v>
      </c>
      <c r="B3" s="4" t="s">
        <v>1</v>
      </c>
      <c r="C3" s="33" t="s">
        <v>2</v>
      </c>
      <c r="D3" s="6" t="s">
        <v>307</v>
      </c>
      <c r="E3" s="33" t="s">
        <v>3</v>
      </c>
      <c r="F3" s="34" t="s">
        <v>4</v>
      </c>
    </row>
    <row r="4" spans="1:6" s="102" customFormat="1" ht="15.75">
      <c r="A4" s="70"/>
      <c r="B4" s="10" t="s">
        <v>5</v>
      </c>
      <c r="C4" s="215">
        <f>SUM(C5,C7,C13,C15)</f>
        <v>70684.4</v>
      </c>
      <c r="D4" s="215">
        <f>SUM(D5,D7,D13,D15,D19)</f>
        <v>41793.59508</v>
      </c>
      <c r="E4" s="71">
        <f>SUM(D4/C4*100)</f>
        <v>59.12704228938777</v>
      </c>
      <c r="F4" s="71">
        <f>SUM(D4-C4)</f>
        <v>-28890.804919999995</v>
      </c>
    </row>
    <row r="5" spans="1:6" s="102" customFormat="1" ht="15.75">
      <c r="A5" s="70">
        <v>1010000000</v>
      </c>
      <c r="B5" s="10" t="s">
        <v>6</v>
      </c>
      <c r="C5" s="215">
        <f>SUM(C6)</f>
        <v>59744.4</v>
      </c>
      <c r="D5" s="215">
        <f>SUM(D6)</f>
        <v>34523.97263</v>
      </c>
      <c r="E5" s="71">
        <f aca="true" t="shared" si="0" ref="E5:E52">SUM(D5/C5*100)</f>
        <v>57.786123268456954</v>
      </c>
      <c r="F5" s="71">
        <f aca="true" t="shared" si="1" ref="F5:F52">SUM(D5-C5)</f>
        <v>-25220.427370000005</v>
      </c>
    </row>
    <row r="6" spans="1:6" ht="15.75">
      <c r="A6" s="72">
        <v>1010200001</v>
      </c>
      <c r="B6" s="14" t="s">
        <v>7</v>
      </c>
      <c r="C6" s="216">
        <v>59744.4</v>
      </c>
      <c r="D6" s="217">
        <v>34523.97263</v>
      </c>
      <c r="E6" s="73">
        <f t="shared" si="0"/>
        <v>57.786123268456954</v>
      </c>
      <c r="F6" s="73">
        <f t="shared" si="1"/>
        <v>-25220.427370000005</v>
      </c>
    </row>
    <row r="7" spans="1:6" s="102" customFormat="1" ht="15.75">
      <c r="A7" s="70">
        <v>1050000000</v>
      </c>
      <c r="B7" s="10" t="s">
        <v>8</v>
      </c>
      <c r="C7" s="215">
        <f>SUM(C8:C9)</f>
        <v>8370</v>
      </c>
      <c r="D7" s="215">
        <f>SUM(D8:D9)</f>
        <v>6127.873479999999</v>
      </c>
      <c r="E7" s="71">
        <f t="shared" si="0"/>
        <v>73.21234743130226</v>
      </c>
      <c r="F7" s="71">
        <f t="shared" si="1"/>
        <v>-2242.1265200000007</v>
      </c>
    </row>
    <row r="8" spans="1:6" ht="15.75">
      <c r="A8" s="72">
        <v>1050200001</v>
      </c>
      <c r="B8" s="13" t="s">
        <v>144</v>
      </c>
      <c r="C8" s="218">
        <v>8200</v>
      </c>
      <c r="D8" s="217">
        <v>6000.48918</v>
      </c>
      <c r="E8" s="73">
        <f t="shared" si="0"/>
        <v>73.17669731707316</v>
      </c>
      <c r="F8" s="73">
        <f t="shared" si="1"/>
        <v>-2199.5108200000004</v>
      </c>
    </row>
    <row r="9" spans="1:6" ht="15.75">
      <c r="A9" s="72">
        <v>1050300001</v>
      </c>
      <c r="B9" s="13" t="s">
        <v>9</v>
      </c>
      <c r="C9" s="219">
        <v>170</v>
      </c>
      <c r="D9" s="217">
        <v>127.3843</v>
      </c>
      <c r="E9" s="73">
        <f t="shared" si="0"/>
        <v>74.93194117647059</v>
      </c>
      <c r="F9" s="73">
        <f t="shared" si="1"/>
        <v>-42.615700000000004</v>
      </c>
    </row>
    <row r="10" spans="1:6" s="102" customFormat="1" ht="15.75" hidden="1">
      <c r="A10" s="70">
        <v>1060000000</v>
      </c>
      <c r="B10" s="10" t="s">
        <v>145</v>
      </c>
      <c r="C10" s="215">
        <f>SUM(C11:C12)</f>
        <v>0</v>
      </c>
      <c r="D10" s="215">
        <f>SUM(D11:D12)</f>
        <v>0</v>
      </c>
      <c r="E10" s="71"/>
      <c r="F10" s="71">
        <f t="shared" si="1"/>
        <v>0</v>
      </c>
    </row>
    <row r="11" spans="1:6" ht="15.75" hidden="1">
      <c r="A11" s="72">
        <v>1060600000</v>
      </c>
      <c r="B11" s="13" t="s">
        <v>11</v>
      </c>
      <c r="C11" s="216"/>
      <c r="D11" s="217"/>
      <c r="E11" s="73"/>
      <c r="F11" s="73">
        <f t="shared" si="1"/>
        <v>0</v>
      </c>
    </row>
    <row r="12" spans="1:6" ht="15.75" hidden="1">
      <c r="A12" s="72">
        <v>1060103000</v>
      </c>
      <c r="B12" s="13" t="s">
        <v>146</v>
      </c>
      <c r="C12" s="216"/>
      <c r="D12" s="217"/>
      <c r="E12" s="73"/>
      <c r="F12" s="73">
        <f t="shared" si="1"/>
        <v>0</v>
      </c>
    </row>
    <row r="13" spans="1:6" s="102" customFormat="1" ht="31.5">
      <c r="A13" s="70">
        <v>1070000000</v>
      </c>
      <c r="B13" s="19" t="s">
        <v>13</v>
      </c>
      <c r="C13" s="215">
        <f>SUM(C14)</f>
        <v>70</v>
      </c>
      <c r="D13" s="220">
        <f>SUM(D14)</f>
        <v>16.27781</v>
      </c>
      <c r="E13" s="71">
        <f t="shared" si="0"/>
        <v>23.254014285714284</v>
      </c>
      <c r="F13" s="71">
        <f t="shared" si="1"/>
        <v>-53.72219</v>
      </c>
    </row>
    <row r="14" spans="1:6" ht="15.75">
      <c r="A14" s="72">
        <v>1070102001</v>
      </c>
      <c r="B14" s="13" t="s">
        <v>14</v>
      </c>
      <c r="C14" s="216">
        <v>70</v>
      </c>
      <c r="D14" s="217">
        <v>16.27781</v>
      </c>
      <c r="E14" s="73">
        <f t="shared" si="0"/>
        <v>23.254014285714284</v>
      </c>
      <c r="F14" s="73">
        <f t="shared" si="1"/>
        <v>-53.72219</v>
      </c>
    </row>
    <row r="15" spans="1:6" s="102" customFormat="1" ht="15.75">
      <c r="A15" s="70">
        <v>1080000000</v>
      </c>
      <c r="B15" s="10" t="s">
        <v>15</v>
      </c>
      <c r="C15" s="215">
        <f>SUM(C16:C19)</f>
        <v>2500</v>
      </c>
      <c r="D15" s="215">
        <f>D16+D18</f>
        <v>1125.3433599999998</v>
      </c>
      <c r="E15" s="71">
        <f t="shared" si="0"/>
        <v>45.0137344</v>
      </c>
      <c r="F15" s="71">
        <f t="shared" si="1"/>
        <v>-1374.6566400000002</v>
      </c>
    </row>
    <row r="16" spans="1:6" ht="15.75">
      <c r="A16" s="72">
        <v>1080301001</v>
      </c>
      <c r="B16" s="14" t="s">
        <v>16</v>
      </c>
      <c r="C16" s="216">
        <v>1200</v>
      </c>
      <c r="D16" s="217">
        <v>585.07936</v>
      </c>
      <c r="E16" s="73">
        <f t="shared" si="0"/>
        <v>48.756613333333334</v>
      </c>
      <c r="F16" s="73">
        <f t="shared" si="1"/>
        <v>-614.92064</v>
      </c>
    </row>
    <row r="17" spans="1:6" ht="15.75">
      <c r="A17" s="72">
        <v>1080401001</v>
      </c>
      <c r="B17" s="14" t="s">
        <v>147</v>
      </c>
      <c r="C17" s="216">
        <v>0</v>
      </c>
      <c r="D17" s="217"/>
      <c r="E17" s="73"/>
      <c r="F17" s="73">
        <f t="shared" si="1"/>
        <v>0</v>
      </c>
    </row>
    <row r="18" spans="1:6" ht="47.25" customHeight="1">
      <c r="A18" s="72">
        <v>1080714001</v>
      </c>
      <c r="B18" s="14" t="s">
        <v>300</v>
      </c>
      <c r="C18" s="73">
        <v>1300</v>
      </c>
      <c r="D18" s="221">
        <v>540.264</v>
      </c>
      <c r="E18" s="73">
        <f t="shared" si="0"/>
        <v>41.55876923076923</v>
      </c>
      <c r="F18" s="73">
        <f t="shared" si="1"/>
        <v>-759.736</v>
      </c>
    </row>
    <row r="19" spans="1:6" s="103" customFormat="1" ht="31.5">
      <c r="A19" s="70">
        <v>1090000000</v>
      </c>
      <c r="B19" s="19" t="s">
        <v>148</v>
      </c>
      <c r="C19" s="71">
        <v>0</v>
      </c>
      <c r="D19" s="222">
        <v>0.1278</v>
      </c>
      <c r="E19" s="71"/>
      <c r="F19" s="71">
        <f t="shared" si="1"/>
        <v>0.1278</v>
      </c>
    </row>
    <row r="20" spans="1:6" s="102" customFormat="1" ht="15" customHeight="1">
      <c r="A20" s="70"/>
      <c r="B20" s="10" t="s">
        <v>20</v>
      </c>
      <c r="C20" s="215">
        <f>SUM(C21,C22,C23,C24,C25,C26,C27,C28,C29,C43,C42,C50)</f>
        <v>8685.6</v>
      </c>
      <c r="D20" s="215">
        <f>D22+D23+D24+D25+D26+D27+D29+D28+D43</f>
        <v>4742.010649999999</v>
      </c>
      <c r="E20" s="71">
        <f t="shared" si="0"/>
        <v>54.596235723496356</v>
      </c>
      <c r="F20" s="71">
        <f t="shared" si="1"/>
        <v>-3943.589350000001</v>
      </c>
    </row>
    <row r="21" spans="1:6" ht="15.75" customHeight="1" hidden="1">
      <c r="A21" s="72">
        <v>1110305005</v>
      </c>
      <c r="B21" s="13" t="s">
        <v>149</v>
      </c>
      <c r="C21" s="216"/>
      <c r="D21" s="217"/>
      <c r="E21" s="73"/>
      <c r="F21" s="73">
        <f t="shared" si="1"/>
        <v>0</v>
      </c>
    </row>
    <row r="22" spans="1:6" ht="15.75">
      <c r="A22" s="74">
        <v>1110501101</v>
      </c>
      <c r="B22" s="75" t="s">
        <v>21</v>
      </c>
      <c r="C22" s="218">
        <v>1810</v>
      </c>
      <c r="D22" s="217">
        <v>1665.87815</v>
      </c>
      <c r="E22" s="73">
        <f t="shared" si="0"/>
        <v>92.03746685082874</v>
      </c>
      <c r="F22" s="73">
        <f t="shared" si="1"/>
        <v>-144.12185</v>
      </c>
    </row>
    <row r="23" spans="1:6" ht="15.75">
      <c r="A23" s="72">
        <v>1110503505</v>
      </c>
      <c r="B23" s="13" t="s">
        <v>22</v>
      </c>
      <c r="C23" s="218">
        <v>800</v>
      </c>
      <c r="D23" s="217">
        <v>296.87782</v>
      </c>
      <c r="E23" s="73">
        <f t="shared" si="0"/>
        <v>37.1097275</v>
      </c>
      <c r="F23" s="73">
        <f t="shared" si="1"/>
        <v>-503.12218</v>
      </c>
    </row>
    <row r="24" spans="1:6" s="103" customFormat="1" ht="15.75">
      <c r="A24" s="72">
        <v>1110701505</v>
      </c>
      <c r="B24" s="13" t="s">
        <v>23</v>
      </c>
      <c r="C24" s="218">
        <v>150</v>
      </c>
      <c r="D24" s="217">
        <v>84.4</v>
      </c>
      <c r="E24" s="73">
        <f t="shared" si="0"/>
        <v>56.26666666666667</v>
      </c>
      <c r="F24" s="73">
        <f t="shared" si="1"/>
        <v>-65.6</v>
      </c>
    </row>
    <row r="25" spans="1:6" s="103" customFormat="1" ht="15.75" customHeight="1">
      <c r="A25" s="72">
        <v>1120100001</v>
      </c>
      <c r="B25" s="14" t="s">
        <v>24</v>
      </c>
      <c r="C25" s="216">
        <v>670</v>
      </c>
      <c r="D25" s="217">
        <v>419.3087</v>
      </c>
      <c r="E25" s="73">
        <f t="shared" si="0"/>
        <v>62.58338805970149</v>
      </c>
      <c r="F25" s="73">
        <f t="shared" si="1"/>
        <v>-250.6913</v>
      </c>
    </row>
    <row r="26" spans="1:6" ht="15.75">
      <c r="A26" s="72">
        <v>1130305005</v>
      </c>
      <c r="B26" s="14" t="s">
        <v>150</v>
      </c>
      <c r="C26" s="216">
        <v>342.9</v>
      </c>
      <c r="D26" s="217">
        <v>0</v>
      </c>
      <c r="E26" s="73">
        <f t="shared" si="0"/>
        <v>0</v>
      </c>
      <c r="F26" s="73">
        <f t="shared" si="1"/>
        <v>-342.9</v>
      </c>
    </row>
    <row r="27" spans="1:6" ht="31.5">
      <c r="A27" s="74">
        <v>1140203105</v>
      </c>
      <c r="B27" s="76" t="s">
        <v>151</v>
      </c>
      <c r="C27" s="216">
        <v>1762.7</v>
      </c>
      <c r="D27" s="217">
        <v>282.681</v>
      </c>
      <c r="E27" s="73">
        <f t="shared" si="0"/>
        <v>16.03681851704771</v>
      </c>
      <c r="F27" s="73">
        <f t="shared" si="1"/>
        <v>-1480.019</v>
      </c>
    </row>
    <row r="28" spans="1:6" ht="15.75">
      <c r="A28" s="72">
        <v>1140601410</v>
      </c>
      <c r="B28" s="14" t="s">
        <v>25</v>
      </c>
      <c r="C28" s="216">
        <v>800</v>
      </c>
      <c r="D28" s="217">
        <v>545.94273</v>
      </c>
      <c r="E28" s="73">
        <f t="shared" si="0"/>
        <v>68.24284125</v>
      </c>
      <c r="F28" s="73">
        <f t="shared" si="1"/>
        <v>-254.05727000000002</v>
      </c>
    </row>
    <row r="29" spans="1:6" ht="15.75">
      <c r="A29" s="72">
        <v>1160000000</v>
      </c>
      <c r="B29" s="13" t="s">
        <v>26</v>
      </c>
      <c r="C29" s="216">
        <f>SUM(C30:C41)</f>
        <v>2335</v>
      </c>
      <c r="D29" s="216">
        <v>1406.05945</v>
      </c>
      <c r="E29" s="73">
        <f t="shared" si="0"/>
        <v>60.21667880085653</v>
      </c>
      <c r="F29" s="73">
        <f t="shared" si="1"/>
        <v>-928.94055</v>
      </c>
    </row>
    <row r="30" spans="1:6" ht="15.75">
      <c r="A30" s="72">
        <v>1160301001</v>
      </c>
      <c r="B30" s="14" t="s">
        <v>27</v>
      </c>
      <c r="C30" s="216">
        <v>0</v>
      </c>
      <c r="D30" s="223">
        <v>-2.125</v>
      </c>
      <c r="E30" s="73" t="e">
        <f t="shared" si="0"/>
        <v>#DIV/0!</v>
      </c>
      <c r="F30" s="73">
        <f t="shared" si="1"/>
        <v>-2.125</v>
      </c>
    </row>
    <row r="31" spans="1:6" ht="17.25" customHeight="1">
      <c r="A31" s="72">
        <v>1160303001</v>
      </c>
      <c r="B31" s="14" t="s">
        <v>28</v>
      </c>
      <c r="C31" s="216">
        <v>40</v>
      </c>
      <c r="D31" s="224">
        <v>8.55058</v>
      </c>
      <c r="E31" s="73">
        <f t="shared" si="0"/>
        <v>21.37645</v>
      </c>
      <c r="F31" s="73">
        <f t="shared" si="1"/>
        <v>-31.44942</v>
      </c>
    </row>
    <row r="32" spans="1:6" ht="0.75" customHeight="1" hidden="1">
      <c r="A32" s="72">
        <v>1160600000</v>
      </c>
      <c r="B32" s="14" t="s">
        <v>29</v>
      </c>
      <c r="C32" s="216">
        <v>0</v>
      </c>
      <c r="D32" s="224">
        <v>0</v>
      </c>
      <c r="E32" s="73"/>
      <c r="F32" s="73">
        <f t="shared" si="1"/>
        <v>0</v>
      </c>
    </row>
    <row r="33" spans="1:6" s="103" customFormat="1" ht="17.25" customHeight="1">
      <c r="A33" s="72">
        <v>1160800001</v>
      </c>
      <c r="B33" s="14" t="s">
        <v>152</v>
      </c>
      <c r="C33" s="216">
        <v>0</v>
      </c>
      <c r="D33" s="224">
        <v>71</v>
      </c>
      <c r="E33" s="73"/>
      <c r="F33" s="73">
        <f t="shared" si="1"/>
        <v>71</v>
      </c>
    </row>
    <row r="34" spans="1:6" ht="15.75" hidden="1">
      <c r="A34" s="72">
        <v>1161805005</v>
      </c>
      <c r="B34" s="14" t="s">
        <v>153</v>
      </c>
      <c r="C34" s="216">
        <v>0</v>
      </c>
      <c r="D34" s="217">
        <v>0</v>
      </c>
      <c r="E34" s="73"/>
      <c r="F34" s="73">
        <f t="shared" si="1"/>
        <v>0</v>
      </c>
    </row>
    <row r="35" spans="1:6" ht="15.75">
      <c r="A35" s="72">
        <v>1162105005</v>
      </c>
      <c r="B35" s="14" t="s">
        <v>154</v>
      </c>
      <c r="C35" s="216">
        <v>25</v>
      </c>
      <c r="D35" s="217">
        <v>48.29838</v>
      </c>
      <c r="E35" s="73">
        <f t="shared" si="0"/>
        <v>193.19352</v>
      </c>
      <c r="F35" s="73">
        <f t="shared" si="1"/>
        <v>23.29838</v>
      </c>
    </row>
    <row r="36" spans="1:6" ht="15.75">
      <c r="A36" s="74">
        <v>1162504001</v>
      </c>
      <c r="B36" s="76" t="s">
        <v>31</v>
      </c>
      <c r="C36" s="216">
        <v>20</v>
      </c>
      <c r="D36" s="217">
        <v>4.8</v>
      </c>
      <c r="E36" s="73">
        <f t="shared" si="0"/>
        <v>24</v>
      </c>
      <c r="F36" s="73">
        <f t="shared" si="1"/>
        <v>-15.2</v>
      </c>
    </row>
    <row r="37" spans="1:6" ht="15.75">
      <c r="A37" s="72">
        <v>1162700001</v>
      </c>
      <c r="B37" s="14" t="s">
        <v>32</v>
      </c>
      <c r="C37" s="216">
        <v>70</v>
      </c>
      <c r="D37" s="217">
        <v>45</v>
      </c>
      <c r="E37" s="73">
        <f t="shared" si="0"/>
        <v>64.28571428571429</v>
      </c>
      <c r="F37" s="73">
        <f t="shared" si="1"/>
        <v>-25</v>
      </c>
    </row>
    <row r="38" spans="1:6" ht="15.75">
      <c r="A38" s="72">
        <v>1162800001</v>
      </c>
      <c r="B38" s="14" t="s">
        <v>33</v>
      </c>
      <c r="C38" s="216">
        <v>80</v>
      </c>
      <c r="D38" s="217">
        <v>69.98073</v>
      </c>
      <c r="E38" s="73">
        <f t="shared" si="0"/>
        <v>87.47591249999999</v>
      </c>
      <c r="F38" s="73">
        <f t="shared" si="1"/>
        <v>-10.019270000000006</v>
      </c>
    </row>
    <row r="39" spans="1:6" ht="31.5">
      <c r="A39" s="72">
        <v>1163000000</v>
      </c>
      <c r="B39" s="14" t="s">
        <v>155</v>
      </c>
      <c r="C39" s="216">
        <v>800</v>
      </c>
      <c r="D39" s="217">
        <v>338.32019</v>
      </c>
      <c r="E39" s="73">
        <f t="shared" si="0"/>
        <v>42.29002375</v>
      </c>
      <c r="F39" s="73">
        <f t="shared" si="1"/>
        <v>-461.67981</v>
      </c>
    </row>
    <row r="40" spans="1:6" ht="47.25">
      <c r="A40" s="72">
        <v>1163300000</v>
      </c>
      <c r="B40" s="14" t="s">
        <v>301</v>
      </c>
      <c r="C40" s="216" t="s">
        <v>302</v>
      </c>
      <c r="D40" s="221">
        <v>60.72007</v>
      </c>
      <c r="E40" s="73"/>
      <c r="F40" s="73"/>
    </row>
    <row r="41" spans="1:6" ht="31.5">
      <c r="A41" s="72">
        <v>1169000000</v>
      </c>
      <c r="B41" s="14" t="s">
        <v>35</v>
      </c>
      <c r="C41" s="73">
        <v>1300</v>
      </c>
      <c r="D41" s="221">
        <v>761.5145</v>
      </c>
      <c r="E41" s="73">
        <f t="shared" si="0"/>
        <v>58.57803846153846</v>
      </c>
      <c r="F41" s="73">
        <f t="shared" si="1"/>
        <v>-538.4855</v>
      </c>
    </row>
    <row r="42" spans="1:6" ht="15.75">
      <c r="A42" s="72">
        <v>1170105005</v>
      </c>
      <c r="B42" s="14" t="s">
        <v>156</v>
      </c>
      <c r="C42" s="216">
        <v>0</v>
      </c>
      <c r="D42" s="217">
        <v>0</v>
      </c>
      <c r="E42" s="73" t="e">
        <f t="shared" si="0"/>
        <v>#DIV/0!</v>
      </c>
      <c r="F42" s="73">
        <f t="shared" si="1"/>
        <v>0</v>
      </c>
    </row>
    <row r="43" spans="1:6" ht="15.75">
      <c r="A43" s="72">
        <v>1170505005</v>
      </c>
      <c r="B43" s="13" t="s">
        <v>36</v>
      </c>
      <c r="C43" s="216">
        <v>15</v>
      </c>
      <c r="D43" s="217">
        <v>40.8628</v>
      </c>
      <c r="E43" s="73">
        <f t="shared" si="0"/>
        <v>272.4186666666667</v>
      </c>
      <c r="F43" s="73">
        <f t="shared" si="1"/>
        <v>25.8628</v>
      </c>
    </row>
    <row r="44" spans="1:6" s="102" customFormat="1" ht="15.75">
      <c r="A44" s="70"/>
      <c r="B44" s="10" t="s">
        <v>38</v>
      </c>
      <c r="C44" s="215">
        <f>SUM(C4,C20)</f>
        <v>79370</v>
      </c>
      <c r="D44" s="215">
        <f>D4+D20</f>
        <v>46535.605729999996</v>
      </c>
      <c r="E44" s="71">
        <f t="shared" si="0"/>
        <v>58.631228083658804</v>
      </c>
      <c r="F44" s="71">
        <f t="shared" si="1"/>
        <v>-32834.394270000004</v>
      </c>
    </row>
    <row r="45" spans="1:7" s="102" customFormat="1" ht="15.75">
      <c r="A45" s="70"/>
      <c r="B45" s="10" t="s">
        <v>39</v>
      </c>
      <c r="C45" s="215">
        <f>C46+C47+C48+C49</f>
        <v>291222.9126</v>
      </c>
      <c r="D45" s="215">
        <f>D46+D47+D48+D49+D50</f>
        <v>151172.60450999998</v>
      </c>
      <c r="E45" s="71">
        <f t="shared" si="0"/>
        <v>51.909584709647596</v>
      </c>
      <c r="F45" s="71">
        <f t="shared" si="1"/>
        <v>-140050.30809</v>
      </c>
      <c r="G45" s="104"/>
    </row>
    <row r="46" spans="1:6" ht="15.75">
      <c r="A46" s="74">
        <v>2020100000</v>
      </c>
      <c r="B46" s="75" t="s">
        <v>293</v>
      </c>
      <c r="C46" s="225">
        <v>68195.1</v>
      </c>
      <c r="D46" s="226">
        <v>38332.3</v>
      </c>
      <c r="E46" s="73">
        <f t="shared" si="0"/>
        <v>56.209757006001894</v>
      </c>
      <c r="F46" s="73">
        <f t="shared" si="1"/>
        <v>-29862.800000000003</v>
      </c>
    </row>
    <row r="47" spans="1:6" ht="15.75">
      <c r="A47" s="74">
        <v>2020200000</v>
      </c>
      <c r="B47" s="75" t="s">
        <v>291</v>
      </c>
      <c r="C47" s="227">
        <v>55608.212</v>
      </c>
      <c r="D47" s="217">
        <v>18663.096</v>
      </c>
      <c r="E47" s="73">
        <f t="shared" si="0"/>
        <v>33.56176242458579</v>
      </c>
      <c r="F47" s="73">
        <f t="shared" si="1"/>
        <v>-36945.115999999995</v>
      </c>
    </row>
    <row r="48" spans="1:6" ht="15.75">
      <c r="A48" s="74">
        <v>2020300000</v>
      </c>
      <c r="B48" s="75" t="s">
        <v>292</v>
      </c>
      <c r="C48" s="227">
        <v>159502.6756</v>
      </c>
      <c r="D48" s="228">
        <v>93280.1736</v>
      </c>
      <c r="E48" s="73">
        <f t="shared" si="0"/>
        <v>58.481886431753374</v>
      </c>
      <c r="F48" s="73">
        <f t="shared" si="1"/>
        <v>-66222.502</v>
      </c>
    </row>
    <row r="49" spans="1:6" ht="15.75">
      <c r="A49" s="74">
        <v>2020400000</v>
      </c>
      <c r="B49" s="75" t="s">
        <v>44</v>
      </c>
      <c r="C49" s="225">
        <v>7916.925</v>
      </c>
      <c r="D49" s="229">
        <v>3151.175</v>
      </c>
      <c r="E49" s="73">
        <f t="shared" si="0"/>
        <v>39.803016954183605</v>
      </c>
      <c r="F49" s="73">
        <f t="shared" si="1"/>
        <v>-4765.75</v>
      </c>
    </row>
    <row r="50" spans="1:6" ht="15" customHeight="1">
      <c r="A50" s="70">
        <v>2190500005</v>
      </c>
      <c r="B50" s="10" t="s">
        <v>157</v>
      </c>
      <c r="C50" s="215">
        <v>0</v>
      </c>
      <c r="D50" s="230">
        <v>-2254.14009</v>
      </c>
      <c r="E50" s="71"/>
      <c r="F50" s="71">
        <f>SUM(D50-C50)</f>
        <v>-2254.14009</v>
      </c>
    </row>
    <row r="51" spans="1:6" s="102" customFormat="1" ht="9" customHeight="1" hidden="1">
      <c r="A51" s="70">
        <v>3000000000</v>
      </c>
      <c r="B51" s="19" t="s">
        <v>45</v>
      </c>
      <c r="C51" s="231">
        <v>0</v>
      </c>
      <c r="D51" s="222">
        <v>0</v>
      </c>
      <c r="E51" s="71" t="e">
        <f t="shared" si="0"/>
        <v>#DIV/0!</v>
      </c>
      <c r="F51" s="71">
        <f t="shared" si="1"/>
        <v>0</v>
      </c>
    </row>
    <row r="52" spans="1:6" s="102" customFormat="1" ht="16.5" customHeight="1">
      <c r="A52" s="70"/>
      <c r="B52" s="10" t="s">
        <v>46</v>
      </c>
      <c r="C52" s="215">
        <f>SUM(C44,C45,C51)</f>
        <v>370592.9126</v>
      </c>
      <c r="D52" s="232">
        <f>D44+D45</f>
        <v>197708.21024</v>
      </c>
      <c r="E52" s="71">
        <f t="shared" si="0"/>
        <v>53.34916117335376</v>
      </c>
      <c r="F52" s="71">
        <f t="shared" si="1"/>
        <v>-172884.70236</v>
      </c>
    </row>
    <row r="53" spans="1:6" s="102" customFormat="1" ht="15.75">
      <c r="A53" s="70"/>
      <c r="B53" s="22" t="s">
        <v>47</v>
      </c>
      <c r="C53" s="215">
        <f>C113-C52</f>
        <v>12788.040000000037</v>
      </c>
      <c r="D53" s="215">
        <f>D113-D52</f>
        <v>-11437.103639999987</v>
      </c>
      <c r="E53" s="77"/>
      <c r="F53" s="77"/>
    </row>
    <row r="54" spans="1:4" ht="15.75">
      <c r="A54" s="78"/>
      <c r="B54" s="79"/>
      <c r="C54" s="80"/>
      <c r="D54" s="80"/>
    </row>
    <row r="55" spans="1:6" ht="63">
      <c r="A55" s="82" t="s">
        <v>0</v>
      </c>
      <c r="B55" s="82" t="s">
        <v>48</v>
      </c>
      <c r="C55" s="33" t="s">
        <v>2</v>
      </c>
      <c r="D55" s="6" t="s">
        <v>307</v>
      </c>
      <c r="E55" s="33" t="s">
        <v>3</v>
      </c>
      <c r="F55" s="34" t="s">
        <v>4</v>
      </c>
    </row>
    <row r="56" spans="1:6" ht="15.75">
      <c r="A56" s="181">
        <v>1</v>
      </c>
      <c r="B56" s="82">
        <v>2</v>
      </c>
      <c r="C56" s="182">
        <v>3</v>
      </c>
      <c r="D56" s="182">
        <v>4</v>
      </c>
      <c r="E56" s="182">
        <v>5</v>
      </c>
      <c r="F56" s="182">
        <v>6</v>
      </c>
    </row>
    <row r="57" spans="1:6" s="102" customFormat="1" ht="15.75">
      <c r="A57" s="84" t="s">
        <v>49</v>
      </c>
      <c r="B57" s="164" t="s">
        <v>50</v>
      </c>
      <c r="C57" s="201">
        <f>C58+C59+C60+C61+C62+C64+C63</f>
        <v>20414.6756</v>
      </c>
      <c r="D57" s="180">
        <f>D58+D59+D60+D61+D62+D64+D63</f>
        <v>10530.597059999998</v>
      </c>
      <c r="E57" s="86">
        <f>SUM(D57/C57*100)</f>
        <v>51.58346508332466</v>
      </c>
      <c r="F57" s="86">
        <f>SUM(D57-C57)</f>
        <v>-9884.07854</v>
      </c>
    </row>
    <row r="58" spans="1:6" s="102" customFormat="1" ht="31.5">
      <c r="A58" s="87" t="s">
        <v>296</v>
      </c>
      <c r="B58" s="167" t="s">
        <v>297</v>
      </c>
      <c r="C58" s="202">
        <v>15</v>
      </c>
      <c r="D58" s="202">
        <v>0</v>
      </c>
      <c r="E58" s="89"/>
      <c r="F58" s="89"/>
    </row>
    <row r="59" spans="1:6" ht="15.75">
      <c r="A59" s="87" t="s">
        <v>51</v>
      </c>
      <c r="B59" s="88" t="s">
        <v>52</v>
      </c>
      <c r="C59" s="202">
        <v>14333.1</v>
      </c>
      <c r="D59" s="202">
        <v>7581.47575</v>
      </c>
      <c r="E59" s="89">
        <f aca="true" t="shared" si="2" ref="E59:E113">SUM(D59/C59*100)</f>
        <v>52.89487793987343</v>
      </c>
      <c r="F59" s="89">
        <f aca="true" t="shared" si="3" ref="F59:F113">SUM(D59-C59)</f>
        <v>-6751.624250000001</v>
      </c>
    </row>
    <row r="60" spans="1:6" ht="16.5" customHeight="1">
      <c r="A60" s="87" t="s">
        <v>158</v>
      </c>
      <c r="B60" s="88" t="s">
        <v>286</v>
      </c>
      <c r="C60" s="202">
        <v>1.882</v>
      </c>
      <c r="D60" s="202">
        <v>0</v>
      </c>
      <c r="E60" s="89"/>
      <c r="F60" s="89">
        <f t="shared" si="3"/>
        <v>-1.882</v>
      </c>
    </row>
    <row r="61" spans="1:6" ht="31.5" customHeight="1">
      <c r="A61" s="87" t="s">
        <v>159</v>
      </c>
      <c r="B61" s="88" t="s">
        <v>160</v>
      </c>
      <c r="C61" s="202">
        <v>3588</v>
      </c>
      <c r="D61" s="202">
        <v>1672.04957</v>
      </c>
      <c r="E61" s="89">
        <f t="shared" si="2"/>
        <v>46.60115858416945</v>
      </c>
      <c r="F61" s="89">
        <f t="shared" si="3"/>
        <v>-1915.95043</v>
      </c>
    </row>
    <row r="62" spans="1:6" ht="15" customHeight="1" hidden="1">
      <c r="A62" s="87" t="s">
        <v>53</v>
      </c>
      <c r="B62" s="88" t="s">
        <v>54</v>
      </c>
      <c r="C62" s="202">
        <v>0</v>
      </c>
      <c r="D62" s="202">
        <v>0</v>
      </c>
      <c r="E62" s="89"/>
      <c r="F62" s="89">
        <f t="shared" si="3"/>
        <v>0</v>
      </c>
    </row>
    <row r="63" spans="1:6" ht="15.75" customHeight="1">
      <c r="A63" s="87" t="s">
        <v>161</v>
      </c>
      <c r="B63" s="88" t="s">
        <v>290</v>
      </c>
      <c r="C63" s="203">
        <v>135</v>
      </c>
      <c r="D63" s="203">
        <v>0</v>
      </c>
      <c r="E63" s="89">
        <f t="shared" si="2"/>
        <v>0</v>
      </c>
      <c r="F63" s="89">
        <f t="shared" si="3"/>
        <v>-135</v>
      </c>
    </row>
    <row r="64" spans="1:6" ht="16.5" customHeight="1">
      <c r="A64" s="87" t="s">
        <v>285</v>
      </c>
      <c r="B64" s="88" t="s">
        <v>289</v>
      </c>
      <c r="C64" s="202">
        <v>2341.6936</v>
      </c>
      <c r="D64" s="202">
        <v>1277.07174</v>
      </c>
      <c r="E64" s="89">
        <f t="shared" si="2"/>
        <v>54.536244195226914</v>
      </c>
      <c r="F64" s="89">
        <f t="shared" si="3"/>
        <v>-1064.62186</v>
      </c>
    </row>
    <row r="65" spans="1:6" s="102" customFormat="1" ht="15.75">
      <c r="A65" s="90" t="s">
        <v>56</v>
      </c>
      <c r="B65" s="165" t="s">
        <v>57</v>
      </c>
      <c r="C65" s="201">
        <f>C66</f>
        <v>1467.6</v>
      </c>
      <c r="D65" s="201">
        <f>D66</f>
        <v>1446.1</v>
      </c>
      <c r="E65" s="86">
        <f t="shared" si="2"/>
        <v>98.5350231670755</v>
      </c>
      <c r="F65" s="86">
        <f t="shared" si="3"/>
        <v>-21.5</v>
      </c>
    </row>
    <row r="66" spans="1:6" ht="15.75">
      <c r="A66" s="91" t="s">
        <v>58</v>
      </c>
      <c r="B66" s="17" t="s">
        <v>288</v>
      </c>
      <c r="C66" s="202">
        <v>1467.6</v>
      </c>
      <c r="D66" s="202">
        <v>1446.1</v>
      </c>
      <c r="E66" s="89">
        <f t="shared" si="2"/>
        <v>98.5350231670755</v>
      </c>
      <c r="F66" s="89">
        <f t="shared" si="3"/>
        <v>-21.5</v>
      </c>
    </row>
    <row r="67" spans="1:6" s="102" customFormat="1" ht="15.75">
      <c r="A67" s="84" t="s">
        <v>60</v>
      </c>
      <c r="B67" s="164" t="s">
        <v>61</v>
      </c>
      <c r="C67" s="201">
        <f>SUM(C68:C69)</f>
        <v>1031.8</v>
      </c>
      <c r="D67" s="201">
        <f>SUM(D68:D69)</f>
        <v>391.39633000000003</v>
      </c>
      <c r="E67" s="86">
        <f t="shared" si="2"/>
        <v>37.933352393874785</v>
      </c>
      <c r="F67" s="86">
        <f t="shared" si="3"/>
        <v>-640.4036699999999</v>
      </c>
    </row>
    <row r="68" spans="1:6" ht="15.75">
      <c r="A68" s="87" t="s">
        <v>62</v>
      </c>
      <c r="B68" s="88" t="s">
        <v>63</v>
      </c>
      <c r="C68" s="202">
        <v>500</v>
      </c>
      <c r="D68" s="202">
        <v>150.1128</v>
      </c>
      <c r="E68" s="89">
        <f t="shared" si="2"/>
        <v>30.02256</v>
      </c>
      <c r="F68" s="89">
        <f t="shared" si="3"/>
        <v>-349.8872</v>
      </c>
    </row>
    <row r="69" spans="1:6" ht="15.75">
      <c r="A69" s="168" t="s">
        <v>162</v>
      </c>
      <c r="B69" s="92" t="s">
        <v>163</v>
      </c>
      <c r="C69" s="202">
        <v>531.8</v>
      </c>
      <c r="D69" s="202">
        <v>241.28353</v>
      </c>
      <c r="E69" s="89">
        <f t="shared" si="2"/>
        <v>45.371103798420464</v>
      </c>
      <c r="F69" s="89">
        <f t="shared" si="3"/>
        <v>-290.5164699999999</v>
      </c>
    </row>
    <row r="70" spans="1:6" s="102" customFormat="1" ht="15.75">
      <c r="A70" s="84" t="s">
        <v>66</v>
      </c>
      <c r="B70" s="164" t="s">
        <v>67</v>
      </c>
      <c r="C70" s="204">
        <f>SUM(C71:C74)</f>
        <v>43838.666000000005</v>
      </c>
      <c r="D70" s="204">
        <f>SUM(D71:D74)</f>
        <v>9481.92001</v>
      </c>
      <c r="E70" s="86">
        <f t="shared" si="2"/>
        <v>21.62912532511824</v>
      </c>
      <c r="F70" s="86">
        <f t="shared" si="3"/>
        <v>-34356.74599</v>
      </c>
    </row>
    <row r="71" spans="1:6" ht="15.75">
      <c r="A71" s="87" t="s">
        <v>164</v>
      </c>
      <c r="B71" s="88" t="s">
        <v>165</v>
      </c>
      <c r="C71" s="205">
        <v>878.6</v>
      </c>
      <c r="D71" s="202">
        <v>0</v>
      </c>
      <c r="E71" s="89">
        <f t="shared" si="2"/>
        <v>0</v>
      </c>
      <c r="F71" s="89">
        <f t="shared" si="3"/>
        <v>-878.6</v>
      </c>
    </row>
    <row r="72" spans="1:6" s="102" customFormat="1" ht="15.75">
      <c r="A72" s="87" t="s">
        <v>70</v>
      </c>
      <c r="B72" s="88" t="s">
        <v>71</v>
      </c>
      <c r="C72" s="205">
        <v>1882.95</v>
      </c>
      <c r="D72" s="202">
        <v>0</v>
      </c>
      <c r="E72" s="89"/>
      <c r="F72" s="89">
        <f t="shared" si="3"/>
        <v>-1882.95</v>
      </c>
    </row>
    <row r="73" spans="1:6" ht="15.75">
      <c r="A73" s="87" t="s">
        <v>68</v>
      </c>
      <c r="B73" s="88" t="s">
        <v>69</v>
      </c>
      <c r="C73" s="205">
        <v>37290.116</v>
      </c>
      <c r="D73" s="202">
        <v>9020.014</v>
      </c>
      <c r="E73" s="89">
        <f t="shared" si="2"/>
        <v>24.188752858800434</v>
      </c>
      <c r="F73" s="89">
        <f t="shared" si="3"/>
        <v>-28270.102000000003</v>
      </c>
    </row>
    <row r="74" spans="1:6" ht="15.75">
      <c r="A74" s="87" t="s">
        <v>72</v>
      </c>
      <c r="B74" s="88" t="s">
        <v>73</v>
      </c>
      <c r="C74" s="205">
        <v>3787</v>
      </c>
      <c r="D74" s="202">
        <v>461.90601</v>
      </c>
      <c r="E74" s="89">
        <f t="shared" si="2"/>
        <v>12.197148402429363</v>
      </c>
      <c r="F74" s="89">
        <f t="shared" si="3"/>
        <v>-3325.09399</v>
      </c>
    </row>
    <row r="75" spans="1:6" s="102" customFormat="1" ht="15.75">
      <c r="A75" s="84" t="s">
        <v>74</v>
      </c>
      <c r="B75" s="164" t="s">
        <v>75</v>
      </c>
      <c r="C75" s="201">
        <f>SUM(C76:C78)</f>
        <v>6024</v>
      </c>
      <c r="D75" s="201">
        <f>SUM(D76:D78)</f>
        <v>4251.223</v>
      </c>
      <c r="E75" s="86">
        <f t="shared" si="2"/>
        <v>70.57143094289509</v>
      </c>
      <c r="F75" s="86">
        <f t="shared" si="3"/>
        <v>-1772.777</v>
      </c>
    </row>
    <row r="76" spans="1:6" ht="15.75">
      <c r="A76" s="87" t="s">
        <v>76</v>
      </c>
      <c r="B76" s="93" t="s">
        <v>77</v>
      </c>
      <c r="C76" s="202">
        <v>2834.8</v>
      </c>
      <c r="D76" s="202">
        <v>2834.8</v>
      </c>
      <c r="E76" s="89">
        <f t="shared" si="2"/>
        <v>100</v>
      </c>
      <c r="F76" s="89">
        <f t="shared" si="3"/>
        <v>0</v>
      </c>
    </row>
    <row r="77" spans="1:6" ht="15.75">
      <c r="A77" s="87" t="s">
        <v>78</v>
      </c>
      <c r="B77" s="93" t="s">
        <v>79</v>
      </c>
      <c r="C77" s="202">
        <v>0</v>
      </c>
      <c r="D77" s="202">
        <v>0</v>
      </c>
      <c r="E77" s="89"/>
      <c r="F77" s="89">
        <f t="shared" si="3"/>
        <v>0</v>
      </c>
    </row>
    <row r="78" spans="1:6" ht="15.75">
      <c r="A78" s="87" t="s">
        <v>80</v>
      </c>
      <c r="B78" s="88" t="s">
        <v>81</v>
      </c>
      <c r="C78" s="202">
        <v>3189.2</v>
      </c>
      <c r="D78" s="202">
        <v>1416.423</v>
      </c>
      <c r="E78" s="89">
        <f t="shared" si="2"/>
        <v>44.41311300639659</v>
      </c>
      <c r="F78" s="89">
        <f t="shared" si="3"/>
        <v>-1772.7769999999998</v>
      </c>
    </row>
    <row r="79" spans="1:6" s="102" customFormat="1" ht="15.75">
      <c r="A79" s="84" t="s">
        <v>82</v>
      </c>
      <c r="B79" s="166" t="s">
        <v>83</v>
      </c>
      <c r="C79" s="204">
        <f>SUM(C80)</f>
        <v>60</v>
      </c>
      <c r="D79" s="204">
        <f>SUM(D80)</f>
        <v>0</v>
      </c>
      <c r="E79" s="86">
        <f t="shared" si="2"/>
        <v>0</v>
      </c>
      <c r="F79" s="86">
        <f t="shared" si="3"/>
        <v>-60</v>
      </c>
    </row>
    <row r="80" spans="1:6" ht="31.5">
      <c r="A80" s="87" t="s">
        <v>84</v>
      </c>
      <c r="B80" s="93" t="s">
        <v>85</v>
      </c>
      <c r="C80" s="205">
        <v>60</v>
      </c>
      <c r="D80" s="202">
        <v>0</v>
      </c>
      <c r="E80" s="89">
        <f t="shared" si="2"/>
        <v>0</v>
      </c>
      <c r="F80" s="89">
        <f t="shared" si="3"/>
        <v>-60</v>
      </c>
    </row>
    <row r="81" spans="1:6" s="102" customFormat="1" ht="15.75">
      <c r="A81" s="84" t="s">
        <v>86</v>
      </c>
      <c r="B81" s="166" t="s">
        <v>87</v>
      </c>
      <c r="C81" s="204">
        <f>SUM(C82:C85)</f>
        <v>219128.87000000002</v>
      </c>
      <c r="D81" s="204">
        <f>SUM(D82:D85)</f>
        <v>114392.41265</v>
      </c>
      <c r="E81" s="86">
        <f t="shared" si="2"/>
        <v>52.203259502045526</v>
      </c>
      <c r="F81" s="86">
        <f t="shared" si="3"/>
        <v>-104736.45735000003</v>
      </c>
    </row>
    <row r="82" spans="1:6" ht="15.75">
      <c r="A82" s="87" t="s">
        <v>88</v>
      </c>
      <c r="B82" s="93" t="s">
        <v>89</v>
      </c>
      <c r="C82" s="205">
        <v>49360.73</v>
      </c>
      <c r="D82" s="202">
        <v>23965.4454</v>
      </c>
      <c r="E82" s="89">
        <f t="shared" si="2"/>
        <v>48.55164297610671</v>
      </c>
      <c r="F82" s="89">
        <f t="shared" si="3"/>
        <v>-25395.284600000003</v>
      </c>
    </row>
    <row r="83" spans="1:6" ht="15.75">
      <c r="A83" s="87" t="s">
        <v>90</v>
      </c>
      <c r="B83" s="93" t="s">
        <v>91</v>
      </c>
      <c r="C83" s="205">
        <v>162818.94</v>
      </c>
      <c r="D83" s="202">
        <v>85668.98419</v>
      </c>
      <c r="E83" s="89">
        <f t="shared" si="2"/>
        <v>52.61610485242073</v>
      </c>
      <c r="F83" s="89">
        <f t="shared" si="3"/>
        <v>-77149.95581</v>
      </c>
    </row>
    <row r="84" spans="1:6" ht="15.75">
      <c r="A84" s="87" t="s">
        <v>92</v>
      </c>
      <c r="B84" s="93" t="s">
        <v>93</v>
      </c>
      <c r="C84" s="205">
        <v>3110</v>
      </c>
      <c r="D84" s="202">
        <v>2324.64227</v>
      </c>
      <c r="E84" s="89">
        <f t="shared" si="2"/>
        <v>74.74733987138264</v>
      </c>
      <c r="F84" s="89">
        <f t="shared" si="3"/>
        <v>-785.3577300000002</v>
      </c>
    </row>
    <row r="85" spans="1:6" ht="15.75">
      <c r="A85" s="87" t="s">
        <v>94</v>
      </c>
      <c r="B85" s="93" t="s">
        <v>95</v>
      </c>
      <c r="C85" s="205">
        <v>3839.2</v>
      </c>
      <c r="D85" s="202">
        <v>2433.34079</v>
      </c>
      <c r="E85" s="89">
        <f t="shared" si="2"/>
        <v>63.38145420921026</v>
      </c>
      <c r="F85" s="89">
        <f t="shared" si="3"/>
        <v>-1405.8592099999996</v>
      </c>
    </row>
    <row r="86" spans="1:6" s="102" customFormat="1" ht="15.75">
      <c r="A86" s="84" t="s">
        <v>96</v>
      </c>
      <c r="B86" s="164" t="s">
        <v>284</v>
      </c>
      <c r="C86" s="201">
        <f>C87</f>
        <v>4043.495</v>
      </c>
      <c r="D86" s="201">
        <f>SUM(D87)</f>
        <v>1859.55832</v>
      </c>
      <c r="E86" s="86">
        <f t="shared" si="2"/>
        <v>45.98888634708341</v>
      </c>
      <c r="F86" s="86">
        <f t="shared" si="3"/>
        <v>-2183.93668</v>
      </c>
    </row>
    <row r="87" spans="1:6" ht="15.75">
      <c r="A87" s="87" t="s">
        <v>98</v>
      </c>
      <c r="B87" s="88" t="s">
        <v>166</v>
      </c>
      <c r="C87" s="202">
        <v>4043.495</v>
      </c>
      <c r="D87" s="202">
        <v>1859.55832</v>
      </c>
      <c r="E87" s="89">
        <f t="shared" si="2"/>
        <v>45.98888634708341</v>
      </c>
      <c r="F87" s="89">
        <f t="shared" si="3"/>
        <v>-2183.93668</v>
      </c>
    </row>
    <row r="88" spans="1:6" s="102" customFormat="1" ht="15.75">
      <c r="A88" s="84" t="s">
        <v>100</v>
      </c>
      <c r="B88" s="164" t="s">
        <v>271</v>
      </c>
      <c r="C88" s="201">
        <f>SUM(C89:C93)</f>
        <v>32035.800000000003</v>
      </c>
      <c r="D88" s="201">
        <f>SUM(D89:D93)</f>
        <v>13803.773570000001</v>
      </c>
      <c r="E88" s="86">
        <f t="shared" si="2"/>
        <v>43.08858704948839</v>
      </c>
      <c r="F88" s="86">
        <f t="shared" si="3"/>
        <v>-18232.02643</v>
      </c>
    </row>
    <row r="89" spans="1:6" ht="15.75">
      <c r="A89" s="87" t="s">
        <v>102</v>
      </c>
      <c r="B89" s="88" t="s">
        <v>167</v>
      </c>
      <c r="C89" s="202">
        <v>20842.076</v>
      </c>
      <c r="D89" s="202">
        <v>8421.48319</v>
      </c>
      <c r="E89" s="89">
        <f t="shared" si="2"/>
        <v>40.406162946531815</v>
      </c>
      <c r="F89" s="89">
        <f t="shared" si="3"/>
        <v>-12420.59281</v>
      </c>
    </row>
    <row r="90" spans="1:6" ht="15.75">
      <c r="A90" s="87" t="s">
        <v>104</v>
      </c>
      <c r="B90" s="88" t="s">
        <v>105</v>
      </c>
      <c r="C90" s="202">
        <v>5718.523</v>
      </c>
      <c r="D90" s="202">
        <v>2806.12639</v>
      </c>
      <c r="E90" s="89">
        <f t="shared" si="2"/>
        <v>49.07082458180197</v>
      </c>
      <c r="F90" s="89">
        <f t="shared" si="3"/>
        <v>-2912.3966100000002</v>
      </c>
    </row>
    <row r="91" spans="1:6" ht="15" customHeight="1">
      <c r="A91" s="87" t="s">
        <v>106</v>
      </c>
      <c r="B91" s="88" t="s">
        <v>287</v>
      </c>
      <c r="C91" s="202">
        <v>169.034</v>
      </c>
      <c r="D91" s="202">
        <v>75.90437</v>
      </c>
      <c r="E91" s="89">
        <f t="shared" si="2"/>
        <v>44.904794301738114</v>
      </c>
      <c r="F91" s="89">
        <f t="shared" si="3"/>
        <v>-93.12962999999999</v>
      </c>
    </row>
    <row r="92" spans="1:6" ht="15.75">
      <c r="A92" s="87" t="s">
        <v>108</v>
      </c>
      <c r="B92" s="94" t="s">
        <v>109</v>
      </c>
      <c r="C92" s="202">
        <v>5306.167</v>
      </c>
      <c r="D92" s="202">
        <v>2500.25962</v>
      </c>
      <c r="E92" s="89">
        <f t="shared" si="2"/>
        <v>47.119881828069104</v>
      </c>
      <c r="F92" s="89">
        <f t="shared" si="3"/>
        <v>-2805.9073800000006</v>
      </c>
    </row>
    <row r="93" spans="1:6" ht="15.75" hidden="1">
      <c r="A93" s="87" t="s">
        <v>110</v>
      </c>
      <c r="B93" s="88" t="s">
        <v>168</v>
      </c>
      <c r="C93" s="202"/>
      <c r="D93" s="202"/>
      <c r="E93" s="89"/>
      <c r="F93" s="89">
        <f t="shared" si="3"/>
        <v>0</v>
      </c>
    </row>
    <row r="94" spans="1:6" s="102" customFormat="1" ht="15.75">
      <c r="A94" s="95">
        <v>1000</v>
      </c>
      <c r="B94" s="164" t="s">
        <v>112</v>
      </c>
      <c r="C94" s="201">
        <f>SUM(C95:C98)</f>
        <v>14915.145999999999</v>
      </c>
      <c r="D94" s="201">
        <f>SUM(D95:D98)</f>
        <v>6146.571190000001</v>
      </c>
      <c r="E94" s="86">
        <f t="shared" si="2"/>
        <v>41.2102649883548</v>
      </c>
      <c r="F94" s="86">
        <f t="shared" si="3"/>
        <v>-8768.574809999998</v>
      </c>
    </row>
    <row r="95" spans="1:6" ht="15.75">
      <c r="A95" s="83">
        <v>1001</v>
      </c>
      <c r="B95" s="97" t="s">
        <v>169</v>
      </c>
      <c r="C95" s="202">
        <v>140</v>
      </c>
      <c r="D95" s="202">
        <v>41.4876</v>
      </c>
      <c r="E95" s="89">
        <f t="shared" si="2"/>
        <v>29.634</v>
      </c>
      <c r="F95" s="89">
        <f t="shared" si="3"/>
        <v>-98.5124</v>
      </c>
    </row>
    <row r="96" spans="1:6" ht="15.75">
      <c r="A96" s="83">
        <v>1003</v>
      </c>
      <c r="B96" s="97" t="s">
        <v>113</v>
      </c>
      <c r="C96" s="202">
        <v>13190.846</v>
      </c>
      <c r="D96" s="202">
        <v>5391.60649</v>
      </c>
      <c r="E96" s="89">
        <f t="shared" si="2"/>
        <v>40.8738491071763</v>
      </c>
      <c r="F96" s="89">
        <f t="shared" si="3"/>
        <v>-7799.239509999999</v>
      </c>
    </row>
    <row r="97" spans="1:6" ht="15" customHeight="1">
      <c r="A97" s="83">
        <v>1004</v>
      </c>
      <c r="B97" s="97" t="s">
        <v>114</v>
      </c>
      <c r="C97" s="202">
        <v>1584.3</v>
      </c>
      <c r="D97" s="206">
        <v>713.4771</v>
      </c>
      <c r="E97" s="89">
        <f t="shared" si="2"/>
        <v>45.034217004355234</v>
      </c>
      <c r="F97" s="89">
        <f t="shared" si="3"/>
        <v>-870.8229</v>
      </c>
    </row>
    <row r="98" spans="1:6" ht="15.75" hidden="1">
      <c r="A98" s="87" t="s">
        <v>115</v>
      </c>
      <c r="B98" s="88" t="s">
        <v>116</v>
      </c>
      <c r="C98" s="202">
        <v>0</v>
      </c>
      <c r="D98" s="202">
        <v>0</v>
      </c>
      <c r="E98" s="89"/>
      <c r="F98" s="89">
        <f t="shared" si="3"/>
        <v>0</v>
      </c>
    </row>
    <row r="99" spans="1:6" ht="15.75">
      <c r="A99" s="84" t="s">
        <v>117</v>
      </c>
      <c r="B99" s="164" t="s">
        <v>118</v>
      </c>
      <c r="C99" s="201">
        <f>C100+C101+C102+C103+C104</f>
        <v>5633.3</v>
      </c>
      <c r="D99" s="201">
        <f>D100+D101+D102+D103+D104</f>
        <v>3993.55447</v>
      </c>
      <c r="E99" s="89">
        <f t="shared" si="2"/>
        <v>70.89191894626595</v>
      </c>
      <c r="F99" s="85">
        <f>F100+F101+F102+F103+F104</f>
        <v>-1639.7455300000001</v>
      </c>
    </row>
    <row r="100" spans="1:6" ht="15.75">
      <c r="A100" s="87" t="s">
        <v>119</v>
      </c>
      <c r="B100" s="88" t="s">
        <v>279</v>
      </c>
      <c r="C100" s="202">
        <v>150</v>
      </c>
      <c r="D100" s="202">
        <v>123.348</v>
      </c>
      <c r="E100" s="89">
        <f t="shared" si="2"/>
        <v>82.232</v>
      </c>
      <c r="F100" s="89">
        <f aca="true" t="shared" si="4" ref="F100:F107">SUM(D100-C100)</f>
        <v>-26.652</v>
      </c>
    </row>
    <row r="101" spans="1:6" ht="15.75">
      <c r="A101" s="87" t="s">
        <v>121</v>
      </c>
      <c r="B101" s="88" t="s">
        <v>122</v>
      </c>
      <c r="C101" s="202">
        <v>5483.3</v>
      </c>
      <c r="D101" s="202">
        <v>3870.20647</v>
      </c>
      <c r="E101" s="89">
        <f t="shared" si="2"/>
        <v>70.58170207721628</v>
      </c>
      <c r="F101" s="89">
        <f t="shared" si="4"/>
        <v>-1613.09353</v>
      </c>
    </row>
    <row r="102" spans="1:6" ht="15.75" hidden="1">
      <c r="A102" s="87" t="s">
        <v>123</v>
      </c>
      <c r="B102" s="88" t="s">
        <v>124</v>
      </c>
      <c r="C102" s="202"/>
      <c r="D102" s="202"/>
      <c r="E102" s="89" t="e">
        <f t="shared" si="2"/>
        <v>#DIV/0!</v>
      </c>
      <c r="F102" s="89"/>
    </row>
    <row r="103" spans="1:6" ht="31.5" hidden="1">
      <c r="A103" s="87" t="s">
        <v>125</v>
      </c>
      <c r="B103" s="88" t="s">
        <v>126</v>
      </c>
      <c r="C103" s="202"/>
      <c r="D103" s="202"/>
      <c r="E103" s="89" t="e">
        <f t="shared" si="2"/>
        <v>#DIV/0!</v>
      </c>
      <c r="F103" s="89"/>
    </row>
    <row r="104" spans="1:6" ht="16.5" customHeight="1" hidden="1">
      <c r="A104" s="87" t="s">
        <v>127</v>
      </c>
      <c r="B104" s="88" t="s">
        <v>278</v>
      </c>
      <c r="C104" s="202"/>
      <c r="D104" s="202"/>
      <c r="E104" s="89" t="e">
        <f t="shared" si="2"/>
        <v>#DIV/0!</v>
      </c>
      <c r="F104" s="89"/>
    </row>
    <row r="105" spans="1:6" ht="15.75">
      <c r="A105" s="87" t="s">
        <v>129</v>
      </c>
      <c r="B105" s="164" t="s">
        <v>130</v>
      </c>
      <c r="C105" s="201">
        <f>C106</f>
        <v>100</v>
      </c>
      <c r="D105" s="180">
        <f>D106</f>
        <v>50</v>
      </c>
      <c r="E105" s="89">
        <f t="shared" si="2"/>
        <v>50</v>
      </c>
      <c r="F105" s="89">
        <f t="shared" si="4"/>
        <v>-50</v>
      </c>
    </row>
    <row r="106" spans="1:6" ht="15.75">
      <c r="A106" s="87" t="s">
        <v>131</v>
      </c>
      <c r="B106" s="88" t="s">
        <v>132</v>
      </c>
      <c r="C106" s="202">
        <v>100</v>
      </c>
      <c r="D106" s="202">
        <v>50</v>
      </c>
      <c r="E106" s="89">
        <f t="shared" si="2"/>
        <v>50</v>
      </c>
      <c r="F106" s="89">
        <f t="shared" si="4"/>
        <v>-50</v>
      </c>
    </row>
    <row r="107" spans="1:6" ht="31.5">
      <c r="A107" s="84" t="s">
        <v>133</v>
      </c>
      <c r="B107" s="165" t="s">
        <v>134</v>
      </c>
      <c r="C107" s="207">
        <f>C108</f>
        <v>355</v>
      </c>
      <c r="D107" s="207">
        <f>D108</f>
        <v>0</v>
      </c>
      <c r="E107" s="89">
        <f t="shared" si="2"/>
        <v>0</v>
      </c>
      <c r="F107" s="89">
        <f t="shared" si="4"/>
        <v>-355</v>
      </c>
    </row>
    <row r="108" spans="1:6" ht="31.5">
      <c r="A108" s="87" t="s">
        <v>135</v>
      </c>
      <c r="B108" s="17" t="s">
        <v>136</v>
      </c>
      <c r="C108" s="203">
        <v>355</v>
      </c>
      <c r="D108" s="203">
        <v>0</v>
      </c>
      <c r="E108" s="89"/>
      <c r="F108" s="89"/>
    </row>
    <row r="109" spans="1:6" s="102" customFormat="1" ht="15.75">
      <c r="A109" s="95">
        <v>1400</v>
      </c>
      <c r="B109" s="96" t="s">
        <v>137</v>
      </c>
      <c r="C109" s="204">
        <f>C110+C111+C112</f>
        <v>34332.6</v>
      </c>
      <c r="D109" s="204">
        <f>SUM(D110:D112)</f>
        <v>19924</v>
      </c>
      <c r="E109" s="86">
        <f t="shared" si="2"/>
        <v>58.03230748617933</v>
      </c>
      <c r="F109" s="86">
        <f t="shared" si="3"/>
        <v>-14408.599999999999</v>
      </c>
    </row>
    <row r="110" spans="1:6" ht="15.75">
      <c r="A110" s="83">
        <v>1401</v>
      </c>
      <c r="B110" s="97" t="s">
        <v>303</v>
      </c>
      <c r="C110" s="205">
        <v>29666.5</v>
      </c>
      <c r="D110" s="202">
        <v>16537</v>
      </c>
      <c r="E110" s="89">
        <f t="shared" si="2"/>
        <v>55.743009792189845</v>
      </c>
      <c r="F110" s="89">
        <f t="shared" si="3"/>
        <v>-13129.5</v>
      </c>
    </row>
    <row r="111" spans="1:6" ht="15" customHeight="1">
      <c r="A111" s="83">
        <v>1402</v>
      </c>
      <c r="B111" s="97" t="s">
        <v>305</v>
      </c>
      <c r="C111" s="205">
        <v>2806.1</v>
      </c>
      <c r="D111" s="202">
        <v>1527</v>
      </c>
      <c r="E111" s="89">
        <f t="shared" si="2"/>
        <v>54.41716261002816</v>
      </c>
      <c r="F111" s="89">
        <f t="shared" si="3"/>
        <v>-1279.1</v>
      </c>
    </row>
    <row r="112" spans="1:6" ht="15.75">
      <c r="A112" s="83">
        <v>1403</v>
      </c>
      <c r="B112" s="97" t="s">
        <v>304</v>
      </c>
      <c r="C112" s="205">
        <v>1860</v>
      </c>
      <c r="D112" s="202">
        <v>1860</v>
      </c>
      <c r="E112" s="89"/>
      <c r="F112" s="89">
        <f t="shared" si="3"/>
        <v>0</v>
      </c>
    </row>
    <row r="113" spans="1:6" s="102" customFormat="1" ht="15.75">
      <c r="A113" s="95"/>
      <c r="B113" s="98" t="s">
        <v>139</v>
      </c>
      <c r="C113" s="180">
        <f>C57+C65+C67+C70+C75+C79+C81+C86+C88+C94+C99+C105+C107+C109</f>
        <v>383380.9526</v>
      </c>
      <c r="D113" s="204">
        <f>D57+D65+D67+D70+D75+D79+D81+D86+D88+D94+D99+D105+D107+D109</f>
        <v>186271.1066</v>
      </c>
      <c r="E113" s="86">
        <f t="shared" si="2"/>
        <v>48.58642698254905</v>
      </c>
      <c r="F113" s="86">
        <f t="shared" si="3"/>
        <v>-197109.84600000002</v>
      </c>
    </row>
    <row r="114" ht="15.75">
      <c r="D114" s="200"/>
    </row>
    <row r="115" spans="1:4" s="9" customFormat="1" ht="12.75">
      <c r="A115" s="66" t="s">
        <v>140</v>
      </c>
      <c r="B115" s="66"/>
      <c r="D115" s="199"/>
    </row>
    <row r="116" spans="1:3" s="9" customFormat="1" ht="12.75">
      <c r="A116" s="67" t="s">
        <v>141</v>
      </c>
      <c r="B116" s="67"/>
      <c r="C116" s="9" t="s">
        <v>170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311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144.28828000000001</v>
      </c>
      <c r="E5" s="12">
        <f aca="true" t="shared" si="0" ref="E5:E35">D5/C5*100</f>
        <v>43.72372121212121</v>
      </c>
      <c r="F5" s="12">
        <f aca="true" t="shared" si="1" ref="F5:F36">D5-C5</f>
        <v>-185.71171999999999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57.99208</v>
      </c>
      <c r="E6" s="12">
        <f t="shared" si="0"/>
        <v>45.024906832298136</v>
      </c>
      <c r="F6" s="12">
        <f t="shared" si="1"/>
        <v>-70.80792000000001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57.99208</v>
      </c>
      <c r="E7" s="12">
        <f t="shared" si="0"/>
        <v>45.024906832298136</v>
      </c>
      <c r="F7" s="12">
        <f t="shared" si="1"/>
        <v>-70.80792000000001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0.2196</v>
      </c>
      <c r="E8" s="12">
        <f t="shared" si="0"/>
        <v>2.196</v>
      </c>
      <c r="F8" s="12">
        <f t="shared" si="1"/>
        <v>-9.7804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0.2196</v>
      </c>
      <c r="E9" s="12">
        <f t="shared" si="0"/>
        <v>2.196</v>
      </c>
      <c r="F9" s="12">
        <f t="shared" si="1"/>
        <v>-9.7804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84.2766</v>
      </c>
      <c r="E10" s="12">
        <f t="shared" si="0"/>
        <v>46.2549945115258</v>
      </c>
      <c r="F10" s="12">
        <f t="shared" si="1"/>
        <v>-97.92339999999999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80.75738</v>
      </c>
      <c r="E11" s="12">
        <f t="shared" si="0"/>
        <v>46.35900114810563</v>
      </c>
      <c r="F11" s="12">
        <f t="shared" si="1"/>
        <v>-93.44261999999999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3.51922</v>
      </c>
      <c r="E12" s="12">
        <f t="shared" si="0"/>
        <v>43.990249999999996</v>
      </c>
      <c r="F12" s="12">
        <f t="shared" si="1"/>
        <v>-4.48078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1.8</v>
      </c>
      <c r="E15" s="12">
        <f t="shared" si="0"/>
        <v>20</v>
      </c>
      <c r="F15" s="12">
        <f t="shared" si="1"/>
        <v>-7.2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1.8</v>
      </c>
      <c r="E17" s="12">
        <f t="shared" si="0"/>
        <v>20</v>
      </c>
      <c r="F17" s="12">
        <f t="shared" si="1"/>
        <v>-7.2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9.02541</v>
      </c>
      <c r="E20" s="12">
        <f t="shared" si="0"/>
        <v>15.561051724137934</v>
      </c>
      <c r="F20" s="12">
        <f t="shared" si="1"/>
        <v>-48.97459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6.95631</v>
      </c>
      <c r="E21" s="12">
        <f t="shared" si="0"/>
        <v>77.29233333333335</v>
      </c>
      <c r="F21" s="12">
        <f t="shared" si="1"/>
        <v>-2.04369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2.0691</v>
      </c>
      <c r="E22" s="12">
        <f t="shared" si="0"/>
        <v>11.495000000000001</v>
      </c>
      <c r="F22" s="12">
        <f t="shared" si="1"/>
        <v>-15.9309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1110601410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2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0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3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153.31369</v>
      </c>
      <c r="E38" s="12">
        <f aca="true" t="shared" si="2" ref="E38:E47">D38/C38*100</f>
        <v>39.513837628865986</v>
      </c>
      <c r="F38" s="12">
        <f aca="true" t="shared" si="3" ref="F38:F47">D38-C38</f>
        <v>-234.68631</v>
      </c>
      <c r="G38" s="1"/>
    </row>
    <row r="39" spans="1:7" s="9" customFormat="1" ht="15.75">
      <c r="A39" s="10"/>
      <c r="B39" s="10" t="s">
        <v>39</v>
      </c>
      <c r="C39" s="11">
        <f>SUM(C40:C44)</f>
        <v>3070.5290000000005</v>
      </c>
      <c r="D39" s="11">
        <f>SUM(D40:D44)</f>
        <v>1630.494</v>
      </c>
      <c r="E39" s="12">
        <f t="shared" si="2"/>
        <v>53.10140369949281</v>
      </c>
      <c r="F39" s="12">
        <f t="shared" si="3"/>
        <v>-1440.0350000000005</v>
      </c>
      <c r="G39" s="1"/>
    </row>
    <row r="40" spans="1:8" s="9" customFormat="1" ht="15.75">
      <c r="A40" s="13">
        <v>2020100000</v>
      </c>
      <c r="B40" s="13" t="s">
        <v>40</v>
      </c>
      <c r="C40" s="12">
        <v>881.5</v>
      </c>
      <c r="D40" s="12">
        <v>491.1</v>
      </c>
      <c r="E40" s="12">
        <f t="shared" si="2"/>
        <v>55.71185479296654</v>
      </c>
      <c r="F40" s="12">
        <f t="shared" si="3"/>
        <v>-390.4</v>
      </c>
      <c r="G40" s="1"/>
      <c r="H40" s="21"/>
    </row>
    <row r="41" spans="1:7" s="9" customFormat="1" ht="15.75">
      <c r="A41" s="13">
        <v>2020100310</v>
      </c>
      <c r="B41" s="13" t="s">
        <v>41</v>
      </c>
      <c r="C41" s="12">
        <v>718.2</v>
      </c>
      <c r="D41" s="12">
        <v>471</v>
      </c>
      <c r="E41" s="12">
        <f t="shared" si="2"/>
        <v>65.58061821219715</v>
      </c>
      <c r="F41" s="12">
        <f t="shared" si="3"/>
        <v>-247.20000000000005</v>
      </c>
      <c r="G41" s="1"/>
    </row>
    <row r="42" spans="1:7" s="9" customFormat="1" ht="15.75">
      <c r="A42" s="13">
        <v>2020200000</v>
      </c>
      <c r="B42" s="13" t="s">
        <v>42</v>
      </c>
      <c r="C42" s="12">
        <v>1416.19</v>
      </c>
      <c r="D42" s="12">
        <v>614.462</v>
      </c>
      <c r="E42" s="12">
        <f t="shared" si="2"/>
        <v>43.38838715144154</v>
      </c>
      <c r="F42" s="12">
        <f t="shared" si="3"/>
        <v>-801.7280000000001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54.639</v>
      </c>
      <c r="D43" s="12">
        <v>53.932</v>
      </c>
      <c r="E43" s="12">
        <f t="shared" si="2"/>
        <v>98.70605245337579</v>
      </c>
      <c r="F43" s="12">
        <f t="shared" si="3"/>
        <v>-0.7070000000000007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/>
      <c r="G44" s="1"/>
    </row>
    <row r="45" spans="1:7" s="9" customFormat="1" ht="31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3458.5290000000005</v>
      </c>
      <c r="D46" s="209">
        <f>SUM(D39,D38)</f>
        <v>1783.8076899999999</v>
      </c>
      <c r="E46" s="12">
        <f t="shared" si="2"/>
        <v>51.57706325434888</v>
      </c>
      <c r="F46" s="12">
        <f t="shared" si="3"/>
        <v>-1674.7213100000006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-296.95704999999975</v>
      </c>
      <c r="E47" s="12">
        <f t="shared" si="2"/>
        <v>-593.9140999999995</v>
      </c>
      <c r="F47" s="12">
        <f t="shared" si="3"/>
        <v>-346.95704999999975</v>
      </c>
      <c r="G47" s="23"/>
    </row>
    <row r="48" spans="1:7" s="9" customFormat="1" ht="15" customHeight="1">
      <c r="A48" s="24"/>
      <c r="B48" s="25"/>
      <c r="C48" s="26"/>
      <c r="D48" s="210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578.04775</v>
      </c>
      <c r="D52" s="39">
        <f>SUM(D53:D55)</f>
        <v>293.49921</v>
      </c>
      <c r="E52" s="12">
        <f>D52/C52*100</f>
        <v>50.77421545192418</v>
      </c>
      <c r="F52" s="12">
        <f>D52-C52</f>
        <v>-284.54853999999995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548.149</v>
      </c>
      <c r="D53" s="18">
        <v>267.19921</v>
      </c>
      <c r="E53" s="12">
        <f>D53/C53*100</f>
        <v>48.745726070831104</v>
      </c>
      <c r="F53" s="12">
        <f>D53-C53</f>
        <v>-280.94979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54.59</v>
      </c>
      <c r="D56" s="39">
        <f>D57</f>
        <v>17.4084</v>
      </c>
      <c r="E56" s="12">
        <f>D56/C56*100</f>
        <v>31.88935702509617</v>
      </c>
      <c r="F56" s="12">
        <f aca="true" t="shared" si="4" ref="F56:F103">D56-C56</f>
        <v>-37.1816</v>
      </c>
      <c r="G56" s="31"/>
    </row>
    <row r="57" spans="1:6" s="9" customFormat="1" ht="15.75">
      <c r="A57" s="41" t="s">
        <v>58</v>
      </c>
      <c r="B57" s="17" t="s">
        <v>59</v>
      </c>
      <c r="C57" s="18">
        <v>54.59</v>
      </c>
      <c r="D57" s="18">
        <v>17.4084</v>
      </c>
      <c r="E57" s="12">
        <f>D57/C57*100</f>
        <v>31.88935702509617</v>
      </c>
      <c r="F57" s="12">
        <f t="shared" si="4"/>
        <v>-37.1816</v>
      </c>
    </row>
    <row r="58" spans="1:7" s="46" customFormat="1" ht="15" customHeight="1">
      <c r="A58" s="42" t="s">
        <v>60</v>
      </c>
      <c r="B58" s="43" t="s">
        <v>61</v>
      </c>
      <c r="C58" s="44">
        <f>C60+C61</f>
        <v>51.40125</v>
      </c>
      <c r="D58" s="44">
        <f>D60+D61</f>
        <v>1.40125</v>
      </c>
      <c r="E58" s="12">
        <f>D58/C58*100</f>
        <v>2.726101018944092</v>
      </c>
      <c r="F58" s="12">
        <f t="shared" si="4"/>
        <v>-50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276</v>
      </c>
      <c r="C60" s="49">
        <v>51.40125</v>
      </c>
      <c r="D60" s="49">
        <v>1.40125</v>
      </c>
      <c r="E60" s="12"/>
      <c r="F60" s="12">
        <f t="shared" si="4"/>
        <v>-50</v>
      </c>
      <c r="G60" s="45"/>
    </row>
    <row r="61" spans="1:7" s="46" customFormat="1" ht="16.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 t="e">
        <f>D61/C61*100</f>
        <v>#DIV/0!</v>
      </c>
      <c r="F61" s="12">
        <f t="shared" si="4"/>
        <v>0</v>
      </c>
      <c r="G61" s="45"/>
    </row>
    <row r="62" spans="1:7" s="9" customFormat="1" ht="17.25" customHeight="1" hidden="1">
      <c r="A62" s="37" t="s">
        <v>66</v>
      </c>
      <c r="B62" s="38" t="s">
        <v>67</v>
      </c>
      <c r="C62" s="39">
        <v>0</v>
      </c>
      <c r="D62" s="39"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70</v>
      </c>
      <c r="B64" s="50" t="s">
        <v>71</v>
      </c>
      <c r="C64" s="18">
        <v>0</v>
      </c>
      <c r="D64" s="18">
        <v>0</v>
      </c>
      <c r="E64" s="12">
        <v>0</v>
      </c>
      <c r="F64" s="12">
        <f t="shared" si="4"/>
        <v>0</v>
      </c>
      <c r="G64" s="31"/>
    </row>
    <row r="65" spans="1:7" s="9" customFormat="1" ht="17.25" customHeight="1" hidden="1">
      <c r="A65" s="47" t="s">
        <v>72</v>
      </c>
      <c r="B65" s="48" t="s">
        <v>73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485.8</v>
      </c>
      <c r="D66" s="39">
        <f>D68+D69</f>
        <v>194.91356</v>
      </c>
      <c r="E66" s="12">
        <f>D66/C66*100</f>
        <v>40.12218196788802</v>
      </c>
      <c r="F66" s="12">
        <f t="shared" si="4"/>
        <v>-290.88644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485.8</v>
      </c>
      <c r="D69" s="18">
        <v>194.91356</v>
      </c>
      <c r="E69" s="12">
        <f>D69/C69*100</f>
        <v>40.12218196788802</v>
      </c>
      <c r="F69" s="12">
        <f t="shared" si="4"/>
        <v>-290.88644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0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96</v>
      </c>
      <c r="B77" s="38" t="s">
        <v>97</v>
      </c>
      <c r="C77" s="39">
        <f>SUM(C78:C78)</f>
        <v>936.8</v>
      </c>
      <c r="D77" s="39">
        <f>SUM(D78:D78)</f>
        <v>389.72822</v>
      </c>
      <c r="E77" s="12">
        <f t="shared" si="5"/>
        <v>41.60207301451751</v>
      </c>
      <c r="F77" s="12">
        <f t="shared" si="4"/>
        <v>-547.07178</v>
      </c>
      <c r="G77" s="31"/>
    </row>
    <row r="78" spans="1:7" s="9" customFormat="1" ht="15.75" customHeight="1">
      <c r="A78" s="40" t="s">
        <v>98</v>
      </c>
      <c r="B78" s="17" t="s">
        <v>99</v>
      </c>
      <c r="C78" s="18">
        <v>936.8</v>
      </c>
      <c r="D78" s="18">
        <v>389.72822</v>
      </c>
      <c r="E78" s="12">
        <f t="shared" si="5"/>
        <v>41.60207301451751</v>
      </c>
      <c r="F78" s="12">
        <f t="shared" si="4"/>
        <v>-547.07178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1319.09</v>
      </c>
      <c r="D85" s="39">
        <f>SUM(D86:D88)</f>
        <v>570.7</v>
      </c>
      <c r="E85" s="11">
        <f t="shared" si="5"/>
        <v>43.26467488950716</v>
      </c>
      <c r="F85" s="12">
        <f t="shared" si="4"/>
        <v>-748.3899999999999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1319.09</v>
      </c>
      <c r="D86" s="18">
        <v>570.7</v>
      </c>
      <c r="E86" s="12">
        <f t="shared" si="5"/>
        <v>43.26467488950716</v>
      </c>
      <c r="F86" s="12">
        <f t="shared" si="4"/>
        <v>-748.3899999999999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8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8" customHeight="1">
      <c r="A89" s="61" t="s">
        <v>117</v>
      </c>
      <c r="B89" s="38" t="s">
        <v>118</v>
      </c>
      <c r="C89" s="39">
        <f>C90+C91+C92+C93+C94</f>
        <v>6</v>
      </c>
      <c r="D89" s="39">
        <f>D90+D91+D92+D93+D94</f>
        <v>0</v>
      </c>
      <c r="E89" s="11">
        <f>D89/C89*100</f>
        <v>0</v>
      </c>
      <c r="F89" s="12">
        <f t="shared" si="4"/>
        <v>-6</v>
      </c>
      <c r="G89" s="31"/>
    </row>
    <row r="90" spans="1:7" s="9" customFormat="1" ht="14.25" customHeight="1">
      <c r="A90" s="41" t="s">
        <v>119</v>
      </c>
      <c r="B90" s="62" t="s">
        <v>120</v>
      </c>
      <c r="C90" s="18">
        <v>6</v>
      </c>
      <c r="D90" s="18">
        <v>0</v>
      </c>
      <c r="E90" s="11">
        <f aca="true" t="shared" si="6" ref="E90:E98">D90/C90*100</f>
        <v>0</v>
      </c>
      <c r="F90" s="12">
        <f>D90-C90</f>
        <v>-6</v>
      </c>
      <c r="G90" s="31"/>
    </row>
    <row r="91" spans="1:7" s="9" customFormat="1" ht="18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8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18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8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8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8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6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5.2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" customHeight="1">
      <c r="A99" s="63">
        <v>1400</v>
      </c>
      <c r="B99" s="58" t="s">
        <v>137</v>
      </c>
      <c r="C99" s="39">
        <f>C100</f>
        <v>76.8</v>
      </c>
      <c r="D99" s="39">
        <f>D100</f>
        <v>19.2</v>
      </c>
      <c r="E99" s="11"/>
      <c r="F99" s="12">
        <f t="shared" si="7"/>
        <v>-57.599999999999994</v>
      </c>
    </row>
    <row r="100" spans="1:6" s="9" customFormat="1" ht="15" customHeight="1">
      <c r="A100" s="59">
        <v>1403</v>
      </c>
      <c r="B100" s="60" t="s">
        <v>295</v>
      </c>
      <c r="C100" s="18">
        <v>76.8</v>
      </c>
      <c r="D100" s="18">
        <v>19.2</v>
      </c>
      <c r="E100" s="11"/>
      <c r="F100" s="12"/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" customHeight="1" hidden="1">
      <c r="A102" s="64"/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3508.5290000000005</v>
      </c>
      <c r="D103" s="39">
        <f>SUM(D52,D56,D58,D62,D66,D70,D72,D77,D79,D85,D99)</f>
        <v>1486.85064</v>
      </c>
      <c r="E103" s="12">
        <f t="shared" si="5"/>
        <v>42.37817729310488</v>
      </c>
      <c r="F103" s="12">
        <f t="shared" si="4"/>
        <v>-2021.6783600000003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2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312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1221.2</v>
      </c>
      <c r="D5" s="11">
        <f>SUM(D6,D8,D10,D13,D15)</f>
        <v>718.24423</v>
      </c>
      <c r="E5" s="12">
        <f aca="true" t="shared" si="0" ref="E5:E35">D5/C5*100</f>
        <v>58.81462741565673</v>
      </c>
      <c r="F5" s="12">
        <f aca="true" t="shared" si="1" ref="F5:F36">D5-C5</f>
        <v>-502.95577000000003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839.6</v>
      </c>
      <c r="D6" s="11">
        <f>SUM(D7)</f>
        <v>532.6161</v>
      </c>
      <c r="E6" s="12">
        <f t="shared" si="0"/>
        <v>63.436886612672694</v>
      </c>
      <c r="F6" s="12">
        <f t="shared" si="1"/>
        <v>-306.98390000000006</v>
      </c>
      <c r="G6" s="1"/>
    </row>
    <row r="7" spans="1:7" s="9" customFormat="1" ht="15.75">
      <c r="A7" s="13">
        <v>1010200001</v>
      </c>
      <c r="B7" s="14" t="s">
        <v>7</v>
      </c>
      <c r="C7" s="15">
        <v>839.6</v>
      </c>
      <c r="D7" s="15">
        <v>532.6161</v>
      </c>
      <c r="E7" s="12">
        <f t="shared" si="0"/>
        <v>63.436886612672694</v>
      </c>
      <c r="F7" s="12">
        <f t="shared" si="1"/>
        <v>-306.98390000000006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14.5</v>
      </c>
      <c r="D8" s="11">
        <f>SUM(D9)</f>
        <v>18.35385</v>
      </c>
      <c r="E8" s="12">
        <f t="shared" si="0"/>
        <v>126.57827586206898</v>
      </c>
      <c r="F8" s="12">
        <f t="shared" si="1"/>
        <v>3.8538500000000013</v>
      </c>
      <c r="G8" s="1"/>
    </row>
    <row r="9" spans="1:7" s="9" customFormat="1" ht="15.75">
      <c r="A9" s="13">
        <v>1050300001</v>
      </c>
      <c r="B9" s="13" t="s">
        <v>9</v>
      </c>
      <c r="C9" s="12">
        <v>14.5</v>
      </c>
      <c r="D9" s="12">
        <v>18.35385</v>
      </c>
      <c r="E9" s="12">
        <f t="shared" si="0"/>
        <v>126.57827586206898</v>
      </c>
      <c r="F9" s="12">
        <f t="shared" si="1"/>
        <v>3.8538500000000013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334.6</v>
      </c>
      <c r="D10" s="11">
        <f>SUM(D11:D12)</f>
        <v>143.82428000000002</v>
      </c>
      <c r="E10" s="12">
        <f t="shared" si="0"/>
        <v>42.98394500896593</v>
      </c>
      <c r="F10" s="12">
        <f t="shared" si="1"/>
        <v>-190.77572</v>
      </c>
      <c r="G10" s="1"/>
    </row>
    <row r="11" spans="1:7" s="9" customFormat="1" ht="15.75">
      <c r="A11" s="13">
        <v>1060600000</v>
      </c>
      <c r="B11" s="13" t="s">
        <v>11</v>
      </c>
      <c r="C11" s="12">
        <v>299.8</v>
      </c>
      <c r="D11" s="12">
        <v>133.86027</v>
      </c>
      <c r="E11" s="12">
        <f t="shared" si="0"/>
        <v>44.64985657104737</v>
      </c>
      <c r="F11" s="12">
        <f t="shared" si="1"/>
        <v>-165.93973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34.8</v>
      </c>
      <c r="D12" s="18">
        <v>9.96401</v>
      </c>
      <c r="E12" s="12">
        <f t="shared" si="0"/>
        <v>28.632212643678162</v>
      </c>
      <c r="F12" s="12">
        <f t="shared" si="1"/>
        <v>-24.835989999999995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32.5</v>
      </c>
      <c r="D15" s="11">
        <f>SUM(D16:D19)</f>
        <v>23.45</v>
      </c>
      <c r="E15" s="12">
        <f t="shared" si="0"/>
        <v>72.15384615384615</v>
      </c>
      <c r="F15" s="12">
        <f t="shared" si="1"/>
        <v>-9.05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32.5</v>
      </c>
      <c r="D17" s="12">
        <v>23.45</v>
      </c>
      <c r="E17" s="12">
        <f t="shared" si="0"/>
        <v>72.15384615384615</v>
      </c>
      <c r="F17" s="12">
        <f t="shared" si="1"/>
        <v>-9.05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259</v>
      </c>
      <c r="D20" s="11">
        <f>SUM(D21:D36)</f>
        <v>224.46349</v>
      </c>
      <c r="E20" s="12">
        <f t="shared" si="0"/>
        <v>86.66544015444015</v>
      </c>
      <c r="F20" s="12">
        <f t="shared" si="1"/>
        <v>-34.53650999999999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157</v>
      </c>
      <c r="D21" s="12">
        <v>120.86605</v>
      </c>
      <c r="E21" s="12">
        <f t="shared" si="0"/>
        <v>76.98474522292994</v>
      </c>
      <c r="F21" s="12">
        <f t="shared" si="1"/>
        <v>-36.13395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64.583</v>
      </c>
      <c r="E22" s="12"/>
      <c r="F22" s="12">
        <f t="shared" si="1"/>
        <v>64.583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.75" customHeight="1">
      <c r="A25" s="13">
        <v>1140601410</v>
      </c>
      <c r="B25" s="14" t="s">
        <v>25</v>
      </c>
      <c r="C25" s="12">
        <v>100</v>
      </c>
      <c r="D25" s="12">
        <v>26.01444</v>
      </c>
      <c r="E25" s="12">
        <f t="shared" si="0"/>
        <v>26.01444</v>
      </c>
      <c r="F25" s="12">
        <f t="shared" si="1"/>
        <v>-73.98555999999999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8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9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8.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28.5" customHeight="1">
      <c r="A35" s="13">
        <v>1169000000</v>
      </c>
      <c r="B35" s="14" t="s">
        <v>35</v>
      </c>
      <c r="C35" s="12"/>
      <c r="D35" s="12">
        <v>13</v>
      </c>
      <c r="E35" s="12" t="e">
        <f t="shared" si="0"/>
        <v>#DIV/0!</v>
      </c>
      <c r="F35" s="12">
        <f t="shared" si="1"/>
        <v>13</v>
      </c>
      <c r="G35" s="1"/>
    </row>
    <row r="36" spans="1:7" s="9" customFormat="1" ht="13.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1480.2</v>
      </c>
      <c r="D38" s="11">
        <f>SUM(D20,D5)</f>
        <v>942.70772</v>
      </c>
      <c r="E38" s="12">
        <f aca="true" t="shared" si="2" ref="E38:E46">D38/C38*100</f>
        <v>63.687861099851375</v>
      </c>
      <c r="F38" s="12">
        <f aca="true" t="shared" si="3" ref="F38:F47">D38-C38</f>
        <v>-537.49228</v>
      </c>
      <c r="G38" s="1"/>
    </row>
    <row r="39" spans="1:7" s="9" customFormat="1" ht="15.75">
      <c r="A39" s="10"/>
      <c r="B39" s="10" t="s">
        <v>39</v>
      </c>
      <c r="C39" s="11">
        <f>SUM(C40:C44)</f>
        <v>4005.4460000000004</v>
      </c>
      <c r="D39" s="11">
        <f>SUM(D40:D44)</f>
        <v>2395.638</v>
      </c>
      <c r="E39" s="12">
        <f t="shared" si="2"/>
        <v>59.80951933941937</v>
      </c>
      <c r="F39" s="12">
        <f t="shared" si="3"/>
        <v>-1609.8080000000004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3124.8</v>
      </c>
      <c r="D40" s="12">
        <v>1739.55</v>
      </c>
      <c r="E40" s="12">
        <f t="shared" si="2"/>
        <v>55.66916282642088</v>
      </c>
      <c r="F40" s="12">
        <f t="shared" si="3"/>
        <v>-1385.2500000000002</v>
      </c>
      <c r="G40" s="1"/>
      <c r="H40" s="21"/>
    </row>
    <row r="41" spans="1:7" s="9" customFormat="1" ht="15.75" customHeight="1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766.9</v>
      </c>
      <c r="D42" s="12">
        <v>544.15</v>
      </c>
      <c r="E42" s="12">
        <f t="shared" si="2"/>
        <v>70.95449211109663</v>
      </c>
      <c r="F42" s="12">
        <f t="shared" si="3"/>
        <v>-222.75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113.746</v>
      </c>
      <c r="D43" s="12">
        <v>111.938</v>
      </c>
      <c r="E43" s="12">
        <f t="shared" si="2"/>
        <v>98.41049355581735</v>
      </c>
      <c r="F43" s="12">
        <f t="shared" si="3"/>
        <v>-1.8079999999999927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5485.646000000001</v>
      </c>
      <c r="D46" s="209">
        <f>SUM(D39,D38)</f>
        <v>3338.34572</v>
      </c>
      <c r="E46" s="12">
        <f t="shared" si="2"/>
        <v>60.85601805147469</v>
      </c>
      <c r="F46" s="12">
        <f t="shared" si="3"/>
        <v>-2147.300280000001</v>
      </c>
      <c r="G46" s="1"/>
    </row>
    <row r="47" spans="1:7" s="9" customFormat="1" ht="15.75">
      <c r="A47" s="10"/>
      <c r="B47" s="22" t="s">
        <v>47</v>
      </c>
      <c r="C47" s="11">
        <f>C103-C46</f>
        <v>622.9439999999995</v>
      </c>
      <c r="D47" s="11">
        <f>D103-D46</f>
        <v>-658.9292100000002</v>
      </c>
      <c r="E47" s="12"/>
      <c r="F47" s="12">
        <f t="shared" si="3"/>
        <v>-1281.8732099999997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1155.85875</v>
      </c>
      <c r="D52" s="39">
        <f>SUM(D53:D55)</f>
        <v>543.59476</v>
      </c>
      <c r="E52" s="12">
        <f>D52/C52*100</f>
        <v>47.02951463576323</v>
      </c>
      <c r="F52" s="12">
        <f>D52-C52</f>
        <v>-612.2639900000001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1115.96</v>
      </c>
      <c r="D53" s="18">
        <v>517.29476</v>
      </c>
      <c r="E53" s="12">
        <f>D53/C53*100</f>
        <v>46.354238503172155</v>
      </c>
      <c r="F53" s="12">
        <f>D53-C53</f>
        <v>-598.66524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161</v>
      </c>
      <c r="B55" s="17" t="s">
        <v>55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42.4425</v>
      </c>
      <c r="E56" s="12">
        <f>D56/C56*100</f>
        <v>37.37122479528045</v>
      </c>
      <c r="F56" s="12">
        <f aca="true" t="shared" si="4" ref="F56:F89">D56-C56</f>
        <v>-71.1275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42.4425</v>
      </c>
      <c r="E57" s="12">
        <f>D57/C57*100</f>
        <v>37.37122479528045</v>
      </c>
      <c r="F57" s="12">
        <f t="shared" si="4"/>
        <v>-71.1275</v>
      </c>
    </row>
    <row r="58" spans="1:7" s="46" customFormat="1" ht="14.25" customHeight="1">
      <c r="A58" s="42" t="s">
        <v>60</v>
      </c>
      <c r="B58" s="43" t="s">
        <v>61</v>
      </c>
      <c r="C58" s="44">
        <f>C61+C60</f>
        <v>200.00125</v>
      </c>
      <c r="D58" s="44">
        <f>D61+D60</f>
        <v>92.66175</v>
      </c>
      <c r="E58" s="12">
        <f>D58/C58*100</f>
        <v>46.33058543384104</v>
      </c>
      <c r="F58" s="12">
        <f t="shared" si="4"/>
        <v>-107.3395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4.25" customHeight="1">
      <c r="A60" s="47" t="s">
        <v>162</v>
      </c>
      <c r="B60" s="48" t="s">
        <v>276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198.6</v>
      </c>
      <c r="D61" s="49">
        <v>91.2605</v>
      </c>
      <c r="E61" s="12">
        <f aca="true" t="shared" si="5" ref="E61:E66">D61/C61*100</f>
        <v>45.95191339375629</v>
      </c>
      <c r="F61" s="12">
        <f t="shared" si="4"/>
        <v>-107.3395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328.516</v>
      </c>
      <c r="D62" s="39">
        <f>D63+D64+D65</f>
        <v>97.236</v>
      </c>
      <c r="E62" s="12">
        <f t="shared" si="5"/>
        <v>29.598558365498178</v>
      </c>
      <c r="F62" s="12">
        <f t="shared" si="4"/>
        <v>-231.28000000000003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268.516</v>
      </c>
      <c r="D64" s="18">
        <v>97.236</v>
      </c>
      <c r="E64" s="12">
        <f t="shared" si="5"/>
        <v>36.212367233237494</v>
      </c>
      <c r="F64" s="12">
        <f t="shared" si="4"/>
        <v>-171.28000000000003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60</v>
      </c>
      <c r="D65" s="18">
        <v>0</v>
      </c>
      <c r="E65" s="12">
        <f t="shared" si="5"/>
        <v>0</v>
      </c>
      <c r="F65" s="12">
        <f t="shared" si="4"/>
        <v>-60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C67+C69</f>
        <v>1399.244</v>
      </c>
      <c r="D66" s="39">
        <f>D68+D69</f>
        <v>604.31703</v>
      </c>
      <c r="E66" s="12">
        <f t="shared" si="5"/>
        <v>43.1888241078754</v>
      </c>
      <c r="F66" s="12">
        <f t="shared" si="4"/>
        <v>-794.9269699999999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187.944</v>
      </c>
      <c r="D67" s="18">
        <v>0</v>
      </c>
      <c r="E67" s="12"/>
      <c r="F67" s="12">
        <f t="shared" si="4"/>
        <v>-187.944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/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1211.3</v>
      </c>
      <c r="D69" s="18">
        <v>604.31703</v>
      </c>
      <c r="E69" s="12">
        <f>D69/C69*100</f>
        <v>49.88995541979692</v>
      </c>
      <c r="F69" s="12">
        <f t="shared" si="4"/>
        <v>-606.9829699999999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2198.9</v>
      </c>
      <c r="D77" s="39">
        <f>SUM(D78:D78)</f>
        <v>1151.21447</v>
      </c>
      <c r="E77" s="12">
        <f t="shared" si="6"/>
        <v>52.3541075082996</v>
      </c>
      <c r="F77" s="12">
        <f t="shared" si="4"/>
        <v>-1047.6855300000002</v>
      </c>
      <c r="G77" s="31"/>
    </row>
    <row r="78" spans="1:7" s="9" customFormat="1" ht="14.25" customHeight="1">
      <c r="A78" s="40" t="s">
        <v>98</v>
      </c>
      <c r="B78" s="17" t="s">
        <v>99</v>
      </c>
      <c r="C78" s="18">
        <v>2198.9</v>
      </c>
      <c r="D78" s="18">
        <v>1151.21447</v>
      </c>
      <c r="E78" s="12">
        <f t="shared" si="6"/>
        <v>52.3541075082996</v>
      </c>
      <c r="F78" s="12">
        <f>D78-C78</f>
        <v>-1047.6855300000002</v>
      </c>
      <c r="G78" s="31"/>
    </row>
    <row r="79" spans="1:7" s="9" customFormat="1" ht="17.25" customHeight="1" hidden="1">
      <c r="A79" s="37" t="s">
        <v>100</v>
      </c>
      <c r="B79" s="38" t="s">
        <v>268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3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8" customHeight="1">
      <c r="A85" s="57">
        <v>1000</v>
      </c>
      <c r="B85" s="58" t="s">
        <v>112</v>
      </c>
      <c r="C85" s="39">
        <f>SUM(C86:C88)</f>
        <v>415.6</v>
      </c>
      <c r="D85" s="39">
        <f>SUM(D86:D88)</f>
        <v>0</v>
      </c>
      <c r="E85" s="11">
        <f t="shared" si="6"/>
        <v>0</v>
      </c>
      <c r="F85" s="12">
        <f t="shared" si="4"/>
        <v>-415.6</v>
      </c>
      <c r="G85" s="31"/>
    </row>
    <row r="86" spans="1:7" s="9" customFormat="1" ht="16.5" customHeight="1">
      <c r="A86" s="59">
        <v>1003</v>
      </c>
      <c r="B86" s="60" t="s">
        <v>113</v>
      </c>
      <c r="C86" s="18">
        <v>415.6</v>
      </c>
      <c r="D86" s="18">
        <v>0</v>
      </c>
      <c r="E86" s="12">
        <f t="shared" si="6"/>
        <v>0</v>
      </c>
      <c r="F86" s="12">
        <f t="shared" si="4"/>
        <v>-415.6</v>
      </c>
      <c r="G86" s="31"/>
    </row>
    <row r="87" spans="1:7" s="9" customFormat="1" ht="15.7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19</v>
      </c>
      <c r="D89" s="39">
        <f>D90+D91+D92+D93+D94</f>
        <v>9</v>
      </c>
      <c r="E89" s="11">
        <f>D89/C89*100</f>
        <v>47.368421052631575</v>
      </c>
      <c r="F89" s="12">
        <f t="shared" si="4"/>
        <v>-10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19</v>
      </c>
      <c r="D90" s="18">
        <v>9</v>
      </c>
      <c r="E90" s="11">
        <f aca="true" t="shared" si="7" ref="E90:E103">D90/C90*100</f>
        <v>47.368421052631575</v>
      </c>
      <c r="F90" s="12">
        <f>D90-C90</f>
        <v>-10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277.9</v>
      </c>
      <c r="D99" s="39">
        <f>D100</f>
        <v>138.95</v>
      </c>
      <c r="E99" s="11">
        <f t="shared" si="7"/>
        <v>50</v>
      </c>
      <c r="F99" s="12">
        <f t="shared" si="8"/>
        <v>-138.95</v>
      </c>
    </row>
    <row r="100" spans="1:6" s="9" customFormat="1" ht="15" customHeight="1">
      <c r="A100" s="59">
        <v>1403</v>
      </c>
      <c r="B100" s="60" t="s">
        <v>295</v>
      </c>
      <c r="C100" s="18">
        <v>277.9</v>
      </c>
      <c r="D100" s="18">
        <v>138.95</v>
      </c>
      <c r="E100" s="12">
        <f t="shared" si="7"/>
        <v>50</v>
      </c>
      <c r="F100" s="12">
        <f t="shared" si="8"/>
        <v>-138.95</v>
      </c>
    </row>
    <row r="101" spans="1:6" s="9" customFormat="1" ht="0.75" customHeight="1" hidden="1">
      <c r="A101" s="64"/>
      <c r="B101" s="60" t="s">
        <v>44</v>
      </c>
      <c r="C101" s="18"/>
      <c r="D101" s="18">
        <v>9</v>
      </c>
      <c r="E101" s="11" t="e">
        <f t="shared" si="7"/>
        <v>#DIV/0!</v>
      </c>
      <c r="F101" s="12">
        <f t="shared" si="8"/>
        <v>9</v>
      </c>
    </row>
    <row r="102" spans="1:6" s="9" customFormat="1" ht="15.75" customHeight="1" hidden="1">
      <c r="A102" s="64"/>
      <c r="B102" s="60" t="s">
        <v>138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139</v>
      </c>
      <c r="C103" s="39">
        <f>C52+C56+C58+C62+C66+C77+C85+C89+C99</f>
        <v>6108.59</v>
      </c>
      <c r="D103" s="39">
        <f>D52+D56+D58+D62+D66+D77+D85+D89+D99</f>
        <v>2679.4165099999996</v>
      </c>
      <c r="E103" s="11">
        <f t="shared" si="7"/>
        <v>43.863092955984925</v>
      </c>
      <c r="F103" s="39">
        <f>F52+F56+F58+F62+F66+F77+F85+F89</f>
        <v>-3290.2234900000003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2">
      <selection activeCell="D109" sqref="D109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313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373.5</v>
      </c>
      <c r="D5" s="11">
        <f>SUM(D6,D8,D10,D13,D15)</f>
        <v>130.3716</v>
      </c>
      <c r="E5" s="12">
        <f aca="true" t="shared" si="0" ref="E5:E35">D5/C5*100</f>
        <v>34.90538152610442</v>
      </c>
      <c r="F5" s="12">
        <f aca="true" t="shared" si="1" ref="F5:F36">D5-C5</f>
        <v>-243.1284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76.02612</v>
      </c>
      <c r="E6" s="12">
        <f t="shared" si="0"/>
        <v>57.29172569706105</v>
      </c>
      <c r="F6" s="12">
        <f t="shared" si="1"/>
        <v>-56.67387999999998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76.02612</v>
      </c>
      <c r="E7" s="12">
        <f t="shared" si="0"/>
        <v>57.29172569706105</v>
      </c>
      <c r="F7" s="12">
        <f t="shared" si="1"/>
        <v>-56.67387999999998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0.4746</v>
      </c>
      <c r="E8" s="12">
        <f t="shared" si="0"/>
        <v>52.733333333333334</v>
      </c>
      <c r="F8" s="12">
        <f t="shared" si="1"/>
        <v>-0.4254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0.4746</v>
      </c>
      <c r="E9" s="12">
        <f t="shared" si="0"/>
        <v>52.733333333333334</v>
      </c>
      <c r="F9" s="12">
        <f t="shared" si="1"/>
        <v>-0.4254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218.9</v>
      </c>
      <c r="D10" s="11">
        <f>SUM(D11:D12)</f>
        <v>31.85588</v>
      </c>
      <c r="E10" s="12">
        <f t="shared" si="0"/>
        <v>14.55270899954317</v>
      </c>
      <c r="F10" s="12">
        <f t="shared" si="1"/>
        <v>-187.04412000000002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22.32174</v>
      </c>
      <c r="E11" s="12">
        <f t="shared" si="0"/>
        <v>11.500123647604326</v>
      </c>
      <c r="F11" s="12">
        <f t="shared" si="1"/>
        <v>-171.77826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24.8</v>
      </c>
      <c r="D12" s="18">
        <v>9.53414</v>
      </c>
      <c r="E12" s="12">
        <f t="shared" si="0"/>
        <v>38.44411290322581</v>
      </c>
      <c r="F12" s="12">
        <f t="shared" si="1"/>
        <v>-15.26586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22.015</v>
      </c>
      <c r="E15" s="12">
        <f t="shared" si="0"/>
        <v>104.83333333333333</v>
      </c>
      <c r="F15" s="12">
        <f t="shared" si="1"/>
        <v>1.0150000000000006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22.015</v>
      </c>
      <c r="E17" s="12">
        <f t="shared" si="0"/>
        <v>104.83333333333333</v>
      </c>
      <c r="F17" s="12">
        <f t="shared" si="1"/>
        <v>1.0150000000000006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205</v>
      </c>
      <c r="D20" s="11">
        <f>SUM(D21:D36)</f>
        <v>122.79743000000002</v>
      </c>
      <c r="E20" s="12">
        <f t="shared" si="0"/>
        <v>59.90118536585367</v>
      </c>
      <c r="F20" s="12">
        <f t="shared" si="1"/>
        <v>-82.20256999999998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55.98196</v>
      </c>
      <c r="E21" s="12">
        <f t="shared" si="0"/>
        <v>49.983892857142855</v>
      </c>
      <c r="F21" s="12">
        <f t="shared" si="1"/>
        <v>-56.01804</v>
      </c>
      <c r="G21" s="1"/>
    </row>
    <row r="22" spans="1:7" s="9" customFormat="1" ht="12.75" customHeight="1">
      <c r="A22" s="13">
        <v>1110503505</v>
      </c>
      <c r="B22" s="13" t="s">
        <v>22</v>
      </c>
      <c r="C22" s="12">
        <v>22</v>
      </c>
      <c r="D22" s="12">
        <v>15.32241</v>
      </c>
      <c r="E22" s="12">
        <f t="shared" si="0"/>
        <v>69.64731818181818</v>
      </c>
      <c r="F22" s="12">
        <f t="shared" si="1"/>
        <v>-6.67759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12.72843</v>
      </c>
      <c r="E25" s="12">
        <f t="shared" si="0"/>
        <v>18.183471428571426</v>
      </c>
      <c r="F25" s="12">
        <f t="shared" si="1"/>
        <v>-57.27157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15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6.5" customHeight="1">
      <c r="A36" s="13">
        <v>1170505005</v>
      </c>
      <c r="B36" s="13" t="s">
        <v>36</v>
      </c>
      <c r="C36" s="12">
        <v>0</v>
      </c>
      <c r="D36" s="12">
        <v>37.25463</v>
      </c>
      <c r="E36" s="12"/>
      <c r="F36" s="12">
        <f t="shared" si="1"/>
        <v>37.25463</v>
      </c>
      <c r="G36" s="1"/>
    </row>
    <row r="37" spans="1:7" s="9" customFormat="1" ht="16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253.16903000000002</v>
      </c>
      <c r="E38" s="12">
        <f aca="true" t="shared" si="2" ref="E38:E46">D38/C38*100</f>
        <v>43.76301296456353</v>
      </c>
      <c r="F38" s="12">
        <f aca="true" t="shared" si="3" ref="F38:F47">D38-C38</f>
        <v>-325.33097</v>
      </c>
      <c r="G38" s="1"/>
    </row>
    <row r="39" spans="1:7" s="9" customFormat="1" ht="15.75">
      <c r="A39" s="10"/>
      <c r="B39" s="10" t="s">
        <v>39</v>
      </c>
      <c r="C39" s="11">
        <f>SUM(C40:C44)</f>
        <v>3209.57</v>
      </c>
      <c r="D39" s="11">
        <f>SUM(D40:D44)</f>
        <v>1918.552</v>
      </c>
      <c r="E39" s="12">
        <f t="shared" si="2"/>
        <v>59.77598245247805</v>
      </c>
      <c r="F39" s="12">
        <f t="shared" si="3"/>
        <v>-1291.0180000000003</v>
      </c>
      <c r="G39" s="1"/>
    </row>
    <row r="40" spans="1:8" s="9" customFormat="1" ht="15.75">
      <c r="A40" s="13">
        <v>2020100000</v>
      </c>
      <c r="B40" s="13" t="s">
        <v>40</v>
      </c>
      <c r="C40" s="12">
        <v>2320.3</v>
      </c>
      <c r="D40" s="12">
        <v>1297.38</v>
      </c>
      <c r="E40" s="12">
        <f t="shared" si="2"/>
        <v>55.914321423953794</v>
      </c>
      <c r="F40" s="12">
        <f t="shared" si="3"/>
        <v>-1022.9200000000001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554.5</v>
      </c>
      <c r="D41" s="12">
        <v>355.8</v>
      </c>
      <c r="E41" s="12">
        <f t="shared" si="2"/>
        <v>64.16591523895401</v>
      </c>
      <c r="F41" s="12">
        <f t="shared" si="3"/>
        <v>-198.7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153.464</v>
      </c>
      <c r="E42" s="12">
        <f t="shared" si="2"/>
        <v>69.4093170511081</v>
      </c>
      <c r="F42" s="12">
        <f t="shared" si="3"/>
        <v>-67.636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113.67</v>
      </c>
      <c r="D43" s="12">
        <v>111.908</v>
      </c>
      <c r="E43" s="12">
        <f t="shared" si="2"/>
        <v>98.44989882994633</v>
      </c>
      <c r="F43" s="12">
        <f t="shared" si="3"/>
        <v>-1.7620000000000005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3788.07</v>
      </c>
      <c r="D46" s="11">
        <f>SUM(D39,D38)</f>
        <v>2171.7210299999997</v>
      </c>
      <c r="E46" s="12">
        <f t="shared" si="2"/>
        <v>57.33054114628292</v>
      </c>
      <c r="F46" s="12">
        <f t="shared" si="3"/>
        <v>-1616.3489700000005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-109.32247999999936</v>
      </c>
      <c r="E47" s="12"/>
      <c r="F47" s="12">
        <f t="shared" si="3"/>
        <v>-109.32247999999936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895.6099999999999</v>
      </c>
      <c r="D52" s="39">
        <f>SUM(D53:D55)</f>
        <v>451.76579000000004</v>
      </c>
      <c r="E52" s="12">
        <f>D52/C52*100</f>
        <v>50.44224495036903</v>
      </c>
      <c r="F52" s="12">
        <f>D52-C52</f>
        <v>-443.84420999999986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859.31</v>
      </c>
      <c r="D53" s="18">
        <v>425.46579</v>
      </c>
      <c r="E53" s="12">
        <f>D53/C53*100</f>
        <v>49.51249141753268</v>
      </c>
      <c r="F53" s="12">
        <f>D53-C53</f>
        <v>-433.8442099999999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43.30839</v>
      </c>
      <c r="E56" s="12">
        <f>D56/C56*100</f>
        <v>38.1370112715745</v>
      </c>
      <c r="F56" s="12">
        <f aca="true" t="shared" si="4" ref="F56:F103">D56-C56</f>
        <v>-70.25161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43.30839</v>
      </c>
      <c r="E57" s="12">
        <f>D57/C57*100</f>
        <v>38.1370112715745</v>
      </c>
      <c r="F57" s="12">
        <f t="shared" si="4"/>
        <v>-70.25161</v>
      </c>
    </row>
    <row r="58" spans="1:7" s="46" customFormat="1" ht="14.25" customHeight="1">
      <c r="A58" s="42" t="s">
        <v>60</v>
      </c>
      <c r="B58" s="43" t="s">
        <v>61</v>
      </c>
      <c r="C58" s="44">
        <f>C59+C60+C61</f>
        <v>12.488</v>
      </c>
      <c r="D58" s="44">
        <f>D59+D60+D61</f>
        <v>12.488</v>
      </c>
      <c r="E58" s="12">
        <f>D58/C58*100</f>
        <v>100</v>
      </c>
      <c r="F58" s="12">
        <f t="shared" si="4"/>
        <v>0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162</v>
      </c>
      <c r="B60" s="48" t="s">
        <v>276</v>
      </c>
      <c r="C60" s="49">
        <v>12.488</v>
      </c>
      <c r="D60" s="49">
        <v>12.488</v>
      </c>
      <c r="E60" s="12"/>
      <c r="F60" s="12">
        <f t="shared" si="4"/>
        <v>0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14.45938</v>
      </c>
      <c r="D62" s="39">
        <f>D63+D64+D65</f>
        <v>0</v>
      </c>
      <c r="E62" s="12">
        <f>D62/C62*100</f>
        <v>0</v>
      </c>
      <c r="F62" s="12">
        <f t="shared" si="4"/>
        <v>-14.45938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0</v>
      </c>
      <c r="D64" s="18">
        <v>0</v>
      </c>
      <c r="E64" s="12" t="e">
        <f>D64/C64*100</f>
        <v>#DIV/0!</v>
      </c>
      <c r="F64" s="12">
        <f t="shared" si="4"/>
        <v>0</v>
      </c>
      <c r="G64" s="31"/>
    </row>
    <row r="65" spans="1:7" s="9" customFormat="1" ht="15" customHeight="1">
      <c r="A65" s="47" t="s">
        <v>72</v>
      </c>
      <c r="B65" s="48" t="s">
        <v>73</v>
      </c>
      <c r="C65" s="18">
        <v>14.45938</v>
      </c>
      <c r="D65" s="18">
        <v>0</v>
      </c>
      <c r="E65" s="12"/>
      <c r="F65" s="12">
        <f t="shared" si="4"/>
        <v>-14.45938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C68+C69</f>
        <v>739.37062</v>
      </c>
      <c r="D66" s="39">
        <f>D68+D69</f>
        <v>437.01827</v>
      </c>
      <c r="E66" s="12">
        <f>D66/C66*100</f>
        <v>59.10679410009556</v>
      </c>
      <c r="F66" s="12">
        <f t="shared" si="4"/>
        <v>-302.35235000000006</v>
      </c>
      <c r="G66" s="31"/>
    </row>
    <row r="67" spans="1:7" s="9" customFormat="1" ht="17.25" customHeight="1" hidden="1">
      <c r="A67" s="40" t="s">
        <v>76</v>
      </c>
      <c r="B67" s="17" t="s">
        <v>77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6.5" customHeight="1">
      <c r="A69" s="41" t="s">
        <v>80</v>
      </c>
      <c r="B69" s="17" t="s">
        <v>81</v>
      </c>
      <c r="C69" s="18">
        <v>739.37062</v>
      </c>
      <c r="D69" s="18">
        <v>437.01827</v>
      </c>
      <c r="E69" s="12">
        <f>D69/C69*100</f>
        <v>59.10679410009556</v>
      </c>
      <c r="F69" s="12">
        <f t="shared" si="4"/>
        <v>-302.35235000000006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C78</f>
        <v>2000.582</v>
      </c>
      <c r="D77" s="39">
        <f>SUM(D78:D78)</f>
        <v>1109.0451</v>
      </c>
      <c r="E77" s="12">
        <f t="shared" si="5"/>
        <v>55.43612308818135</v>
      </c>
      <c r="F77" s="12">
        <f t="shared" si="4"/>
        <v>-891.5369000000001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2000.582</v>
      </c>
      <c r="D78" s="18">
        <v>1109.0451</v>
      </c>
      <c r="E78" s="12">
        <f t="shared" si="5"/>
        <v>55.43612308818135</v>
      </c>
      <c r="F78" s="12">
        <f t="shared" si="4"/>
        <v>-891.5369000000001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113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12</v>
      </c>
      <c r="D89" s="39">
        <f>D90+D91+D92+D93+D94</f>
        <v>8.773</v>
      </c>
      <c r="E89" s="11">
        <f>D89/C89*100</f>
        <v>73.10833333333333</v>
      </c>
      <c r="F89" s="12">
        <f t="shared" si="4"/>
        <v>-3.2270000000000003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12</v>
      </c>
      <c r="D90" s="18">
        <v>8.773</v>
      </c>
      <c r="E90" s="11">
        <f aca="true" t="shared" si="6" ref="E90:E98">D90/C90*100</f>
        <v>73.10833333333333</v>
      </c>
      <c r="F90" s="12">
        <f>D90-C90</f>
        <v>-3.2270000000000003</v>
      </c>
      <c r="G90" s="31"/>
    </row>
    <row r="91" spans="1:7" s="9" customFormat="1" ht="0.75" customHeight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24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5.75" customHeight="1" hidden="1">
      <c r="A99" s="63">
        <v>1400</v>
      </c>
      <c r="B99" s="58" t="s">
        <v>137</v>
      </c>
      <c r="C99" s="39">
        <f>C100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295</v>
      </c>
      <c r="C100" s="39"/>
      <c r="D100" s="39"/>
      <c r="E100" s="11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C52+C56+C58+C62+C66+C77+C89+C99</f>
        <v>3788.0699999999997</v>
      </c>
      <c r="D103" s="39">
        <f>SUM(D52,D56,D58,D62,D66,D70,D72,D77,D79,D85,D89,D99)</f>
        <v>2062.3985500000003</v>
      </c>
      <c r="E103" s="12">
        <f t="shared" si="5"/>
        <v>54.44457335793691</v>
      </c>
      <c r="F103" s="12">
        <f t="shared" si="4"/>
        <v>-1725.6714499999994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61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314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1248.1999999999998</v>
      </c>
      <c r="D5" s="11">
        <f>SUM(D6,D8,D10,D13,D15)</f>
        <v>586.21451</v>
      </c>
      <c r="E5" s="12">
        <f aca="true" t="shared" si="0" ref="E5:E35">D5/C5*100</f>
        <v>46.96479009774075</v>
      </c>
      <c r="F5" s="12">
        <f aca="true" t="shared" si="1" ref="F5:F36">D5-C5</f>
        <v>-661.9854899999998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421.65067</v>
      </c>
      <c r="E6" s="12">
        <f t="shared" si="0"/>
        <v>49.64684681502413</v>
      </c>
      <c r="F6" s="12">
        <f t="shared" si="1"/>
        <v>-427.64932999999996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421.65067</v>
      </c>
      <c r="E7" s="12">
        <f t="shared" si="0"/>
        <v>49.64684681502413</v>
      </c>
      <c r="F7" s="12">
        <f t="shared" si="1"/>
        <v>-427.64932999999996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30</v>
      </c>
      <c r="D8" s="11">
        <f>SUM(D9)</f>
        <v>8.31438</v>
      </c>
      <c r="E8" s="12">
        <f t="shared" si="0"/>
        <v>27.7146</v>
      </c>
      <c r="F8" s="12">
        <f t="shared" si="1"/>
        <v>-21.68562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8.31438</v>
      </c>
      <c r="E9" s="12">
        <f t="shared" si="0"/>
        <v>27.7146</v>
      </c>
      <c r="F9" s="12">
        <f t="shared" si="1"/>
        <v>-21.68562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357.79999999999995</v>
      </c>
      <c r="D10" s="11">
        <f>SUM(D11:D12)</f>
        <v>151.94946</v>
      </c>
      <c r="E10" s="12">
        <f t="shared" si="0"/>
        <v>42.467708216880936</v>
      </c>
      <c r="F10" s="12">
        <f t="shared" si="1"/>
        <v>-205.85053999999997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314.9</v>
      </c>
      <c r="D11" s="12">
        <v>138.49129</v>
      </c>
      <c r="E11" s="12">
        <f t="shared" si="0"/>
        <v>43.979450619244204</v>
      </c>
      <c r="F11" s="12">
        <f t="shared" si="1"/>
        <v>-176.40870999999999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42.9</v>
      </c>
      <c r="D12" s="18">
        <v>13.45817</v>
      </c>
      <c r="E12" s="12">
        <f t="shared" si="0"/>
        <v>31.371025641025646</v>
      </c>
      <c r="F12" s="12">
        <f t="shared" si="1"/>
        <v>-29.441829999999996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4.3</v>
      </c>
      <c r="E15" s="12">
        <f t="shared" si="0"/>
        <v>38.73873873873874</v>
      </c>
      <c r="F15" s="12">
        <f t="shared" si="1"/>
        <v>-6.8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4.3</v>
      </c>
      <c r="E17" s="12">
        <f t="shared" si="0"/>
        <v>38.73873873873874</v>
      </c>
      <c r="F17" s="12">
        <f t="shared" si="1"/>
        <v>-6.8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342</v>
      </c>
      <c r="D20" s="11">
        <f>SUM(D21:D36)</f>
        <v>222.49264</v>
      </c>
      <c r="E20" s="12">
        <f t="shared" si="0"/>
        <v>65.05632748538012</v>
      </c>
      <c r="F20" s="12">
        <f t="shared" si="1"/>
        <v>-119.50736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270</v>
      </c>
      <c r="D21" s="12">
        <v>202.02219</v>
      </c>
      <c r="E21" s="12">
        <f t="shared" si="0"/>
        <v>74.82303333333333</v>
      </c>
      <c r="F21" s="12">
        <f t="shared" si="1"/>
        <v>-67.97781</v>
      </c>
      <c r="G21" s="1"/>
    </row>
    <row r="22" spans="1:7" s="9" customFormat="1" ht="16.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8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9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6.80735</v>
      </c>
      <c r="E25" s="12">
        <f t="shared" si="0"/>
        <v>9.724785714285714</v>
      </c>
      <c r="F25" s="12">
        <f t="shared" si="1"/>
        <v>-63.19265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0.7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2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11.594</v>
      </c>
      <c r="E36" s="12"/>
      <c r="F36" s="12">
        <f t="shared" si="1"/>
        <v>11.594</v>
      </c>
      <c r="G36" s="1"/>
    </row>
    <row r="37" spans="1:7" s="9" customFormat="1" ht="1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1590.1999999999998</v>
      </c>
      <c r="D38" s="11">
        <f>SUM(D20,D5)</f>
        <v>808.70715</v>
      </c>
      <c r="E38" s="12">
        <f aca="true" t="shared" si="2" ref="E38:E47">D38/C38*100</f>
        <v>50.85568796377814</v>
      </c>
      <c r="F38" s="12">
        <f aca="true" t="shared" si="3" ref="F38:F47">D38-C38</f>
        <v>-781.4928499999999</v>
      </c>
      <c r="G38" s="1"/>
    </row>
    <row r="39" spans="1:7" s="9" customFormat="1" ht="15.75">
      <c r="A39" s="10"/>
      <c r="B39" s="10" t="s">
        <v>39</v>
      </c>
      <c r="C39" s="11">
        <f>SUM(C40:C44)</f>
        <v>3966.103</v>
      </c>
      <c r="D39" s="11">
        <f>SUM(D40:D44)</f>
        <v>2795.834</v>
      </c>
      <c r="E39" s="12">
        <f t="shared" si="2"/>
        <v>70.49322723086112</v>
      </c>
      <c r="F39" s="12">
        <f t="shared" si="3"/>
        <v>-1170.2690000000002</v>
      </c>
      <c r="G39" s="1"/>
    </row>
    <row r="40" spans="1:8" s="9" customFormat="1" ht="15.75">
      <c r="A40" s="13">
        <v>2020100000</v>
      </c>
      <c r="B40" s="13" t="s">
        <v>40</v>
      </c>
      <c r="C40" s="12">
        <v>2150.8</v>
      </c>
      <c r="D40" s="12">
        <v>1191.51</v>
      </c>
      <c r="E40" s="12">
        <f t="shared" si="2"/>
        <v>55.39845638832062</v>
      </c>
      <c r="F40" s="12">
        <f t="shared" si="3"/>
        <v>-959.2900000000002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284.2</v>
      </c>
      <c r="D42" s="12">
        <v>75</v>
      </c>
      <c r="E42" s="12">
        <f t="shared" si="2"/>
        <v>26.389866291344127</v>
      </c>
      <c r="F42" s="12">
        <f t="shared" si="3"/>
        <v>-209.2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1531.103</v>
      </c>
      <c r="D43" s="12">
        <v>1529.324</v>
      </c>
      <c r="E43" s="12">
        <f t="shared" si="2"/>
        <v>99.88380925385162</v>
      </c>
      <c r="F43" s="12">
        <f t="shared" si="3"/>
        <v>-1.7789999999999964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5556.303</v>
      </c>
      <c r="D46" s="11">
        <f>SUM(D39,D38)</f>
        <v>3604.54115</v>
      </c>
      <c r="E46" s="12">
        <f t="shared" si="2"/>
        <v>64.87301268487337</v>
      </c>
      <c r="F46" s="12">
        <f t="shared" si="3"/>
        <v>-1951.7618499999999</v>
      </c>
      <c r="G46" s="1"/>
    </row>
    <row r="47" spans="1:7" s="9" customFormat="1" ht="15.75">
      <c r="A47" s="10"/>
      <c r="B47" s="22" t="s">
        <v>47</v>
      </c>
      <c r="C47" s="11">
        <f>C103-C46</f>
        <v>545</v>
      </c>
      <c r="D47" s="11">
        <f>D103-D46</f>
        <v>-1448.51325</v>
      </c>
      <c r="E47" s="12">
        <f t="shared" si="2"/>
        <v>-265.782247706422</v>
      </c>
      <c r="F47" s="12">
        <f t="shared" si="3"/>
        <v>-1993.51325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798.8417499999999</v>
      </c>
      <c r="D52" s="39">
        <f>SUM(D53:D55)</f>
        <v>411.30879</v>
      </c>
      <c r="E52" s="12">
        <f>D52/C52*100</f>
        <v>51.48814392838131</v>
      </c>
      <c r="F52" s="12">
        <f>D52-C52</f>
        <v>-387.53295999999995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763.943</v>
      </c>
      <c r="D53" s="18">
        <v>385.00879</v>
      </c>
      <c r="E53" s="12">
        <f>D53/C53*100</f>
        <v>50.397580709555555</v>
      </c>
      <c r="F53" s="12">
        <f>D53-C53</f>
        <v>-378.93421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113.56</v>
      </c>
      <c r="D56" s="39">
        <f>D57</f>
        <v>44.6025</v>
      </c>
      <c r="E56" s="12">
        <f>D56/C56*100</f>
        <v>39.27659387108137</v>
      </c>
      <c r="F56" s="12">
        <f aca="true" t="shared" si="4" ref="F56:F103">D56-C56</f>
        <v>-68.95750000000001</v>
      </c>
      <c r="G56" s="31"/>
    </row>
    <row r="57" spans="1:6" s="9" customFormat="1" ht="15.75">
      <c r="A57" s="41" t="s">
        <v>58</v>
      </c>
      <c r="B57" s="17" t="s">
        <v>59</v>
      </c>
      <c r="C57" s="18">
        <v>113.56</v>
      </c>
      <c r="D57" s="18">
        <v>44.6025</v>
      </c>
      <c r="E57" s="12">
        <f>D57/C57*100</f>
        <v>39.27659387108137</v>
      </c>
      <c r="F57" s="12">
        <f t="shared" si="4"/>
        <v>-68.95750000000001</v>
      </c>
    </row>
    <row r="58" spans="1:7" s="46" customFormat="1" ht="13.5" customHeight="1">
      <c r="A58" s="42" t="s">
        <v>60</v>
      </c>
      <c r="B58" s="43" t="s">
        <v>61</v>
      </c>
      <c r="C58" s="44">
        <f>C60+C61</f>
        <v>26.30125</v>
      </c>
      <c r="D58" s="44">
        <f>D60+D61</f>
        <v>0</v>
      </c>
      <c r="E58" s="12">
        <f>D58/C58*100</f>
        <v>0</v>
      </c>
      <c r="F58" s="12">
        <f t="shared" si="4"/>
        <v>-26.30125</v>
      </c>
      <c r="G58" s="45"/>
    </row>
    <row r="59" spans="1:7" s="46" customFormat="1" ht="0.7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162</v>
      </c>
      <c r="B60" s="48" t="s">
        <v>276</v>
      </c>
      <c r="C60" s="49">
        <v>1.40125</v>
      </c>
      <c r="D60" s="49"/>
      <c r="E60" s="12"/>
      <c r="F60" s="12">
        <f t="shared" si="4"/>
        <v>-1.40125</v>
      </c>
      <c r="G60" s="45"/>
    </row>
    <row r="61" spans="1:7" s="46" customFormat="1" ht="17.25" customHeight="1">
      <c r="A61" s="47" t="s">
        <v>64</v>
      </c>
      <c r="B61" s="48" t="s">
        <v>65</v>
      </c>
      <c r="C61" s="49">
        <v>24.9</v>
      </c>
      <c r="D61" s="49">
        <v>0</v>
      </c>
      <c r="E61" s="12">
        <f aca="true" t="shared" si="5" ref="E61:E66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66</v>
      </c>
      <c r="B62" s="38" t="s">
        <v>67</v>
      </c>
      <c r="C62" s="39">
        <f>C63+C64+C65</f>
        <v>70</v>
      </c>
      <c r="D62" s="39">
        <f>D63+D64+D65</f>
        <v>36.596</v>
      </c>
      <c r="E62" s="12">
        <f t="shared" si="5"/>
        <v>52.279999999999994</v>
      </c>
      <c r="F62" s="12">
        <f t="shared" si="4"/>
        <v>-33.404</v>
      </c>
      <c r="G62" s="31"/>
    </row>
    <row r="63" spans="1:7" s="9" customFormat="1" ht="17.2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70</v>
      </c>
      <c r="D64" s="18">
        <v>36.596</v>
      </c>
      <c r="E64" s="12">
        <f t="shared" si="5"/>
        <v>52.279999999999994</v>
      </c>
      <c r="F64" s="12">
        <f t="shared" si="4"/>
        <v>-33.404</v>
      </c>
      <c r="G64" s="31"/>
    </row>
    <row r="65" spans="1:7" s="9" customFormat="1" ht="6" customHeight="1" hidden="1">
      <c r="A65" s="47" t="s">
        <v>72</v>
      </c>
      <c r="B65" s="48" t="s">
        <v>73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74</v>
      </c>
      <c r="B66" s="38" t="s">
        <v>75</v>
      </c>
      <c r="C66" s="39">
        <f>C67+C68+C69</f>
        <v>2560.7</v>
      </c>
      <c r="D66" s="39">
        <f>D67+D68+D69</f>
        <v>451.36043</v>
      </c>
      <c r="E66" s="12">
        <f t="shared" si="5"/>
        <v>17.626447065255597</v>
      </c>
      <c r="F66" s="12">
        <f t="shared" si="4"/>
        <v>-2109.3395699999996</v>
      </c>
      <c r="G66" s="31"/>
    </row>
    <row r="67" spans="1:7" s="9" customFormat="1" ht="15" customHeight="1">
      <c r="A67" s="40" t="s">
        <v>76</v>
      </c>
      <c r="B67" s="17" t="s">
        <v>77</v>
      </c>
      <c r="C67" s="18">
        <v>1417.4</v>
      </c>
      <c r="D67" s="18">
        <v>0</v>
      </c>
      <c r="E67" s="12"/>
      <c r="F67" s="12">
        <f t="shared" si="4"/>
        <v>-1417.4</v>
      </c>
      <c r="G67" s="31"/>
    </row>
    <row r="68" spans="1:7" s="52" customFormat="1" ht="15" customHeight="1" hidden="1">
      <c r="A68" s="40" t="s">
        <v>78</v>
      </c>
      <c r="B68" s="51" t="s">
        <v>79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1143.3</v>
      </c>
      <c r="D69" s="18">
        <v>451.36043</v>
      </c>
      <c r="E69" s="12">
        <f>D69/C69*100</f>
        <v>39.47873961339981</v>
      </c>
      <c r="F69" s="12">
        <f t="shared" si="4"/>
        <v>-691.93957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2291.6</v>
      </c>
      <c r="D77" s="39">
        <f>SUM(D78:D78)</f>
        <v>1096.81018</v>
      </c>
      <c r="E77" s="12">
        <f t="shared" si="6"/>
        <v>47.86220020946064</v>
      </c>
      <c r="F77" s="12">
        <f t="shared" si="4"/>
        <v>-1194.78982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2291.6</v>
      </c>
      <c r="D78" s="18">
        <v>1096.81018</v>
      </c>
      <c r="E78" s="12">
        <f t="shared" si="6"/>
        <v>47.86220020946064</v>
      </c>
      <c r="F78" s="12">
        <f t="shared" si="4"/>
        <v>-1194.78982</v>
      </c>
      <c r="G78" s="31"/>
    </row>
    <row r="79" spans="1:7" s="9" customFormat="1" ht="17.25" customHeight="1" hidden="1">
      <c r="A79" s="37" t="s">
        <v>100</v>
      </c>
      <c r="B79" s="38" t="s">
        <v>267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15.6</v>
      </c>
      <c r="D89" s="39">
        <f>D90+D91+D92+D93+D94</f>
        <v>3</v>
      </c>
      <c r="E89" s="11">
        <f>D89/C89*100</f>
        <v>19.230769230769234</v>
      </c>
      <c r="F89" s="12">
        <f t="shared" si="4"/>
        <v>-12.6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15.6</v>
      </c>
      <c r="D90" s="18">
        <v>3</v>
      </c>
      <c r="E90" s="11">
        <f aca="true" t="shared" si="7" ref="E90:E98">D90/C90*100</f>
        <v>19.230769230769234</v>
      </c>
      <c r="F90" s="12">
        <f>D90-C90</f>
        <v>-12.6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224.7</v>
      </c>
      <c r="D99" s="39">
        <f>D100</f>
        <v>112.35</v>
      </c>
      <c r="E99" s="11"/>
      <c r="F99" s="12">
        <f t="shared" si="8"/>
        <v>-112.35</v>
      </c>
    </row>
    <row r="100" spans="1:6" s="9" customFormat="1" ht="15.75" customHeight="1">
      <c r="A100" s="59">
        <v>1403</v>
      </c>
      <c r="B100" s="60" t="s">
        <v>295</v>
      </c>
      <c r="C100" s="18">
        <v>224.7</v>
      </c>
      <c r="D100" s="18">
        <v>112.35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138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C52+C56+C58+C62+C66+C77+C85+C89+C99</f>
        <v>6101.303</v>
      </c>
      <c r="D103" s="39">
        <f>D52+D56+D58+D62+D66+D77+D85+D89+D99</f>
        <v>2156.0279</v>
      </c>
      <c r="E103" s="12">
        <f t="shared" si="6"/>
        <v>35.337171420596555</v>
      </c>
      <c r="F103" s="12">
        <f t="shared" si="4"/>
        <v>-3945.2751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5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286" t="s">
        <v>315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5173.6</v>
      </c>
      <c r="D5" s="11">
        <f>SUM(D6,D8,D10,D13,D15)</f>
        <v>2371.8214</v>
      </c>
      <c r="E5" s="12">
        <f aca="true" t="shared" si="0" ref="E5:E35">D5/C5*100</f>
        <v>45.84470001546311</v>
      </c>
      <c r="F5" s="12">
        <f aca="true" t="shared" si="1" ref="F5:F36">D5-C5</f>
        <v>-2801.7786000000006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2068.04847</v>
      </c>
      <c r="E6" s="12">
        <f t="shared" si="0"/>
        <v>46.84035401236665</v>
      </c>
      <c r="F6" s="12">
        <f t="shared" si="1"/>
        <v>-2347.05153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2068.04847</v>
      </c>
      <c r="E7" s="12">
        <f t="shared" si="0"/>
        <v>46.84035401236665</v>
      </c>
      <c r="F7" s="12">
        <f t="shared" si="1"/>
        <v>-2347.05153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5.0795</v>
      </c>
      <c r="E8" s="12">
        <f t="shared" si="0"/>
        <v>50.795</v>
      </c>
      <c r="F8" s="12">
        <f t="shared" si="1"/>
        <v>-4.9205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5.0795</v>
      </c>
      <c r="E9" s="12">
        <f t="shared" si="0"/>
        <v>50.795</v>
      </c>
      <c r="F9" s="12">
        <f t="shared" si="1"/>
        <v>-4.9205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748.5</v>
      </c>
      <c r="D10" s="11">
        <f>SUM(D11:D12)</f>
        <v>298.69343</v>
      </c>
      <c r="E10" s="12">
        <f t="shared" si="0"/>
        <v>39.90560187040748</v>
      </c>
      <c r="F10" s="12">
        <f t="shared" si="1"/>
        <v>-449.80657</v>
      </c>
      <c r="G10" s="1"/>
    </row>
    <row r="11" spans="1:7" s="9" customFormat="1" ht="15.75">
      <c r="A11" s="13">
        <v>1060600000</v>
      </c>
      <c r="B11" s="13" t="s">
        <v>11</v>
      </c>
      <c r="C11" s="12">
        <v>714.2</v>
      </c>
      <c r="D11" s="12">
        <v>278.4803</v>
      </c>
      <c r="E11" s="12">
        <f t="shared" si="0"/>
        <v>38.99192103052366</v>
      </c>
      <c r="F11" s="12">
        <f t="shared" si="1"/>
        <v>-435.71970000000005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34.3</v>
      </c>
      <c r="D12" s="18">
        <v>20.21313</v>
      </c>
      <c r="E12" s="12">
        <f t="shared" si="0"/>
        <v>58.93040816326531</v>
      </c>
      <c r="F12" s="12">
        <f t="shared" si="1"/>
        <v>-14.086869999999998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271</v>
      </c>
      <c r="D20" s="11">
        <f>SUM(D21:D36)</f>
        <v>95.09525000000001</v>
      </c>
      <c r="E20" s="12">
        <f t="shared" si="0"/>
        <v>35.09049815498155</v>
      </c>
      <c r="F20" s="12">
        <f t="shared" si="1"/>
        <v>-175.90474999999998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91.796</v>
      </c>
      <c r="E21" s="12">
        <f t="shared" si="0"/>
        <v>41.91598173515982</v>
      </c>
      <c r="F21" s="12">
        <f t="shared" si="1"/>
        <v>-127.204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3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3.29925</v>
      </c>
      <c r="E25" s="12">
        <f t="shared" si="0"/>
        <v>6.5985000000000005</v>
      </c>
      <c r="F25" s="12">
        <f t="shared" si="1"/>
        <v>-46.70075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2466.9166499999997</v>
      </c>
      <c r="E38" s="12">
        <f aca="true" t="shared" si="2" ref="E38:E46">D38/C38*100</f>
        <v>45.30941942475112</v>
      </c>
      <c r="F38" s="12">
        <f aca="true" t="shared" si="3" ref="F38:F47">D38-C38</f>
        <v>-2977.6833500000007</v>
      </c>
      <c r="G38" s="1"/>
    </row>
    <row r="39" spans="1:7" s="9" customFormat="1" ht="15.75">
      <c r="A39" s="10"/>
      <c r="B39" s="10" t="s">
        <v>39</v>
      </c>
      <c r="C39" s="11">
        <f>SUM(C40:C44)</f>
        <v>5541.706</v>
      </c>
      <c r="D39" s="11">
        <f>SUM(D40:D44)</f>
        <v>996.188</v>
      </c>
      <c r="E39" s="12">
        <f t="shared" si="2"/>
        <v>17.976197221577614</v>
      </c>
      <c r="F39" s="12">
        <f t="shared" si="3"/>
        <v>-4545.518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5541.506</v>
      </c>
      <c r="D42" s="12">
        <v>996.1</v>
      </c>
      <c r="E42" s="12">
        <f t="shared" si="2"/>
        <v>17.97525798943464</v>
      </c>
      <c r="F42" s="12">
        <f t="shared" si="3"/>
        <v>-4545.406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0.2</v>
      </c>
      <c r="D43" s="12">
        <v>0.088</v>
      </c>
      <c r="E43" s="12">
        <f t="shared" si="2"/>
        <v>43.99999999999999</v>
      </c>
      <c r="F43" s="12">
        <f t="shared" si="3"/>
        <v>-0.11200000000000002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10986.306</v>
      </c>
      <c r="D46" s="11">
        <f>SUM(D39,D38)</f>
        <v>3463.1046499999998</v>
      </c>
      <c r="E46" s="12">
        <f t="shared" si="2"/>
        <v>31.5220115842395</v>
      </c>
      <c r="F46" s="12">
        <f t="shared" si="3"/>
        <v>-7523.201350000001</v>
      </c>
      <c r="G46" s="1"/>
    </row>
    <row r="47" spans="1:7" s="9" customFormat="1" ht="15.75">
      <c r="A47" s="10"/>
      <c r="B47" s="22" t="s">
        <v>47</v>
      </c>
      <c r="C47" s="11">
        <f>C103-C46</f>
        <v>999.1999999999989</v>
      </c>
      <c r="D47" s="11">
        <f>D103-D46</f>
        <v>91.88902999999982</v>
      </c>
      <c r="E47" s="12"/>
      <c r="F47" s="12">
        <f t="shared" si="3"/>
        <v>-907.3109699999991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1004.1</v>
      </c>
      <c r="D52" s="39">
        <f>SUM(D53:D55)</f>
        <v>479.34027</v>
      </c>
      <c r="E52" s="12">
        <f>D52/C52*100</f>
        <v>47.7382999701225</v>
      </c>
      <c r="F52" s="12">
        <f>D52-C52</f>
        <v>-524.75973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994.1</v>
      </c>
      <c r="D53" s="18">
        <v>479.34027</v>
      </c>
      <c r="E53" s="12">
        <f>D53/C53*100</f>
        <v>48.21851624585051</v>
      </c>
      <c r="F53" s="12">
        <f>D53-C53</f>
        <v>-514.75973</v>
      </c>
      <c r="G53" s="31"/>
    </row>
    <row r="54" spans="1:7" s="9" customFormat="1" ht="0.75" customHeight="1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4.25" customHeight="1">
      <c r="A55" s="40" t="s">
        <v>161</v>
      </c>
      <c r="B55" s="17" t="s">
        <v>55</v>
      </c>
      <c r="C55" s="18">
        <v>10</v>
      </c>
      <c r="D55" s="18">
        <v>0</v>
      </c>
      <c r="E55" s="12"/>
      <c r="F55" s="12"/>
      <c r="G55" s="31"/>
    </row>
    <row r="56" spans="1:7" s="9" customFormat="1" ht="16.5" customHeight="1" hidden="1">
      <c r="A56" s="37" t="s">
        <v>56</v>
      </c>
      <c r="B56" s="38" t="s">
        <v>57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4.25" customHeight="1" hidden="1">
      <c r="A57" s="41" t="s">
        <v>58</v>
      </c>
      <c r="B57" s="17" t="s">
        <v>59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3.5" customHeight="1" hidden="1">
      <c r="A58" s="42" t="s">
        <v>60</v>
      </c>
      <c r="B58" s="43" t="s">
        <v>61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3.5" customHeight="1" hidden="1">
      <c r="A59" s="47" t="s">
        <v>62</v>
      </c>
      <c r="B59" s="48" t="s">
        <v>63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3.5" customHeight="1" hidden="1">
      <c r="A60" s="47" t="s">
        <v>162</v>
      </c>
      <c r="B60" s="48" t="s">
        <v>276</v>
      </c>
      <c r="C60" s="49"/>
      <c r="D60" s="49"/>
      <c r="E60" s="12"/>
      <c r="F60" s="12"/>
      <c r="G60" s="45"/>
    </row>
    <row r="61" spans="1:7" s="46" customFormat="1" ht="1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860.12</v>
      </c>
      <c r="D62" s="39">
        <f>D63+D64+D65</f>
        <v>0</v>
      </c>
      <c r="E62" s="12"/>
      <c r="F62" s="12">
        <f t="shared" si="4"/>
        <v>-860.12</v>
      </c>
      <c r="G62" s="31"/>
    </row>
    <row r="63" spans="1:7" s="9" customFormat="1" ht="0.75" customHeight="1" hidden="1">
      <c r="A63" s="40" t="s">
        <v>68</v>
      </c>
      <c r="B63" s="17" t="s">
        <v>69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70</v>
      </c>
      <c r="B64" s="50" t="s">
        <v>71</v>
      </c>
      <c r="C64" s="18">
        <v>852.12</v>
      </c>
      <c r="D64" s="18">
        <v>0</v>
      </c>
      <c r="E64" s="12"/>
      <c r="F64" s="12">
        <f t="shared" si="4"/>
        <v>-852.12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74</v>
      </c>
      <c r="B66" s="38" t="s">
        <v>75</v>
      </c>
      <c r="C66" s="39">
        <f>C67+C68+C69</f>
        <v>2089.68</v>
      </c>
      <c r="D66" s="39">
        <f>D68+D69</f>
        <v>853.62958</v>
      </c>
      <c r="E66" s="12">
        <f>D66/C66*100</f>
        <v>40.84977508518051</v>
      </c>
      <c r="F66" s="12">
        <f t="shared" si="4"/>
        <v>-1236.0504199999998</v>
      </c>
      <c r="G66" s="31"/>
    </row>
    <row r="67" spans="1:7" s="9" customFormat="1" ht="17.25" customHeight="1">
      <c r="A67" s="40" t="s">
        <v>76</v>
      </c>
      <c r="B67" s="17" t="s">
        <v>77</v>
      </c>
      <c r="C67" s="18">
        <v>675.9</v>
      </c>
      <c r="D67" s="18">
        <v>0</v>
      </c>
      <c r="E67" s="12"/>
      <c r="F67" s="12">
        <f t="shared" si="4"/>
        <v>-675.9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18.78</v>
      </c>
      <c r="D68" s="18">
        <v>5.7</v>
      </c>
      <c r="E68" s="12"/>
      <c r="F68" s="12">
        <f t="shared" si="4"/>
        <v>-13.080000000000002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1395</v>
      </c>
      <c r="D69" s="18">
        <v>847.92958</v>
      </c>
      <c r="E69" s="12">
        <f>D69/C69*100</f>
        <v>60.78348243727598</v>
      </c>
      <c r="F69" s="12">
        <f t="shared" si="4"/>
        <v>-547.07042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195.2</v>
      </c>
      <c r="D77" s="39">
        <f>SUM(D78:D78)</f>
        <v>83.22383</v>
      </c>
      <c r="E77" s="12">
        <f t="shared" si="5"/>
        <v>42.635158811475414</v>
      </c>
      <c r="F77" s="12">
        <f t="shared" si="4"/>
        <v>-111.97616999999998</v>
      </c>
      <c r="G77" s="31"/>
    </row>
    <row r="78" spans="1:7" s="9" customFormat="1" ht="17.25" customHeight="1">
      <c r="A78" s="40" t="s">
        <v>98</v>
      </c>
      <c r="B78" s="17" t="s">
        <v>99</v>
      </c>
      <c r="C78" s="18">
        <v>195.2</v>
      </c>
      <c r="D78" s="18">
        <v>83.22383</v>
      </c>
      <c r="E78" s="12">
        <f t="shared" si="5"/>
        <v>42.635158811475414</v>
      </c>
      <c r="F78" s="12">
        <f t="shared" si="4"/>
        <v>-111.97616999999998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5541.506</v>
      </c>
      <c r="D85" s="39">
        <f>SUM(D86:D88)</f>
        <v>996.1</v>
      </c>
      <c r="E85" s="11">
        <f t="shared" si="5"/>
        <v>17.97525798943464</v>
      </c>
      <c r="F85" s="12">
        <f t="shared" si="4"/>
        <v>-4545.406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5541.506</v>
      </c>
      <c r="D86" s="18">
        <v>996.1</v>
      </c>
      <c r="E86" s="12">
        <f t="shared" si="5"/>
        <v>17.97525798943464</v>
      </c>
      <c r="F86" s="12">
        <f t="shared" si="4"/>
        <v>-4545.406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21.5</v>
      </c>
      <c r="D89" s="39">
        <f>D90+D91+D92+D93+D94</f>
        <v>6</v>
      </c>
      <c r="E89" s="11">
        <f>D89/C89*100</f>
        <v>27.906976744186046</v>
      </c>
      <c r="F89" s="12">
        <f t="shared" si="4"/>
        <v>-15.5</v>
      </c>
      <c r="G89" s="31"/>
    </row>
    <row r="90" spans="1:7" s="9" customFormat="1" ht="15.75" customHeight="1">
      <c r="A90" s="41" t="s">
        <v>119</v>
      </c>
      <c r="B90" s="62" t="s">
        <v>120</v>
      </c>
      <c r="C90" s="18">
        <v>21.5</v>
      </c>
      <c r="D90" s="18">
        <v>6</v>
      </c>
      <c r="E90" s="11">
        <f aca="true" t="shared" si="6" ref="E90:E99">D90/C90*100</f>
        <v>27.906976744186046</v>
      </c>
      <c r="F90" s="12">
        <f>D90-C90</f>
        <v>-15.5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137</v>
      </c>
      <c r="C99" s="39">
        <f>C100</f>
        <v>2273.4</v>
      </c>
      <c r="D99" s="39">
        <f>D100</f>
        <v>1136.7</v>
      </c>
      <c r="E99" s="11">
        <f t="shared" si="6"/>
        <v>50</v>
      </c>
      <c r="F99" s="12">
        <f t="shared" si="7"/>
        <v>-1136.7</v>
      </c>
    </row>
    <row r="100" spans="1:6" s="9" customFormat="1" ht="13.5" customHeight="1">
      <c r="A100" s="59">
        <v>1403</v>
      </c>
      <c r="B100" s="60" t="s">
        <v>295</v>
      </c>
      <c r="C100" s="18">
        <v>2273.4</v>
      </c>
      <c r="D100" s="18">
        <v>1136.7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138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139</v>
      </c>
      <c r="C103" s="39">
        <f>C52+C56+C58+C62+C66+C77+C85+C89+C99</f>
        <v>11985.506</v>
      </c>
      <c r="D103" s="39">
        <f>SUM(D52,D56,D58,D62,D66,D70,D72,D77,D79,D85,D89,D99)</f>
        <v>3554.9936799999996</v>
      </c>
      <c r="E103" s="12">
        <f t="shared" si="5"/>
        <v>29.660772603175868</v>
      </c>
      <c r="F103" s="12">
        <f t="shared" si="4"/>
        <v>-8430.51232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46">
      <selection activeCell="C69" sqref="C69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86" t="s">
        <v>316</v>
      </c>
      <c r="B1" s="286"/>
      <c r="C1" s="286"/>
      <c r="D1" s="286"/>
      <c r="E1" s="286"/>
      <c r="F1" s="286"/>
      <c r="G1" s="1"/>
    </row>
    <row r="2" spans="1:7" ht="18" customHeight="1">
      <c r="A2" s="286"/>
      <c r="B2" s="286"/>
      <c r="C2" s="286"/>
      <c r="D2" s="286"/>
      <c r="E2" s="286"/>
      <c r="F2" s="286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1060.6999999999998</v>
      </c>
      <c r="D5" s="11">
        <f>SUM(D6,D8,D10,D13,D15)</f>
        <v>1167.02248</v>
      </c>
      <c r="E5" s="12">
        <f aca="true" t="shared" si="0" ref="E5:E35">D5/C5*100</f>
        <v>110.02380314886398</v>
      </c>
      <c r="F5" s="12">
        <f aca="true" t="shared" si="1" ref="F5:F36">D5-C5</f>
        <v>106.32248000000027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652.9</v>
      </c>
      <c r="D6" s="11">
        <f>SUM(D7)</f>
        <v>965.48459</v>
      </c>
      <c r="E6" s="12">
        <f t="shared" si="0"/>
        <v>147.8763348139072</v>
      </c>
      <c r="F6" s="12">
        <f t="shared" si="1"/>
        <v>312.58459000000005</v>
      </c>
      <c r="G6" s="1"/>
    </row>
    <row r="7" spans="1:7" s="9" customFormat="1" ht="15.75">
      <c r="A7" s="13">
        <v>1010200001</v>
      </c>
      <c r="B7" s="14" t="s">
        <v>7</v>
      </c>
      <c r="C7" s="15">
        <v>652.9</v>
      </c>
      <c r="D7" s="15">
        <v>965.48459</v>
      </c>
      <c r="E7" s="12">
        <f t="shared" si="0"/>
        <v>147.8763348139072</v>
      </c>
      <c r="F7" s="12">
        <f t="shared" si="1"/>
        <v>312.58459000000005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0.399</v>
      </c>
      <c r="E8" s="12">
        <f t="shared" si="0"/>
        <v>3.9900000000000007</v>
      </c>
      <c r="F8" s="12">
        <f t="shared" si="1"/>
        <v>-9.600999999999999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0.399</v>
      </c>
      <c r="E9" s="12">
        <f t="shared" si="0"/>
        <v>3.9900000000000007</v>
      </c>
      <c r="F9" s="12">
        <f t="shared" si="1"/>
        <v>-9.600999999999999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385.7</v>
      </c>
      <c r="D10" s="11">
        <f>SUM(D11:D12)</f>
        <v>196.23889</v>
      </c>
      <c r="E10" s="12">
        <f t="shared" si="0"/>
        <v>50.87863365309826</v>
      </c>
      <c r="F10" s="12">
        <f t="shared" si="1"/>
        <v>-189.46111</v>
      </c>
      <c r="G10" s="1"/>
    </row>
    <row r="11" spans="1:7" s="9" customFormat="1" ht="15.75">
      <c r="A11" s="13">
        <v>1060600000</v>
      </c>
      <c r="B11" s="13" t="s">
        <v>11</v>
      </c>
      <c r="C11" s="12">
        <v>371.7</v>
      </c>
      <c r="D11" s="12">
        <v>181.33355</v>
      </c>
      <c r="E11" s="12">
        <f t="shared" si="0"/>
        <v>48.78492063492064</v>
      </c>
      <c r="F11" s="12">
        <f t="shared" si="1"/>
        <v>-190.36645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14.90534</v>
      </c>
      <c r="E12" s="12">
        <f t="shared" si="0"/>
        <v>106.46671428571427</v>
      </c>
      <c r="F12" s="12">
        <f t="shared" si="1"/>
        <v>0.9053400000000007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4.9</v>
      </c>
      <c r="E15" s="12">
        <f t="shared" si="0"/>
        <v>40.49586776859505</v>
      </c>
      <c r="F15" s="12">
        <f t="shared" si="1"/>
        <v>-7.199999999999999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4.9</v>
      </c>
      <c r="E17" s="12">
        <f t="shared" si="0"/>
        <v>40.49586776859505</v>
      </c>
      <c r="F17" s="12">
        <f t="shared" si="1"/>
        <v>-7.199999999999999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512</v>
      </c>
      <c r="D20" s="11">
        <f>SUM(D21:D36)</f>
        <v>1229.7971499999999</v>
      </c>
      <c r="E20" s="12">
        <f t="shared" si="0"/>
        <v>240.19475585937496</v>
      </c>
      <c r="F20" s="12">
        <f t="shared" si="1"/>
        <v>717.7971499999999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450</v>
      </c>
      <c r="D21" s="12">
        <v>844.18878</v>
      </c>
      <c r="E21" s="12">
        <f t="shared" si="0"/>
        <v>187.59750666666665</v>
      </c>
      <c r="F21" s="12">
        <f t="shared" si="1"/>
        <v>394.18877999999995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381.72087</v>
      </c>
      <c r="E25" s="12">
        <f t="shared" si="0"/>
        <v>636.20145</v>
      </c>
      <c r="F25" s="12">
        <f t="shared" si="1"/>
        <v>321.72087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9.2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1572.6999999999998</v>
      </c>
      <c r="D38" s="11">
        <f>SUM(D20,D5)</f>
        <v>2396.81963</v>
      </c>
      <c r="E38" s="12">
        <f aca="true" t="shared" si="2" ref="E38:E47">D38/C38*100</f>
        <v>152.40157881350544</v>
      </c>
      <c r="F38" s="12">
        <f aca="true" t="shared" si="3" ref="F38:F47">D38-C38</f>
        <v>824.1196300000001</v>
      </c>
      <c r="G38" s="1"/>
    </row>
    <row r="39" spans="1:7" s="9" customFormat="1" ht="15.75">
      <c r="A39" s="10"/>
      <c r="B39" s="10" t="s">
        <v>39</v>
      </c>
      <c r="C39" s="11">
        <f>SUM(C40:C44)</f>
        <v>9173.046</v>
      </c>
      <c r="D39" s="11">
        <f>SUM(D40:D44)</f>
        <v>3117.907</v>
      </c>
      <c r="E39" s="12">
        <f t="shared" si="2"/>
        <v>33.98987642708867</v>
      </c>
      <c r="F39" s="12">
        <f t="shared" si="3"/>
        <v>-6055.139</v>
      </c>
      <c r="G39" s="1"/>
    </row>
    <row r="40" spans="1:8" s="9" customFormat="1" ht="15.75">
      <c r="A40" s="13">
        <v>2020100000</v>
      </c>
      <c r="B40" s="13" t="s">
        <v>40</v>
      </c>
      <c r="C40" s="12">
        <v>2102.8</v>
      </c>
      <c r="D40" s="12">
        <v>1168.97</v>
      </c>
      <c r="E40" s="12">
        <f t="shared" si="2"/>
        <v>55.591116606429516</v>
      </c>
      <c r="F40" s="12">
        <f t="shared" si="3"/>
        <v>-933.8300000000002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6956.55</v>
      </c>
      <c r="D42" s="12">
        <v>1837.021</v>
      </c>
      <c r="E42" s="12">
        <f t="shared" si="2"/>
        <v>26.407069596279765</v>
      </c>
      <c r="F42" s="12">
        <f t="shared" si="3"/>
        <v>-5119.529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113.696</v>
      </c>
      <c r="D43" s="12">
        <v>111.916</v>
      </c>
      <c r="E43" s="12">
        <f t="shared" si="2"/>
        <v>98.43442161553617</v>
      </c>
      <c r="F43" s="12">
        <f t="shared" si="3"/>
        <v>-1.7800000000000011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10745.746</v>
      </c>
      <c r="D46" s="11">
        <f>SUM(D39,D38)</f>
        <v>5514.72663</v>
      </c>
      <c r="E46" s="12">
        <f t="shared" si="2"/>
        <v>51.32009103881667</v>
      </c>
      <c r="F46" s="12">
        <f t="shared" si="3"/>
        <v>-5231.019369999999</v>
      </c>
      <c r="G46" s="1"/>
    </row>
    <row r="47" spans="1:7" s="9" customFormat="1" ht="15.75">
      <c r="A47" s="10"/>
      <c r="B47" s="22" t="s">
        <v>327</v>
      </c>
      <c r="C47" s="11">
        <f>C103-C46</f>
        <v>1611.8740000000016</v>
      </c>
      <c r="D47" s="11">
        <f>D103-D46</f>
        <v>-3494.17436</v>
      </c>
      <c r="E47" s="12">
        <f t="shared" si="2"/>
        <v>-216.77714014867146</v>
      </c>
      <c r="F47" s="12">
        <f t="shared" si="3"/>
        <v>-5106.048360000002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920.60875</v>
      </c>
      <c r="D52" s="39">
        <f>SUM(D53:D55)</f>
        <v>357.22178</v>
      </c>
      <c r="E52" s="12">
        <f>D52/C52*100</f>
        <v>38.80277913934666</v>
      </c>
      <c r="F52" s="12">
        <f>D52-C52</f>
        <v>-563.38697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902.01</v>
      </c>
      <c r="D53" s="18">
        <v>357.22178</v>
      </c>
      <c r="E53" s="12">
        <f>D53/C53*100</f>
        <v>39.6028624959812</v>
      </c>
      <c r="F53" s="12">
        <f>D53-C53</f>
        <v>-544.7882199999999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161</v>
      </c>
      <c r="B55" s="17" t="s">
        <v>55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56</v>
      </c>
      <c r="B56" s="38" t="s">
        <v>57</v>
      </c>
      <c r="C56" s="39">
        <f>C57</f>
        <v>113.57</v>
      </c>
      <c r="D56" s="39">
        <f>D57</f>
        <v>42.9785</v>
      </c>
      <c r="E56" s="12">
        <f>D56/C56*100</f>
        <v>37.84318041736374</v>
      </c>
      <c r="F56" s="12">
        <f aca="true" t="shared" si="4" ref="F56:F103">D56-C56</f>
        <v>-70.5915</v>
      </c>
      <c r="G56" s="31"/>
    </row>
    <row r="57" spans="1:6" s="9" customFormat="1" ht="15.75">
      <c r="A57" s="41" t="s">
        <v>58</v>
      </c>
      <c r="B57" s="17" t="s">
        <v>59</v>
      </c>
      <c r="C57" s="18">
        <v>113.57</v>
      </c>
      <c r="D57" s="18">
        <v>42.9785</v>
      </c>
      <c r="E57" s="12">
        <f>D57/C57*100</f>
        <v>37.84318041736374</v>
      </c>
      <c r="F57" s="12">
        <f t="shared" si="4"/>
        <v>-70.5915</v>
      </c>
    </row>
    <row r="58" spans="1:7" s="46" customFormat="1" ht="15" customHeight="1">
      <c r="A58" s="42" t="s">
        <v>60</v>
      </c>
      <c r="B58" s="43" t="s">
        <v>61</v>
      </c>
      <c r="C58" s="44">
        <f>C59+C60+C61</f>
        <v>23.30125</v>
      </c>
      <c r="D58" s="44">
        <f>D59+D60+D61</f>
        <v>1.40125</v>
      </c>
      <c r="E58" s="12">
        <f>D58/C58*100</f>
        <v>6.013625878439999</v>
      </c>
      <c r="F58" s="12">
        <f t="shared" si="4"/>
        <v>-21.9</v>
      </c>
      <c r="G58" s="45"/>
    </row>
    <row r="59" spans="1:7" s="46" customFormat="1" ht="15.75" hidden="1">
      <c r="A59" s="47" t="s">
        <v>62</v>
      </c>
      <c r="B59" s="48" t="s">
        <v>63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162</v>
      </c>
      <c r="B60" s="48" t="s">
        <v>276</v>
      </c>
      <c r="C60" s="49">
        <v>23.30125</v>
      </c>
      <c r="D60" s="49">
        <v>1.40125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64</v>
      </c>
      <c r="B61" s="48" t="s">
        <v>65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66</v>
      </c>
      <c r="B62" s="38" t="s">
        <v>67</v>
      </c>
      <c r="C62" s="39">
        <f>C63+C64+C65</f>
        <v>4964.7</v>
      </c>
      <c r="D62" s="39">
        <f>D63+D64+D65</f>
        <v>30</v>
      </c>
      <c r="E62" s="12">
        <f>D62/C62*100</f>
        <v>0.6042661187987189</v>
      </c>
      <c r="F62" s="12">
        <f t="shared" si="4"/>
        <v>-4934.7</v>
      </c>
      <c r="G62" s="31"/>
    </row>
    <row r="63" spans="1:7" s="9" customFormat="1" ht="15" customHeight="1">
      <c r="A63" s="40" t="s">
        <v>68</v>
      </c>
      <c r="B63" s="17" t="s">
        <v>69</v>
      </c>
      <c r="C63" s="18">
        <v>4345.2</v>
      </c>
      <c r="D63" s="18">
        <v>0</v>
      </c>
      <c r="E63" s="12"/>
      <c r="F63" s="12">
        <f>D63-C63</f>
        <v>-4345.2</v>
      </c>
      <c r="G63" s="31"/>
    </row>
    <row r="64" spans="1:7" s="9" customFormat="1" ht="17.25" customHeight="1">
      <c r="A64" s="40" t="s">
        <v>70</v>
      </c>
      <c r="B64" s="50" t="s">
        <v>71</v>
      </c>
      <c r="C64" s="18">
        <v>483.5</v>
      </c>
      <c r="D64" s="18">
        <v>0</v>
      </c>
      <c r="E64" s="12">
        <f>D64/C64*100</f>
        <v>0</v>
      </c>
      <c r="F64" s="12">
        <f>D64-C64</f>
        <v>-483.5</v>
      </c>
      <c r="G64" s="31"/>
    </row>
    <row r="65" spans="1:7" s="9" customFormat="1" ht="17.25" customHeight="1">
      <c r="A65" s="47" t="s">
        <v>72</v>
      </c>
      <c r="B65" s="48" t="s">
        <v>73</v>
      </c>
      <c r="C65" s="18">
        <v>136</v>
      </c>
      <c r="D65" s="18">
        <v>30</v>
      </c>
      <c r="E65" s="12">
        <f>D65/C65*100</f>
        <v>22.058823529411764</v>
      </c>
      <c r="F65" s="12">
        <f t="shared" si="4"/>
        <v>-106</v>
      </c>
      <c r="G65" s="31"/>
    </row>
    <row r="66" spans="1:7" s="9" customFormat="1" ht="15" customHeight="1">
      <c r="A66" s="37" t="s">
        <v>74</v>
      </c>
      <c r="B66" s="38" t="s">
        <v>75</v>
      </c>
      <c r="C66" s="39">
        <f>C67+C68+C69</f>
        <v>1771.37</v>
      </c>
      <c r="D66" s="39">
        <f>D67+D68+D69</f>
        <v>514.80192</v>
      </c>
      <c r="E66" s="12">
        <f>D66/C66*100</f>
        <v>29.062359642536567</v>
      </c>
      <c r="F66" s="12">
        <f t="shared" si="4"/>
        <v>-1256.56808</v>
      </c>
      <c r="G66" s="31"/>
    </row>
    <row r="67" spans="1:7" s="9" customFormat="1" ht="14.25" customHeight="1">
      <c r="A67" s="40" t="s">
        <v>76</v>
      </c>
      <c r="B67" s="17" t="s">
        <v>77</v>
      </c>
      <c r="C67" s="18">
        <v>621.79</v>
      </c>
      <c r="D67" s="18">
        <v>0</v>
      </c>
      <c r="E67" s="12"/>
      <c r="F67" s="12">
        <f t="shared" si="4"/>
        <v>-621.79</v>
      </c>
      <c r="G67" s="31"/>
    </row>
    <row r="68" spans="1:7" s="52" customFormat="1" ht="17.25" customHeight="1">
      <c r="A68" s="40" t="s">
        <v>78</v>
      </c>
      <c r="B68" s="51" t="s">
        <v>79</v>
      </c>
      <c r="C68" s="18">
        <v>103.28</v>
      </c>
      <c r="D68" s="18">
        <v>0</v>
      </c>
      <c r="E68" s="12"/>
      <c r="F68" s="12">
        <f t="shared" si="4"/>
        <v>-103.28</v>
      </c>
      <c r="G68" s="31"/>
    </row>
    <row r="69" spans="1:7" s="9" customFormat="1" ht="17.25" customHeight="1">
      <c r="A69" s="41" t="s">
        <v>80</v>
      </c>
      <c r="B69" s="17" t="s">
        <v>81</v>
      </c>
      <c r="C69" s="18">
        <v>1046.3</v>
      </c>
      <c r="D69" s="18">
        <v>514.80192</v>
      </c>
      <c r="E69" s="12">
        <f>D69/C69*100</f>
        <v>49.20213323138679</v>
      </c>
      <c r="F69" s="12">
        <f t="shared" si="4"/>
        <v>-531.49808</v>
      </c>
      <c r="G69" s="53"/>
    </row>
    <row r="70" spans="1:7" s="52" customFormat="1" ht="17.25" customHeight="1" hidden="1">
      <c r="A70" s="37" t="s">
        <v>82</v>
      </c>
      <c r="B70" s="54" t="s">
        <v>83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84</v>
      </c>
      <c r="B71" s="50" t="s">
        <v>85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86</v>
      </c>
      <c r="B72" s="54" t="s">
        <v>87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88</v>
      </c>
      <c r="B73" s="50" t="s">
        <v>89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90</v>
      </c>
      <c r="B74" s="50" t="s">
        <v>91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92</v>
      </c>
      <c r="B75" s="50" t="s">
        <v>93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94</v>
      </c>
      <c r="B76" s="50" t="s">
        <v>95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96</v>
      </c>
      <c r="B77" s="38" t="s">
        <v>97</v>
      </c>
      <c r="C77" s="39">
        <f>SUM(C78:C78)</f>
        <v>2970.42</v>
      </c>
      <c r="D77" s="39">
        <f>SUM(D78:D78)</f>
        <v>329.45982</v>
      </c>
      <c r="E77" s="12">
        <f t="shared" si="5"/>
        <v>11.091354757913022</v>
      </c>
      <c r="F77" s="12">
        <f t="shared" si="4"/>
        <v>-2640.96018</v>
      </c>
      <c r="G77" s="31"/>
    </row>
    <row r="78" spans="1:7" s="9" customFormat="1" ht="16.5" customHeight="1">
      <c r="A78" s="40" t="s">
        <v>98</v>
      </c>
      <c r="B78" s="17" t="s">
        <v>99</v>
      </c>
      <c r="C78" s="18">
        <v>2970.42</v>
      </c>
      <c r="D78" s="18">
        <v>329.45982</v>
      </c>
      <c r="E78" s="12">
        <f t="shared" si="5"/>
        <v>11.091354757913022</v>
      </c>
      <c r="F78" s="12">
        <f t="shared" si="4"/>
        <v>-2640.96018</v>
      </c>
      <c r="G78" s="31"/>
    </row>
    <row r="79" spans="1:7" s="9" customFormat="1" ht="17.25" customHeight="1" hidden="1">
      <c r="A79" s="37" t="s">
        <v>100</v>
      </c>
      <c r="B79" s="38" t="s">
        <v>101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102</v>
      </c>
      <c r="B80" s="17" t="s">
        <v>103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104</v>
      </c>
      <c r="B81" s="17" t="s">
        <v>105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106</v>
      </c>
      <c r="B82" s="17" t="s">
        <v>107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108</v>
      </c>
      <c r="B83" s="56" t="s">
        <v>109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110</v>
      </c>
      <c r="B84" s="17" t="s">
        <v>111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112</v>
      </c>
      <c r="C85" s="39">
        <f>SUM(C86:C88)</f>
        <v>1262.65</v>
      </c>
      <c r="D85" s="39">
        <f>SUM(D86:D88)</f>
        <v>576.7</v>
      </c>
      <c r="E85" s="11">
        <f t="shared" si="5"/>
        <v>45.67378133291094</v>
      </c>
      <c r="F85" s="12">
        <f t="shared" si="4"/>
        <v>-685.95</v>
      </c>
      <c r="G85" s="31"/>
    </row>
    <row r="86" spans="1:7" s="9" customFormat="1" ht="14.25" customHeight="1">
      <c r="A86" s="59">
        <v>1003</v>
      </c>
      <c r="B86" s="60" t="s">
        <v>113</v>
      </c>
      <c r="C86" s="18">
        <v>1262.65</v>
      </c>
      <c r="D86" s="18">
        <v>576.7</v>
      </c>
      <c r="E86" s="12">
        <f t="shared" si="5"/>
        <v>45.67378133291094</v>
      </c>
      <c r="F86" s="12">
        <f t="shared" si="4"/>
        <v>-685.95</v>
      </c>
      <c r="G86" s="31"/>
    </row>
    <row r="87" spans="1:7" s="9" customFormat="1" ht="15" customHeight="1" hidden="1">
      <c r="A87" s="59">
        <v>1004</v>
      </c>
      <c r="B87" s="60" t="s">
        <v>114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115</v>
      </c>
      <c r="B88" s="17" t="s">
        <v>116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117</v>
      </c>
      <c r="B89" s="38" t="s">
        <v>118</v>
      </c>
      <c r="C89" s="39">
        <f>C90+C91+C92+C93+C94</f>
        <v>32</v>
      </c>
      <c r="D89" s="39">
        <f>D90+D91+D92+D93+D94</f>
        <v>18.489</v>
      </c>
      <c r="E89" s="11">
        <f>D89/C89*100</f>
        <v>57.778125</v>
      </c>
      <c r="F89" s="12">
        <f t="shared" si="4"/>
        <v>-13.511</v>
      </c>
      <c r="G89" s="31"/>
    </row>
    <row r="90" spans="1:7" s="9" customFormat="1" ht="15" customHeight="1">
      <c r="A90" s="41" t="s">
        <v>119</v>
      </c>
      <c r="B90" s="62" t="s">
        <v>120</v>
      </c>
      <c r="C90" s="18">
        <v>32</v>
      </c>
      <c r="D90" s="18">
        <v>18.489</v>
      </c>
      <c r="E90" s="11">
        <f aca="true" t="shared" si="6" ref="E90:E100">D90/C90*100</f>
        <v>57.778125</v>
      </c>
      <c r="F90" s="12">
        <f>D90-C90</f>
        <v>-13.511</v>
      </c>
      <c r="G90" s="31"/>
    </row>
    <row r="91" spans="1:7" s="9" customFormat="1" ht="15.75" customHeight="1" hidden="1">
      <c r="A91" s="41" t="s">
        <v>121</v>
      </c>
      <c r="B91" s="17" t="s">
        <v>122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123</v>
      </c>
      <c r="B92" s="17" t="s">
        <v>124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125</v>
      </c>
      <c r="B93" s="17" t="s">
        <v>126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127</v>
      </c>
      <c r="B94" s="17" t="s">
        <v>128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129</v>
      </c>
      <c r="B95" s="38" t="s">
        <v>130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131</v>
      </c>
      <c r="B96" s="17" t="s">
        <v>132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133</v>
      </c>
      <c r="B97" s="38" t="s">
        <v>134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135</v>
      </c>
      <c r="B98" s="17" t="s">
        <v>136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137</v>
      </c>
      <c r="C99" s="39">
        <f>C100</f>
        <v>299</v>
      </c>
      <c r="D99" s="39">
        <f>D100</f>
        <v>149.5</v>
      </c>
      <c r="E99" s="11">
        <f t="shared" si="6"/>
        <v>50</v>
      </c>
      <c r="F99" s="12">
        <f t="shared" si="7"/>
        <v>-149.5</v>
      </c>
    </row>
    <row r="100" spans="1:6" s="9" customFormat="1" ht="15.75" customHeight="1">
      <c r="A100" s="59">
        <v>1403</v>
      </c>
      <c r="B100" s="60" t="s">
        <v>295</v>
      </c>
      <c r="C100" s="18">
        <v>299</v>
      </c>
      <c r="D100" s="18">
        <v>149.5</v>
      </c>
      <c r="E100" s="12">
        <f t="shared" si="6"/>
        <v>50</v>
      </c>
      <c r="F100" s="12">
        <f t="shared" si="7"/>
        <v>-149.5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138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139</v>
      </c>
      <c r="C103" s="39">
        <f>C52+C56+C58+C62+C66+C77+C85+C89+C97+C99</f>
        <v>12357.62</v>
      </c>
      <c r="D103" s="39">
        <f>D52+D56+D58+D62+D66+D77+D85+D89+D99</f>
        <v>2020.5522700000001</v>
      </c>
      <c r="E103" s="12">
        <f t="shared" si="5"/>
        <v>16.350658702889394</v>
      </c>
      <c r="F103" s="12">
        <f t="shared" si="4"/>
        <v>-10337.06773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140</v>
      </c>
      <c r="B105" s="66"/>
    </row>
    <row r="106" spans="1:3" s="9" customFormat="1" ht="12.75">
      <c r="A106" s="67" t="s">
        <v>141</v>
      </c>
      <c r="B106" s="67"/>
      <c r="C106" s="9" t="s">
        <v>142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2011-07-06T06:34:18Z</cp:lastPrinted>
  <dcterms:created xsi:type="dcterms:W3CDTF">1996-10-08T23:32:33Z</dcterms:created>
  <dcterms:modified xsi:type="dcterms:W3CDTF">2011-09-07T07:09:48Z</dcterms:modified>
  <cp:category/>
  <cp:version/>
  <cp:contentType/>
  <cp:contentStatus/>
</cp:coreProperties>
</file>