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5" activeTab="4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'Район'!$A$1:$F$116</definedName>
    <definedName name="_xlnm.Print_Area" localSheetId="1">'Справка'!$A$1:$EB$30</definedName>
  </definedNames>
  <calcPr fullCalcOnLoad="1"/>
</workbook>
</file>

<file path=xl/sharedStrings.xml><?xml version="1.0" encoding="utf-8"?>
<sst xmlns="http://schemas.openxmlformats.org/spreadsheetml/2006/main" count="2896" uniqueCount="325">
  <si>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</si>
  <si>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</si>
  <si>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</si>
  <si>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</si>
  <si>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</si>
  <si>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</si>
  <si>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</si>
  <si>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</si>
  <si>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</si>
  <si>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</si>
  <si>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</si>
  <si>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</si>
  <si>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</si>
  <si>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</si>
  <si>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</si>
  <si>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</si>
  <si>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</si>
  <si>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</si>
  <si>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</si>
  <si>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</si>
  <si>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</si>
  <si>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</si>
  <si>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</si>
  <si>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</si>
  <si>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</si>
  <si>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</si>
  <si>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</si>
  <si>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</si>
  <si>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</si>
  <si>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</si>
  <si>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</si>
  <si>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</si>
  <si>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</si>
  <si>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</si>
  <si>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</si>
  <si>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</si>
  <si>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</si>
  <si>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</si>
  <si>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</si>
  <si>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</si>
  <si>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</si>
  <si>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</si>
  <si>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</si>
  <si>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</si>
  <si>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</si>
  <si>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</si>
  <si>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</si>
  <si>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</si>
  <si>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</si>
  <si>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</si>
  <si>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</si>
  <si>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</si>
  <si>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</si>
  <si>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</si>
  <si>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</si>
  <si>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</si>
  <si>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</si>
  <si>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</si>
  <si>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</si>
  <si>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</si>
  <si>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</si>
  <si>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</si>
  <si>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</si>
  <si>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</si>
  <si>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</si>
  <si>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</si>
  <si>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</si>
  <si>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</si>
  <si>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</si>
  <si>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</si>
  <si>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</si>
  <si>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</si>
  <si>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</si>
  <si>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</si>
  <si>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</si>
  <si>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</si>
  <si>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</si>
  <si>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</si>
  <si>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</si>
  <si>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</si>
  <si>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</si>
  <si>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</si>
  <si>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</si>
  <si>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</si>
  <si>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</si>
  <si>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</si>
  <si>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</si>
  <si>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</si>
  <si>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</si>
  <si>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</si>
  <si>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</si>
  <si>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</si>
  <si>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</si>
  <si>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</si>
  <si>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</si>
  <si>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</si>
  <si>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</si>
  <si>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</si>
  <si>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</si>
  <si>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</si>
  <si>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</si>
  <si>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</si>
  <si>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</si>
  <si>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</si>
  <si>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</si>
  <si>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</si>
  <si>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</si>
  <si>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</si>
  <si>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</si>
  <si>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</si>
  <si>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</si>
  <si>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</si>
  <si>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</si>
  <si>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</si>
  <si>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</si>
  <si>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</si>
  <si>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</si>
  <si>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</si>
  <si>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</si>
  <si>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</si>
  <si>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</si>
  <si>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</si>
  <si>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</si>
  <si>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</si>
  <si>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</si>
  <si>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</si>
  <si>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</si>
  <si>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</si>
  <si>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</si>
  <si>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</si>
  <si>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</si>
  <si>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</si>
  <si>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</si>
  <si>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</si>
  <si>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</si>
  <si>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</si>
  <si>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</si>
  <si>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</si>
  <si>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</si>
  <si>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</si>
  <si>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</si>
  <si>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</si>
  <si>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</si>
  <si>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</si>
  <si>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</si>
  <si>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</si>
  <si>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</si>
  <si>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</si>
  <si>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</si>
  <si>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 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</si>
  <si>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</si>
  <si>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</si>
  <si>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</si>
  <si>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</si>
  <si>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</si>
  <si>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</si>
  <si>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</si>
  <si>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</si>
  <si>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</si>
  <si>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</si>
  <si>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</si>
  <si>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</si>
  <si>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</si>
  <si>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</si>
  <si>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</si>
  <si>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</si>
  <si>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</si>
  <si>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</si>
  <si>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</si>
  <si>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</si>
  <si>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</si>
  <si>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</si>
  <si>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Межбюджнтгые трансферты бюджетам гос.внебюджетных фондов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</si>
  <si>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</si>
  <si>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</si>
  <si>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</si>
  <si>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</si>
  <si>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</si>
  <si>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</si>
  <si>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</si>
  <si>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</si>
  <si>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</si>
  <si>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</si>
  <si>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</si>
  <si>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</si>
  <si>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</si>
  <si>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</si>
  <si>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</si>
  <si>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</si>
  <si>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</si>
  <si>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</si>
  <si>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</si>
  <si>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</si>
  <si>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</si>
  <si>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</si>
  <si>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</si>
  <si>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</si>
  <si>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</si>
  <si>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</si>
  <si>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05050 10 0000 180)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</si>
  <si>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</si>
  <si>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</si>
  <si>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</si>
  <si>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</si>
  <si>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</si>
  <si>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</si>
  <si>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</si>
  <si>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</si>
  <si>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</si>
  <si>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</si>
  <si>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</si>
  <si>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</si>
  <si>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</si>
  <si>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</si>
  <si>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</si>
  <si>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</si>
  <si>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</si>
  <si>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</si>
  <si>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</si>
  <si>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</si>
  <si>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</si>
  <si>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</si>
  <si>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</si>
  <si>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</si>
  <si>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</si>
  <si>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</si>
  <si>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</si>
  <si>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</si>
  <si>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</si>
  <si>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</si>
  <si>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Юнгинского сельское поселение</t>
  </si>
  <si>
    <t>Юськасинского сельское поселение</t>
  </si>
  <si>
    <t>Ярабайкасинского сельское поселение</t>
  </si>
  <si>
    <t>Ярославского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</si>
  <si>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</si>
  <si>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</si>
  <si>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</si>
  <si>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</si>
  <si>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</si>
  <si>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</si>
  <si>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</si>
  <si>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</si>
  <si>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</si>
  <si>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</si>
  <si>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</si>
  <si>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</si>
  <si>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</si>
  <si>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</si>
  <si>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</si>
  <si>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</si>
  <si>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</si>
  <si>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</si>
  <si>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</si>
  <si>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</si>
  <si>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</si>
  <si>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</si>
  <si>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</si>
  <si>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</si>
  <si>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</si>
  <si>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</si>
  <si>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</si>
  <si>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</si>
  <si>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</si>
  <si>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</si>
  <si>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</si>
  <si>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</si>
  <si>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</si>
  <si>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</si>
  <si>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</si>
  <si>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</si>
  <si>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</si>
  <si>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</si>
  <si>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</si>
  <si>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</si>
  <si>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</si>
  <si>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</si>
  <si>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</si>
  <si>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</si>
  <si>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</si>
  <si>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</si>
  <si>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</si>
  <si>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</si>
  <si>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</si>
  <si>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</si>
  <si>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>Финансовая помощь бюджетам других уровней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</si>
  <si>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</si>
  <si>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</si>
  <si>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</si>
  <si>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</si>
  <si>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</si>
  <si>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</si>
  <si>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</si>
  <si>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</si>
  <si>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</si>
  <si>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>Иные  межбюджетные трансферты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</si>
  <si>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</si>
  <si>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</si>
  <si>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</si>
  <si>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</si>
  <si>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</si>
  <si>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</si>
  <si>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</si>
  <si>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</si>
  <si>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Анализ исполнения бюджета Ярославского сельского поселения                                                                                             на 01.04.2011 г.</t>
  </si>
  <si>
    <t>исполнено на 01.04.2011 г.</t>
  </si>
  <si>
    <t>Анализ исполнения бюджета Александровского сельского поселения                                                                                             на 01.04.2011 г.</t>
  </si>
  <si>
    <t>Анализ исполнения бюджета Большесундырского сельского поселения                                                                                             на 01.04.2011 г.</t>
  </si>
  <si>
    <t>Анализ исполнения бюджета Ильинского сельского поселения                                                                                             на 01.04.2011 г.</t>
  </si>
  <si>
    <t>Анализ исполнения бюджета Кадикасинского сельского поселения                                                                                             на 01.04.2011 г.</t>
  </si>
  <si>
    <t>Анализ исполнения бюджета Моргаушского сельского поселения                                                                                             на 01.04.2011 г.</t>
  </si>
  <si>
    <t>Анализ исполнения бюджета Москакасинского сельского поселения                                                                                             на 01.04.2011 г.</t>
  </si>
  <si>
    <t>Анализ исполнения бюджета Орининского сельского поселения                                                                                             на 01.04.2011 г.</t>
  </si>
  <si>
    <t>Анализ исполнения бюджета Сятракасинского сельского поселения                                                                                             на 01.04.2011 г.</t>
  </si>
  <si>
    <t>Анализ исполнения бюджета Тораевского сельского поселения                                                                                             на 01.04.2011 г.</t>
  </si>
  <si>
    <t>Анализ исполнения бюджета Хорнойского сельского поселения                                                                                             на 01.04.2011 г.</t>
  </si>
  <si>
    <t>Анализ исполнения бюджета Чуманкасинского сельского поселения                                                                                             на 01.04.2011 г.</t>
  </si>
  <si>
    <t>Анализ исполнения бюджета Шатьмапосинского сельского поселения                                                                                             на 01.04.2011 г.</t>
  </si>
  <si>
    <t>Анализ исполнения бюджета Юнгинского сельского поселения                                                                                             на 01.04.2011 г.</t>
  </si>
  <si>
    <t>Анализ исполнения бюджета Юськасинского сельского поселения                                                                                             на 01.04.2011 г.</t>
  </si>
  <si>
    <t>Анализ исполнения бюджета Ярабайкасинского сельского поселения                                                                                             на 01.04.2011 г.</t>
  </si>
  <si>
    <t xml:space="preserve">                          Моргаушского района на 01.04.2010 г.</t>
  </si>
  <si>
    <t>об исполнении бюджетов поселений  Моргаушского района  на 1апреля 2011 г.</t>
  </si>
  <si>
    <t>Анализ исполнения консолидированного бюджета Моргаушского района на 01.04.2011</t>
  </si>
  <si>
    <t>0103</t>
  </si>
  <si>
    <t>Функционирование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</si>
</sst>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</numFmts>
  <fonts count="53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3" applyFont="1">
      <alignment/>
      <protection/>
    </xf>
    <xf numFmtId="0" fontId="3" fillId="0" borderId="0" xfId="58" applyFont="1" applyFill="1">
      <alignment/>
      <protection/>
    </xf>
    <xf numFmtId="0" fontId="4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/>
      <protection/>
    </xf>
    <xf numFmtId="0" fontId="3" fillId="0" borderId="0" xfId="55" applyFont="1">
      <alignment/>
      <protection/>
    </xf>
    <xf numFmtId="0" fontId="4" fillId="0" borderId="10" xfId="58" applyFont="1" applyBorder="1">
      <alignment/>
      <protection/>
    </xf>
    <xf numFmtId="180" fontId="4" fillId="0" borderId="10" xfId="58" applyNumberFormat="1" applyFont="1" applyBorder="1">
      <alignment/>
      <protection/>
    </xf>
    <xf numFmtId="180" fontId="5" fillId="0" borderId="10" xfId="58" applyNumberFormat="1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wrapText="1"/>
      <protection/>
    </xf>
    <xf numFmtId="180" fontId="5" fillId="33" borderId="10" xfId="57" applyNumberFormat="1" applyFont="1" applyFill="1" applyBorder="1" applyAlignment="1">
      <alignment horizontal="right" vertical="top" shrinkToFit="1"/>
      <protection/>
    </xf>
    <xf numFmtId="0" fontId="5" fillId="0" borderId="10" xfId="55" applyFont="1" applyBorder="1" applyAlignment="1">
      <alignment horizontal="right"/>
      <protection/>
    </xf>
    <xf numFmtId="0" fontId="5" fillId="0" borderId="10" xfId="55" applyFont="1" applyBorder="1" applyAlignment="1">
      <alignment wrapText="1"/>
      <protection/>
    </xf>
    <xf numFmtId="180" fontId="5" fillId="0" borderId="10" xfId="55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180" fontId="3" fillId="0" borderId="0" xfId="58" applyNumberFormat="1" applyFont="1">
      <alignment/>
      <protection/>
    </xf>
    <xf numFmtId="180" fontId="3" fillId="0" borderId="0" xfId="55" applyNumberFormat="1" applyFont="1">
      <alignment/>
      <protection/>
    </xf>
    <xf numFmtId="0" fontId="4" fillId="0" borderId="10" xfId="58" applyFont="1" applyFill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80" fontId="4" fillId="0" borderId="0" xfId="52" applyNumberFormat="1" applyFont="1" applyBorder="1">
      <alignment/>
      <protection/>
    </xf>
    <xf numFmtId="180" fontId="5" fillId="0" borderId="0" xfId="52" applyNumberFormat="1" applyFont="1" applyBorder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wrapText="1"/>
      <protection/>
    </xf>
    <xf numFmtId="180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180" fontId="5" fillId="0" borderId="10" xfId="58" applyNumberFormat="1" applyFont="1" applyBorder="1" applyAlignment="1">
      <alignment horizontal="center" vertical="center" wrapText="1"/>
      <protection/>
    </xf>
    <xf numFmtId="180" fontId="5" fillId="0" borderId="10" xfId="58" applyNumberFormat="1" applyFont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 wrapText="1"/>
      <protection/>
    </xf>
    <xf numFmtId="49" fontId="4" fillId="0" borderId="11" xfId="55" applyNumberFormat="1" applyFont="1" applyBorder="1" applyAlignment="1">
      <alignment horizontal="left"/>
      <protection/>
    </xf>
    <xf numFmtId="0" fontId="4" fillId="0" borderId="10" xfId="55" applyFont="1" applyBorder="1" applyAlignment="1">
      <alignment wrapText="1"/>
      <protection/>
    </xf>
    <xf numFmtId="180" fontId="4" fillId="0" borderId="10" xfId="55" applyNumberFormat="1" applyFont="1" applyBorder="1">
      <alignment/>
      <protection/>
    </xf>
    <xf numFmtId="49" fontId="5" fillId="0" borderId="11" xfId="55" applyNumberFormat="1" applyFont="1" applyBorder="1" applyAlignment="1">
      <alignment horizontal="left"/>
      <protection/>
    </xf>
    <xf numFmtId="49" fontId="5" fillId="0" borderId="10" xfId="55" applyNumberFormat="1" applyFont="1" applyBorder="1" applyAlignment="1">
      <alignment horizontal="left"/>
      <protection/>
    </xf>
    <xf numFmtId="49" fontId="4" fillId="0" borderId="11" xfId="54" applyNumberFormat="1" applyFont="1" applyBorder="1" applyAlignment="1">
      <alignment horizontal="left"/>
      <protection/>
    </xf>
    <xf numFmtId="0" fontId="4" fillId="0" borderId="10" xfId="54" applyFont="1" applyBorder="1" applyAlignment="1">
      <alignment wrapText="1"/>
      <protection/>
    </xf>
    <xf numFmtId="180" fontId="4" fillId="0" borderId="10" xfId="54" applyNumberFormat="1" applyFont="1" applyBorder="1">
      <alignment/>
      <protection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49" fontId="5" fillId="0" borderId="11" xfId="54" applyNumberFormat="1" applyFont="1" applyBorder="1" applyAlignment="1">
      <alignment horizontal="left"/>
      <protection/>
    </xf>
    <xf numFmtId="0" fontId="5" fillId="0" borderId="10" xfId="54" applyFont="1" applyBorder="1" applyAlignment="1">
      <alignment wrapText="1"/>
      <protection/>
    </xf>
    <xf numFmtId="180" fontId="5" fillId="0" borderId="10" xfId="54" applyNumberFormat="1" applyFont="1" applyBorder="1">
      <alignment/>
      <protection/>
    </xf>
    <xf numFmtId="0" fontId="5" fillId="0" borderId="10" xfId="55" applyFont="1" applyBorder="1" applyAlignment="1">
      <alignment horizontal="left" wrapText="1"/>
      <protection/>
    </xf>
    <xf numFmtId="0" fontId="5" fillId="0" borderId="10" xfId="55" applyFont="1" applyBorder="1" applyAlignment="1">
      <alignment vertical="top" wrapText="1"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10" xfId="55" applyFont="1" applyBorder="1" applyAlignment="1">
      <alignment horizontal="left" wrapText="1"/>
      <protection/>
    </xf>
    <xf numFmtId="49" fontId="5" fillId="0" borderId="10" xfId="55" applyNumberFormat="1" applyFont="1" applyBorder="1">
      <alignment/>
      <protection/>
    </xf>
    <xf numFmtId="0" fontId="5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Fill="1" applyBorder="1" applyAlignment="1">
      <alignment wrapText="1"/>
      <protection/>
    </xf>
    <xf numFmtId="0" fontId="5" fillId="0" borderId="11" xfId="55" applyFont="1" applyBorder="1" applyAlignment="1">
      <alignment horizontal="left"/>
      <protection/>
    </xf>
    <xf numFmtId="0" fontId="5" fillId="0" borderId="10" xfId="55" applyFont="1" applyFill="1" applyBorder="1" applyAlignment="1">
      <alignment wrapText="1"/>
      <protection/>
    </xf>
    <xf numFmtId="49" fontId="4" fillId="0" borderId="10" xfId="55" applyNumberFormat="1" applyFont="1" applyBorder="1" applyAlignment="1">
      <alignment horizontal="left"/>
      <protection/>
    </xf>
    <xf numFmtId="0" fontId="5" fillId="34" borderId="10" xfId="55" applyFont="1" applyFill="1" applyBorder="1" applyAlignment="1">
      <alignment wrapText="1"/>
      <protection/>
    </xf>
    <xf numFmtId="0" fontId="4" fillId="0" borderId="11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4" fillId="0" borderId="10" xfId="55" applyFont="1" applyFill="1" applyBorder="1" applyAlignment="1">
      <alignment horizontal="center" wrapText="1"/>
      <protection/>
    </xf>
    <xf numFmtId="2" fontId="4" fillId="0" borderId="10" xfId="55" applyNumberFormat="1" applyFont="1" applyBorder="1">
      <alignment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wrapText="1"/>
      <protection/>
    </xf>
    <xf numFmtId="0" fontId="4" fillId="0" borderId="10" xfId="58" applyFont="1" applyBorder="1" applyAlignment="1">
      <alignment horizontal="center"/>
      <protection/>
    </xf>
    <xf numFmtId="180" fontId="4" fillId="0" borderId="10" xfId="58" applyNumberFormat="1" applyFont="1" applyBorder="1" applyAlignment="1">
      <alignment horizontal="right" vertical="center"/>
      <protection/>
    </xf>
    <xf numFmtId="180" fontId="4" fillId="0" borderId="10" xfId="58" applyNumberFormat="1" applyFont="1" applyBorder="1" applyAlignment="1">
      <alignment horizontal="right"/>
      <protection/>
    </xf>
    <xf numFmtId="0" fontId="5" fillId="0" borderId="10" xfId="58" applyFont="1" applyBorder="1" applyAlignment="1">
      <alignment horizontal="center"/>
      <protection/>
    </xf>
    <xf numFmtId="180" fontId="5" fillId="0" borderId="10" xfId="58" applyNumberFormat="1" applyFont="1" applyBorder="1" applyAlignment="1">
      <alignment horizontal="right" vertical="center"/>
      <protection/>
    </xf>
    <xf numFmtId="180" fontId="5" fillId="0" borderId="10" xfId="58" applyNumberFormat="1" applyFont="1" applyFill="1" applyBorder="1" applyAlignment="1">
      <alignment horizontal="right" vertical="center"/>
      <protection/>
    </xf>
    <xf numFmtId="180" fontId="5" fillId="0" borderId="10" xfId="58" applyNumberFormat="1" applyFont="1" applyBorder="1" applyAlignment="1">
      <alignment horizontal="right"/>
      <protection/>
    </xf>
    <xf numFmtId="18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wrapText="1"/>
      <protection/>
    </xf>
    <xf numFmtId="0" fontId="7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58" applyNumberFormat="1" applyFont="1" applyFill="1" applyBorder="1" applyAlignment="1">
      <alignment horizontal="right"/>
      <protection/>
    </xf>
    <xf numFmtId="180" fontId="4" fillId="0" borderId="10" xfId="56" applyNumberFormat="1" applyFont="1" applyBorder="1" applyAlignment="1">
      <alignment horizontal="right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Fill="1" applyBorder="1">
      <alignment/>
      <protection/>
    </xf>
    <xf numFmtId="180" fontId="4" fillId="0" borderId="12" xfId="58" applyNumberFormat="1" applyFont="1" applyBorder="1" applyAlignment="1">
      <alignment horizontal="center" vertical="center"/>
      <protection/>
    </xf>
    <xf numFmtId="180" fontId="5" fillId="0" borderId="0" xfId="56" applyNumberFormat="1" applyFont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1" fontId="4" fillId="0" borderId="10" xfId="56" applyNumberFormat="1" applyFont="1" applyBorder="1" applyAlignment="1">
      <alignment horizontal="right" wrapText="1"/>
      <protection/>
    </xf>
    <xf numFmtId="49" fontId="4" fillId="0" borderId="10" xfId="56" applyNumberFormat="1" applyFont="1" applyBorder="1" applyAlignment="1">
      <alignment horizontal="center"/>
      <protection/>
    </xf>
    <xf numFmtId="180" fontId="4" fillId="0" borderId="10" xfId="56" applyNumberFormat="1" applyFont="1" applyBorder="1" applyAlignment="1">
      <alignment horizontal="right" vertical="center"/>
      <protection/>
    </xf>
    <xf numFmtId="180" fontId="4" fillId="0" borderId="10" xfId="52" applyNumberFormat="1" applyFont="1" applyBorder="1" applyAlignment="1">
      <alignment horizontal="right"/>
      <protection/>
    </xf>
    <xf numFmtId="49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wrapText="1"/>
      <protection/>
    </xf>
    <xf numFmtId="180" fontId="5" fillId="0" borderId="10" xfId="56" applyNumberFormat="1" applyFont="1" applyBorder="1" applyAlignment="1">
      <alignment horizontal="right" vertical="center"/>
      <protection/>
    </xf>
    <xf numFmtId="180" fontId="5" fillId="0" borderId="10" xfId="52" applyNumberFormat="1" applyFont="1" applyBorder="1" applyAlignment="1">
      <alignment horizontal="right"/>
      <protection/>
    </xf>
    <xf numFmtId="49" fontId="4" fillId="0" borderId="11" xfId="55" applyNumberFormat="1" applyFont="1" applyBorder="1" applyAlignment="1">
      <alignment horizontal="center"/>
      <protection/>
    </xf>
    <xf numFmtId="49" fontId="5" fillId="0" borderId="10" xfId="55" applyNumberFormat="1" applyFont="1" applyBorder="1" applyAlignment="1">
      <alignment horizontal="center"/>
      <protection/>
    </xf>
    <xf numFmtId="0" fontId="8" fillId="0" borderId="10" xfId="54" applyFont="1" applyBorder="1" applyAlignment="1">
      <alignment wrapText="1"/>
      <protection/>
    </xf>
    <xf numFmtId="180" fontId="4" fillId="0" borderId="10" xfId="52" applyNumberFormat="1" applyFont="1" applyBorder="1" applyAlignment="1">
      <alignment horizontal="right" vertical="center"/>
      <protection/>
    </xf>
    <xf numFmtId="180" fontId="5" fillId="0" borderId="10" xfId="52" applyNumberFormat="1" applyFont="1" applyBorder="1" applyAlignment="1">
      <alignment horizontal="right" vertical="center"/>
      <protection/>
    </xf>
    <xf numFmtId="0" fontId="5" fillId="0" borderId="10" xfId="56" applyFont="1" applyBorder="1" applyAlignment="1">
      <alignment horizontal="left" wrapText="1"/>
      <protection/>
    </xf>
    <xf numFmtId="0" fontId="5" fillId="0" borderId="1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5" fillId="0" borderId="0" xfId="56" applyFont="1" applyAlignment="1">
      <alignment horizontal="left"/>
      <protection/>
    </xf>
    <xf numFmtId="0" fontId="5" fillId="0" borderId="0" xfId="56" applyFont="1" applyAlignment="1">
      <alignment wrapText="1"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 applyFill="1">
      <alignment/>
      <protection/>
    </xf>
    <xf numFmtId="180" fontId="4" fillId="0" borderId="0" xfId="56" applyNumberFormat="1" applyFont="1">
      <alignment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10" fillId="35" borderId="0" xfId="0" applyFont="1" applyFill="1" applyAlignment="1" applyProtection="1">
      <alignment vertical="center" wrapText="1"/>
      <protection locked="0"/>
    </xf>
    <xf numFmtId="0" fontId="10" fillId="35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14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3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5" borderId="10" xfId="57" applyFont="1" applyFill="1" applyBorder="1" applyAlignment="1">
      <alignment vertical="center" wrapText="1"/>
      <protection/>
    </xf>
    <xf numFmtId="0" fontId="13" fillId="35" borderId="10" xfId="57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4" fontId="11" fillId="35" borderId="10" xfId="0" applyNumberFormat="1" applyFont="1" applyFill="1" applyBorder="1" applyAlignment="1">
      <alignment vertical="center" wrapText="1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3" fillId="36" borderId="10" xfId="57" applyFont="1" applyFill="1" applyBorder="1" applyAlignment="1">
      <alignment vertical="center" wrapText="1"/>
      <protection/>
    </xf>
    <xf numFmtId="0" fontId="13" fillId="36" borderId="10" xfId="57" applyFont="1" applyFill="1" applyBorder="1" applyAlignment="1" applyProtection="1">
      <alignment vertical="center" wrapText="1"/>
      <protection locked="0"/>
    </xf>
    <xf numFmtId="181" fontId="11" fillId="36" borderId="10" xfId="0" applyNumberFormat="1" applyFont="1" applyFill="1" applyBorder="1" applyAlignment="1">
      <alignment vertical="center" wrapText="1"/>
    </xf>
    <xf numFmtId="181" fontId="14" fillId="36" borderId="10" xfId="0" applyNumberFormat="1" applyFont="1" applyFill="1" applyBorder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181" fontId="11" fillId="36" borderId="10" xfId="0" applyNumberFormat="1" applyFont="1" applyFill="1" applyBorder="1" applyAlignment="1">
      <alignment horizontal="right" vertical="center" wrapText="1"/>
    </xf>
    <xf numFmtId="181" fontId="11" fillId="36" borderId="10" xfId="0" applyNumberFormat="1" applyFont="1" applyFill="1" applyBorder="1" applyAlignment="1">
      <alignment vertical="center" wrapText="1"/>
    </xf>
    <xf numFmtId="0" fontId="11" fillId="36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3" fillId="35" borderId="11" xfId="57" applyFont="1" applyFill="1" applyBorder="1" applyAlignment="1">
      <alignment vertical="center" wrapText="1"/>
      <protection/>
    </xf>
    <xf numFmtId="0" fontId="13" fillId="35" borderId="15" xfId="57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3" fontId="11" fillId="35" borderId="10" xfId="0" applyNumberFormat="1" applyFont="1" applyFill="1" applyBorder="1" applyAlignment="1">
      <alignment vertical="center" wrapText="1"/>
    </xf>
    <xf numFmtId="181" fontId="16" fillId="35" borderId="10" xfId="0" applyNumberFormat="1" applyFont="1" applyFill="1" applyBorder="1" applyAlignment="1">
      <alignment vertical="center" wrapText="1"/>
    </xf>
    <xf numFmtId="181" fontId="16" fillId="35" borderId="10" xfId="0" applyNumberFormat="1" applyFont="1" applyFill="1" applyBorder="1" applyAlignment="1">
      <alignment vertical="center" wrapText="1"/>
    </xf>
    <xf numFmtId="181" fontId="16" fillId="35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180" fontId="4" fillId="0" borderId="29" xfId="0" applyNumberFormat="1" applyFont="1" applyBorder="1" applyAlignment="1">
      <alignment horizontal="center" vertical="center" wrapText="1"/>
    </xf>
    <xf numFmtId="180" fontId="4" fillId="0" borderId="31" xfId="0" applyNumberFormat="1" applyFont="1" applyBorder="1" applyAlignment="1">
      <alignment horizontal="center" vertical="center" wrapText="1"/>
    </xf>
    <xf numFmtId="180" fontId="4" fillId="0" borderId="32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1" fontId="11" fillId="35" borderId="10" xfId="0" applyNumberFormat="1" applyFont="1" applyFill="1" applyBorder="1" applyAlignment="1" applyProtection="1">
      <alignment vertical="center" wrapText="1"/>
      <protection/>
    </xf>
    <xf numFmtId="0" fontId="14" fillId="35" borderId="0" xfId="0" applyFont="1" applyFill="1" applyAlignment="1">
      <alignment/>
    </xf>
    <xf numFmtId="184" fontId="11" fillId="35" borderId="10" xfId="0" applyNumberFormat="1" applyFont="1" applyFill="1" applyBorder="1" applyAlignment="1" applyProtection="1">
      <alignment vertical="center" wrapText="1"/>
      <protection locked="0"/>
    </xf>
    <xf numFmtId="184" fontId="0" fillId="35" borderId="0" xfId="0" applyNumberFormat="1" applyFill="1" applyAlignment="1">
      <alignment/>
    </xf>
    <xf numFmtId="182" fontId="0" fillId="35" borderId="0" xfId="0" applyNumberFormat="1" applyFill="1" applyAlignment="1">
      <alignment/>
    </xf>
    <xf numFmtId="186" fontId="14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180" fontId="5" fillId="0" borderId="10" xfId="56" applyNumberFormat="1" applyFont="1" applyBorder="1" applyAlignment="1">
      <alignment horizontal="right"/>
      <protection/>
    </xf>
    <xf numFmtId="180" fontId="4" fillId="0" borderId="10" xfId="58" applyNumberFormat="1" applyFont="1" applyFill="1" applyBorder="1" applyAlignment="1">
      <alignment horizontal="right" vertical="center"/>
      <protection/>
    </xf>
    <xf numFmtId="180" fontId="7" fillId="0" borderId="10" xfId="0" applyNumberFormat="1" applyFont="1" applyBorder="1" applyAlignment="1">
      <alignment horizontal="right"/>
    </xf>
    <xf numFmtId="180" fontId="4" fillId="34" borderId="10" xfId="58" applyNumberFormat="1" applyFont="1" applyFill="1" applyBorder="1" applyAlignment="1">
      <alignment horizontal="right" vertical="center"/>
      <protection/>
    </xf>
    <xf numFmtId="0" fontId="4" fillId="34" borderId="10" xfId="56" applyFont="1" applyFill="1" applyBorder="1" applyAlignment="1">
      <alignment wrapText="1"/>
      <protection/>
    </xf>
    <xf numFmtId="0" fontId="4" fillId="34" borderId="10" xfId="55" applyFont="1" applyFill="1" applyBorder="1" applyAlignment="1">
      <alignment wrapText="1"/>
      <protection/>
    </xf>
    <xf numFmtId="0" fontId="4" fillId="34" borderId="10" xfId="56" applyFont="1" applyFill="1" applyBorder="1" applyAlignment="1">
      <alignment horizontal="left" wrapText="1"/>
      <protection/>
    </xf>
    <xf numFmtId="180" fontId="3" fillId="0" borderId="21" xfId="0" applyNumberFormat="1" applyFont="1" applyBorder="1" applyAlignment="1">
      <alignment horizontal="center" vertical="center" wrapText="1"/>
    </xf>
    <xf numFmtId="0" fontId="5" fillId="34" borderId="10" xfId="56" applyFont="1" applyFill="1" applyBorder="1" applyAlignment="1">
      <alignment wrapText="1"/>
      <protection/>
    </xf>
    <xf numFmtId="49" fontId="5" fillId="0" borderId="11" xfId="54" applyNumberFormat="1" applyFont="1" applyBorder="1" applyAlignment="1">
      <alignment horizontal="center"/>
      <protection/>
    </xf>
    <xf numFmtId="181" fontId="11" fillId="37" borderId="10" xfId="0" applyNumberFormat="1" applyFont="1" applyFill="1" applyBorder="1" applyAlignment="1">
      <alignment/>
    </xf>
    <xf numFmtId="4" fontId="11" fillId="37" borderId="10" xfId="0" applyNumberFormat="1" applyFont="1" applyFill="1" applyBorder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4" fillId="37" borderId="10" xfId="0" applyNumberFormat="1" applyFont="1" applyFill="1" applyBorder="1" applyAlignment="1">
      <alignment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4" fontId="14" fillId="35" borderId="0" xfId="0" applyNumberFormat="1" applyFont="1" applyFill="1" applyAlignment="1">
      <alignment/>
    </xf>
    <xf numFmtId="182" fontId="0" fillId="35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2" fontId="11" fillId="35" borderId="10" xfId="0" applyNumberFormat="1" applyFont="1" applyFill="1" applyBorder="1" applyAlignment="1">
      <alignment vertical="center" wrapText="1"/>
    </xf>
    <xf numFmtId="182" fontId="11" fillId="36" borderId="10" xfId="0" applyNumberFormat="1" applyFont="1" applyFill="1" applyBorder="1" applyAlignment="1">
      <alignment vertical="center" wrapText="1"/>
    </xf>
    <xf numFmtId="0" fontId="18" fillId="35" borderId="0" xfId="0" applyFont="1" applyFill="1" applyAlignment="1">
      <alignment/>
    </xf>
    <xf numFmtId="180" fontId="18" fillId="35" borderId="0" xfId="0" applyNumberFormat="1" applyFont="1" applyFill="1" applyAlignment="1">
      <alignment/>
    </xf>
    <xf numFmtId="180" fontId="5" fillId="34" borderId="10" xfId="58" applyNumberFormat="1" applyFont="1" applyFill="1" applyBorder="1" applyAlignment="1">
      <alignment horizontal="right" vertical="center"/>
      <protection/>
    </xf>
    <xf numFmtId="190" fontId="5" fillId="0" borderId="0" xfId="56" applyNumberFormat="1" applyFont="1" applyAlignment="1">
      <alignment horizontal="center"/>
      <protection/>
    </xf>
    <xf numFmtId="191" fontId="3" fillId="0" borderId="0" xfId="55" applyNumberFormat="1" applyFont="1">
      <alignment/>
      <protection/>
    </xf>
    <xf numFmtId="180" fontId="3" fillId="0" borderId="34" xfId="0" applyNumberFormat="1" applyFont="1" applyBorder="1" applyAlignment="1">
      <alignment horizontal="center" vertical="center" wrapText="1"/>
    </xf>
    <xf numFmtId="180" fontId="3" fillId="0" borderId="35" xfId="0" applyNumberFormat="1" applyFont="1" applyBorder="1" applyAlignment="1">
      <alignment horizontal="center" vertical="center" wrapText="1"/>
    </xf>
    <xf numFmtId="180" fontId="3" fillId="0" borderId="36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35" borderId="11" xfId="57" applyFont="1" applyFill="1" applyBorder="1" applyAlignment="1">
      <alignment horizontal="center" vertical="center" wrapText="1"/>
      <protection/>
    </xf>
    <xf numFmtId="0" fontId="15" fillId="35" borderId="15" xfId="57" applyFont="1" applyFill="1" applyBorder="1" applyAlignment="1">
      <alignment horizontal="center" vertical="center" wrapText="1"/>
      <protection/>
    </xf>
    <xf numFmtId="49" fontId="11" fillId="35" borderId="33" xfId="0" applyNumberFormat="1" applyFont="1" applyFill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1" fillId="35" borderId="41" xfId="0" applyNumberFormat="1" applyFont="1" applyFill="1" applyBorder="1" applyAlignment="1">
      <alignment horizontal="center" vertical="center" wrapText="1"/>
    </xf>
    <xf numFmtId="49" fontId="11" fillId="35" borderId="37" xfId="0" applyNumberFormat="1" applyFont="1" applyFill="1" applyBorder="1" applyAlignment="1">
      <alignment horizontal="center" vertical="center" wrapText="1"/>
    </xf>
    <xf numFmtId="49" fontId="11" fillId="35" borderId="42" xfId="0" applyNumberFormat="1" applyFont="1" applyFill="1" applyBorder="1" applyAlignment="1">
      <alignment horizontal="center" vertical="center" wrapText="1"/>
    </xf>
    <xf numFmtId="49" fontId="11" fillId="35" borderId="43" xfId="0" applyNumberFormat="1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0" fillId="35" borderId="42" xfId="0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0" borderId="0" xfId="58" applyFont="1" applyAlignment="1">
      <alignment horizontal="center"/>
      <protection/>
    </xf>
    <xf numFmtId="0" fontId="2" fillId="0" borderId="0" xfId="58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лек 2" xfId="52"/>
    <cellStyle name="Обычный_Анализ Александр на 1.03.08" xfId="53"/>
    <cellStyle name="Обычный_Анализ Кадикас. на 1.03.08" xfId="54"/>
    <cellStyle name="Обычный_Анализ Моргаш. на 1.03.08" xfId="55"/>
    <cellStyle name="Обычный_Анализ район на 1.03.08" xfId="56"/>
    <cellStyle name="Обычный_Лист1 2" xfId="57"/>
    <cellStyle name="Обычный_Лист3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  <sheetData sheetId="10">
        <row r="59">
          <cell r="D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70" zoomScaleSheetLayoutView="70" zoomScalePageLayoutView="0" workbookViewId="0" topLeftCell="A1">
      <pane ySplit="4" topLeftCell="A1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41.28125" style="198" customWidth="1"/>
    <col min="2" max="2" width="11.140625" style="199" customWidth="1"/>
    <col min="3" max="3" width="15.00390625" style="166" customWidth="1"/>
    <col min="4" max="4" width="14.7109375" style="166" customWidth="1"/>
    <col min="5" max="5" width="14.140625" style="166" customWidth="1"/>
    <col min="6" max="6" width="14.28125" style="166" customWidth="1"/>
    <col min="7" max="7" width="12.8515625" style="166" customWidth="1"/>
    <col min="8" max="8" width="10.7109375" style="166" customWidth="1"/>
    <col min="9" max="9" width="15.28125" style="166" customWidth="1"/>
    <col min="10" max="10" width="13.57421875" style="166" customWidth="1"/>
    <col min="11" max="11" width="12.421875" style="166" customWidth="1"/>
    <col min="12" max="12" width="9.28125" style="166" bestFit="1" customWidth="1"/>
    <col min="13" max="16384" width="9.140625" style="166" customWidth="1"/>
  </cols>
  <sheetData>
    <row r="1" spans="1:11" ht="26.25" customHeight="1" thickBot="1">
      <c r="A1" s="246" t="s">
        <v>322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23.25" customHeight="1">
      <c r="A2" s="247" t="s">
        <v>235</v>
      </c>
      <c r="B2" s="249" t="s">
        <v>236</v>
      </c>
      <c r="C2" s="251" t="s">
        <v>237</v>
      </c>
      <c r="D2" s="252"/>
      <c r="E2" s="253"/>
      <c r="F2" s="251" t="s">
        <v>238</v>
      </c>
      <c r="G2" s="252"/>
      <c r="H2" s="253"/>
      <c r="I2" s="251" t="s">
        <v>239</v>
      </c>
      <c r="J2" s="252"/>
      <c r="K2" s="253"/>
    </row>
    <row r="3" spans="1:11" ht="21" customHeight="1" thickBot="1">
      <c r="A3" s="248"/>
      <c r="B3" s="250"/>
      <c r="C3" s="167" t="s">
        <v>282</v>
      </c>
      <c r="D3" s="168" t="s">
        <v>240</v>
      </c>
      <c r="E3" s="169" t="s">
        <v>241</v>
      </c>
      <c r="F3" s="167" t="s">
        <v>282</v>
      </c>
      <c r="G3" s="168" t="s">
        <v>240</v>
      </c>
      <c r="H3" s="169" t="s">
        <v>241</v>
      </c>
      <c r="I3" s="167" t="s">
        <v>282</v>
      </c>
      <c r="J3" s="168" t="s">
        <v>240</v>
      </c>
      <c r="K3" s="169" t="s">
        <v>241</v>
      </c>
    </row>
    <row r="4" spans="1:11" s="175" customFormat="1" ht="30.75" customHeight="1">
      <c r="A4" s="170" t="s">
        <v>5</v>
      </c>
      <c r="B4" s="171"/>
      <c r="C4" s="172">
        <f>SUM(C5:C11)</f>
        <v>85882</v>
      </c>
      <c r="D4" s="173">
        <f>SUM(D5:D11)</f>
        <v>18945.352149999995</v>
      </c>
      <c r="E4" s="174">
        <f>D4/C4*100</f>
        <v>22.059747269509323</v>
      </c>
      <c r="F4" s="172">
        <f>SUM(F5:F11)</f>
        <v>70684.4</v>
      </c>
      <c r="G4" s="173">
        <f>SUM(G5:G11)</f>
        <v>16049.57197</v>
      </c>
      <c r="H4" s="174">
        <f>G4/F4*100</f>
        <v>22.705960537261408</v>
      </c>
      <c r="I4" s="172">
        <f>I5+I6+I7+I8+I9+I10+I11</f>
        <v>15197.600000000002</v>
      </c>
      <c r="J4" s="172">
        <f>J5+J6+J7+J8+J9+J10+J11</f>
        <v>2895.78018</v>
      </c>
      <c r="K4" s="174">
        <v>107.93363458051518</v>
      </c>
    </row>
    <row r="5" spans="1:11" ht="19.5" customHeight="1">
      <c r="A5" s="176" t="s">
        <v>242</v>
      </c>
      <c r="B5" s="177">
        <v>10102</v>
      </c>
      <c r="C5" s="178">
        <f aca="true" t="shared" si="0" ref="C5:D20">F5+I5</f>
        <v>69221.2</v>
      </c>
      <c r="D5" s="178">
        <f t="shared" si="0"/>
        <v>15982.79521</v>
      </c>
      <c r="E5" s="180">
        <f aca="true" t="shared" si="1" ref="E5:E38">D5/C5*100</f>
        <v>23.089451223035717</v>
      </c>
      <c r="F5" s="178">
        <f>Район!C6</f>
        <v>59744.4</v>
      </c>
      <c r="G5" s="178">
        <f>Район!D6</f>
        <v>13794.65197</v>
      </c>
      <c r="H5" s="180">
        <f aca="true" t="shared" si="2" ref="H5:H38">G5/F5*100</f>
        <v>23.08944766371409</v>
      </c>
      <c r="I5" s="178">
        <f>Справка!I30</f>
        <v>9476.800000000001</v>
      </c>
      <c r="J5" s="178">
        <f>Справка!J30</f>
        <v>2188.14324</v>
      </c>
      <c r="K5" s="180">
        <v>102.95662378294796</v>
      </c>
    </row>
    <row r="6" spans="1:11" ht="19.5" customHeight="1">
      <c r="A6" s="176" t="s">
        <v>243</v>
      </c>
      <c r="B6" s="177">
        <v>10500</v>
      </c>
      <c r="C6" s="178">
        <f t="shared" si="0"/>
        <v>8540</v>
      </c>
      <c r="D6" s="179">
        <f t="shared" si="0"/>
        <v>1839.1211600000001</v>
      </c>
      <c r="E6" s="180">
        <f t="shared" si="1"/>
        <v>21.535376580796253</v>
      </c>
      <c r="F6" s="178">
        <f>Район!C7</f>
        <v>8370</v>
      </c>
      <c r="G6" s="178">
        <f>Район!D7</f>
        <v>1816.48818</v>
      </c>
      <c r="H6" s="180">
        <f t="shared" si="2"/>
        <v>21.702367741935486</v>
      </c>
      <c r="I6" s="178">
        <f>Справка!L30</f>
        <v>170</v>
      </c>
      <c r="J6" s="178">
        <f>Справка!M30</f>
        <v>22.63298</v>
      </c>
      <c r="K6" s="180">
        <v>103.28785157468039</v>
      </c>
    </row>
    <row r="7" spans="1:11" ht="19.5" customHeight="1">
      <c r="A7" s="176" t="s">
        <v>244</v>
      </c>
      <c r="B7" s="177">
        <v>10601</v>
      </c>
      <c r="C7" s="178">
        <f t="shared" si="0"/>
        <v>420.00000000000006</v>
      </c>
      <c r="D7" s="179">
        <f t="shared" si="0"/>
        <v>55.14374999999999</v>
      </c>
      <c r="E7" s="180">
        <f t="shared" si="1"/>
        <v>13.129464285714281</v>
      </c>
      <c r="F7" s="178"/>
      <c r="G7" s="179"/>
      <c r="H7" s="180" t="e">
        <f t="shared" si="2"/>
        <v>#DIV/0!</v>
      </c>
      <c r="I7" s="178">
        <f>Справка!O30</f>
        <v>420.00000000000006</v>
      </c>
      <c r="J7" s="178">
        <f>Справка!P30</f>
        <v>55.14374999999999</v>
      </c>
      <c r="K7" s="180">
        <v>104.83515156534702</v>
      </c>
    </row>
    <row r="8" spans="1:11" ht="19.5" customHeight="1">
      <c r="A8" s="176" t="s">
        <v>245</v>
      </c>
      <c r="B8" s="177">
        <v>10606</v>
      </c>
      <c r="C8" s="178">
        <f t="shared" si="0"/>
        <v>4930.8</v>
      </c>
      <c r="D8" s="179">
        <f t="shared" si="0"/>
        <v>564.2779300000001</v>
      </c>
      <c r="E8" s="180">
        <f t="shared" si="1"/>
        <v>11.443942767907846</v>
      </c>
      <c r="F8" s="178"/>
      <c r="G8" s="179"/>
      <c r="H8" s="180" t="e">
        <f t="shared" si="2"/>
        <v>#DIV/0!</v>
      </c>
      <c r="I8" s="178">
        <f>Справка!R30</f>
        <v>4930.8</v>
      </c>
      <c r="J8" s="178">
        <f>Справка!S30</f>
        <v>564.2779300000001</v>
      </c>
      <c r="K8" s="180">
        <v>127.00766157257675</v>
      </c>
    </row>
    <row r="9" spans="1:11" ht="33.75" customHeight="1">
      <c r="A9" s="176" t="s">
        <v>246</v>
      </c>
      <c r="B9" s="177">
        <v>10701</v>
      </c>
      <c r="C9" s="178">
        <f t="shared" si="0"/>
        <v>70</v>
      </c>
      <c r="D9" s="179">
        <f t="shared" si="0"/>
        <v>9.12881</v>
      </c>
      <c r="E9" s="180">
        <f t="shared" si="1"/>
        <v>13.041157142857143</v>
      </c>
      <c r="F9" s="178">
        <f>Район!C13</f>
        <v>70</v>
      </c>
      <c r="G9" s="178">
        <f>Район!D13</f>
        <v>9.12881</v>
      </c>
      <c r="H9" s="180">
        <f t="shared" si="2"/>
        <v>13.041157142857143</v>
      </c>
      <c r="I9" s="178"/>
      <c r="J9" s="179"/>
      <c r="K9" s="180" t="e">
        <v>#DIV/0!</v>
      </c>
    </row>
    <row r="10" spans="1:11" ht="19.5" customHeight="1">
      <c r="A10" s="176" t="s">
        <v>247</v>
      </c>
      <c r="B10" s="177">
        <v>10800</v>
      </c>
      <c r="C10" s="178">
        <f t="shared" si="0"/>
        <v>2700</v>
      </c>
      <c r="D10" s="179">
        <f t="shared" si="0"/>
        <v>494.75748999999996</v>
      </c>
      <c r="E10" s="180">
        <f t="shared" si="1"/>
        <v>18.32435148148148</v>
      </c>
      <c r="F10" s="178">
        <f>Район!C15</f>
        <v>2500</v>
      </c>
      <c r="G10" s="178">
        <f>Район!D15</f>
        <v>429.17521</v>
      </c>
      <c r="H10" s="180">
        <f t="shared" si="2"/>
        <v>17.1670084</v>
      </c>
      <c r="I10" s="178">
        <f>Справка!U30</f>
        <v>199.99999999999997</v>
      </c>
      <c r="J10" s="178">
        <f>Справка!V30</f>
        <v>65.58228</v>
      </c>
      <c r="K10" s="180">
        <v>163.79339366515836</v>
      </c>
    </row>
    <row r="11" spans="1:11" ht="19.5" customHeight="1" thickBot="1">
      <c r="A11" s="181" t="s">
        <v>248</v>
      </c>
      <c r="B11" s="182">
        <v>10900</v>
      </c>
      <c r="C11" s="183">
        <f t="shared" si="0"/>
        <v>0</v>
      </c>
      <c r="D11" s="184">
        <f t="shared" si="0"/>
        <v>0.1278</v>
      </c>
      <c r="E11" s="185" t="e">
        <f t="shared" si="1"/>
        <v>#DIV/0!</v>
      </c>
      <c r="F11" s="183">
        <f>Район!C19</f>
        <v>0</v>
      </c>
      <c r="G11" s="183">
        <f>Район!D19</f>
        <v>0.1278</v>
      </c>
      <c r="H11" s="185" t="e">
        <f t="shared" si="2"/>
        <v>#DIV/0!</v>
      </c>
      <c r="I11" s="183">
        <v>0</v>
      </c>
      <c r="J11" s="184">
        <v>0</v>
      </c>
      <c r="K11" s="185" t="e">
        <v>#DIV/0!</v>
      </c>
    </row>
    <row r="12" spans="1:11" s="175" customFormat="1" ht="27" customHeight="1">
      <c r="A12" s="170" t="s">
        <v>20</v>
      </c>
      <c r="B12" s="171"/>
      <c r="C12" s="172">
        <f>SUM(C13:C19)</f>
        <v>11554.599999999999</v>
      </c>
      <c r="D12" s="173">
        <f>D13+D14+D15+D16+D17+D18</f>
        <v>1933.8294299999998</v>
      </c>
      <c r="E12" s="174">
        <f t="shared" si="1"/>
        <v>16.73644635037128</v>
      </c>
      <c r="F12" s="173">
        <f>F13+F14+F15+F16+F17+F18</f>
        <v>8685.6</v>
      </c>
      <c r="G12" s="173">
        <f>G13+G14+G15+G16+G17+G18</f>
        <v>1372.2298700000001</v>
      </c>
      <c r="H12" s="174">
        <f t="shared" si="2"/>
        <v>15.798907041540023</v>
      </c>
      <c r="I12" s="172">
        <f>I13+I14+I15+I16+I18+I19</f>
        <v>2869</v>
      </c>
      <c r="J12" s="173">
        <f>J13+J14+J15+J16+J17+J18+J19</f>
        <v>561.59956</v>
      </c>
      <c r="K12" s="174">
        <v>82.69747357946746</v>
      </c>
    </row>
    <row r="13" spans="1:11" ht="48" customHeight="1">
      <c r="A13" s="176" t="s">
        <v>249</v>
      </c>
      <c r="B13" s="177">
        <v>11100</v>
      </c>
      <c r="C13" s="178">
        <f aca="true" t="shared" si="3" ref="C13:C20">F13+I13</f>
        <v>4809</v>
      </c>
      <c r="D13" s="179">
        <f t="shared" si="0"/>
        <v>1229.9789799999999</v>
      </c>
      <c r="E13" s="180">
        <f t="shared" si="1"/>
        <v>25.57660594718236</v>
      </c>
      <c r="F13" s="178">
        <f>Район!C21+Район!C22+Район!C23+Район!C24</f>
        <v>2760</v>
      </c>
      <c r="G13" s="178">
        <f>Район!D21+Район!D22+Район!D23+Район!D24</f>
        <v>663.88085</v>
      </c>
      <c r="H13" s="180">
        <f t="shared" si="2"/>
        <v>24.053653985507246</v>
      </c>
      <c r="I13" s="178">
        <f>Справка!X30+Справка!AD30</f>
        <v>2049</v>
      </c>
      <c r="J13" s="178">
        <f>Справка!Y30+Справка!AE30</f>
        <v>566.09813</v>
      </c>
      <c r="K13" s="180">
        <v>90.25225063264446</v>
      </c>
    </row>
    <row r="14" spans="1:11" ht="33" customHeight="1">
      <c r="A14" s="176" t="s">
        <v>250</v>
      </c>
      <c r="B14" s="177">
        <v>11200</v>
      </c>
      <c r="C14" s="178">
        <f t="shared" si="3"/>
        <v>670</v>
      </c>
      <c r="D14" s="179">
        <f t="shared" si="0"/>
        <v>178.36623</v>
      </c>
      <c r="E14" s="180">
        <f t="shared" si="1"/>
        <v>26.621825373134328</v>
      </c>
      <c r="F14" s="178">
        <f>Район!C25</f>
        <v>670</v>
      </c>
      <c r="G14" s="178">
        <f>Район!D25</f>
        <v>178.36623</v>
      </c>
      <c r="H14" s="180">
        <f t="shared" si="2"/>
        <v>26.621825373134328</v>
      </c>
      <c r="I14" s="178">
        <v>0</v>
      </c>
      <c r="J14" s="179">
        <v>0</v>
      </c>
      <c r="K14" s="180" t="e">
        <v>#DIV/0!</v>
      </c>
    </row>
    <row r="15" spans="1:11" ht="33" customHeight="1">
      <c r="A15" s="176" t="s">
        <v>251</v>
      </c>
      <c r="B15" s="177">
        <v>11300</v>
      </c>
      <c r="C15" s="178">
        <f t="shared" si="3"/>
        <v>362.9</v>
      </c>
      <c r="D15" s="179">
        <f>G15+J15</f>
        <v>5.12215</v>
      </c>
      <c r="E15" s="180">
        <f>D15/C15*100</f>
        <v>1.41144943510609</v>
      </c>
      <c r="F15" s="178">
        <f>Район!C26</f>
        <v>342.9</v>
      </c>
      <c r="G15" s="178">
        <f>Район!D26</f>
        <v>0</v>
      </c>
      <c r="H15" s="180">
        <f t="shared" si="2"/>
        <v>0</v>
      </c>
      <c r="I15" s="178">
        <f>Справка!AM30</f>
        <v>20</v>
      </c>
      <c r="J15" s="178">
        <f>Справка!AN30</f>
        <v>5.12215</v>
      </c>
      <c r="K15" s="180" t="e">
        <v>#DIV/0!</v>
      </c>
    </row>
    <row r="16" spans="1:11" ht="33" customHeight="1">
      <c r="A16" s="176" t="s">
        <v>252</v>
      </c>
      <c r="B16" s="177">
        <v>11400</v>
      </c>
      <c r="C16" s="178">
        <f t="shared" si="3"/>
        <v>3362.7</v>
      </c>
      <c r="D16" s="179">
        <f t="shared" si="0"/>
        <v>10.20084</v>
      </c>
      <c r="E16" s="180">
        <f t="shared" si="1"/>
        <v>0.3033526630386297</v>
      </c>
      <c r="F16" s="178">
        <f>Район!C27+Район!C28</f>
        <v>2562.7</v>
      </c>
      <c r="G16" s="178">
        <f>Район!D27+Район!D28</f>
        <v>5.10042</v>
      </c>
      <c r="H16" s="180">
        <f t="shared" si="2"/>
        <v>0.19902524681000505</v>
      </c>
      <c r="I16" s="178">
        <f>Справка!AJ30</f>
        <v>800</v>
      </c>
      <c r="J16" s="178">
        <f>Справка!AK30</f>
        <v>5.10042</v>
      </c>
      <c r="K16" s="180">
        <v>63.08486242138365</v>
      </c>
    </row>
    <row r="17" spans="1:11" ht="22.5" customHeight="1">
      <c r="A17" s="176" t="s">
        <v>301</v>
      </c>
      <c r="B17" s="177">
        <v>11600</v>
      </c>
      <c r="C17" s="178">
        <f t="shared" si="3"/>
        <v>2335</v>
      </c>
      <c r="D17" s="179">
        <f t="shared" si="0"/>
        <v>522.37737</v>
      </c>
      <c r="E17" s="180">
        <f t="shared" si="1"/>
        <v>22.37162184154176</v>
      </c>
      <c r="F17" s="178">
        <f>Район!C29</f>
        <v>2335</v>
      </c>
      <c r="G17" s="178">
        <f>Район!D29</f>
        <v>522.37737</v>
      </c>
      <c r="H17" s="180">
        <f t="shared" si="2"/>
        <v>22.37162184154176</v>
      </c>
      <c r="I17" s="178"/>
      <c r="J17" s="179"/>
      <c r="K17" s="180" t="e">
        <v>#DIV/0!</v>
      </c>
    </row>
    <row r="18" spans="1:11" ht="22.5" customHeight="1" thickBot="1">
      <c r="A18" s="176" t="s">
        <v>253</v>
      </c>
      <c r="B18" s="177">
        <v>11700</v>
      </c>
      <c r="C18" s="178">
        <f t="shared" si="3"/>
        <v>15</v>
      </c>
      <c r="D18" s="179">
        <f>G18+J18</f>
        <v>-12.21614</v>
      </c>
      <c r="E18" s="180">
        <f>D18/C18*100</f>
        <v>-81.44093333333333</v>
      </c>
      <c r="F18" s="178">
        <f>Район!C41+Район!C42</f>
        <v>15</v>
      </c>
      <c r="G18" s="178">
        <f>Район!D41+Район!D42</f>
        <v>2.505</v>
      </c>
      <c r="H18" s="180">
        <f>G18/F18*100</f>
        <v>16.7</v>
      </c>
      <c r="I18" s="178">
        <f>Справка!AP30</f>
        <v>0</v>
      </c>
      <c r="J18" s="178">
        <f>Справка!AQ30</f>
        <v>-14.72114</v>
      </c>
      <c r="K18" s="180" t="e">
        <v>#DIV/0!</v>
      </c>
    </row>
    <row r="19" spans="1:11" ht="22.5" customHeight="1" hidden="1" thickBot="1">
      <c r="A19" s="181" t="s">
        <v>254</v>
      </c>
      <c r="B19" s="182">
        <v>11900</v>
      </c>
      <c r="C19" s="183">
        <f t="shared" si="3"/>
        <v>0</v>
      </c>
      <c r="D19" s="184">
        <v>0</v>
      </c>
      <c r="E19" s="185"/>
      <c r="F19" s="183">
        <f>Район!C49</f>
        <v>0</v>
      </c>
      <c r="G19" s="183">
        <v>0</v>
      </c>
      <c r="H19" s="185"/>
      <c r="I19" s="183">
        <f>Справка!AV30</f>
        <v>0</v>
      </c>
      <c r="J19" s="183">
        <f>Справка!AW30</f>
        <v>0</v>
      </c>
      <c r="K19" s="185"/>
    </row>
    <row r="20" spans="1:11" ht="33" customHeight="1" hidden="1" thickBot="1">
      <c r="A20" s="186" t="s">
        <v>255</v>
      </c>
      <c r="B20" s="187">
        <v>30000</v>
      </c>
      <c r="C20" s="188">
        <f t="shared" si="3"/>
        <v>0</v>
      </c>
      <c r="D20" s="189">
        <f t="shared" si="0"/>
        <v>0</v>
      </c>
      <c r="E20" s="190"/>
      <c r="F20" s="188">
        <f>'[1]район'!C48</f>
        <v>0</v>
      </c>
      <c r="G20" s="189">
        <f>'[1]район'!D48</f>
        <v>0</v>
      </c>
      <c r="H20" s="190"/>
      <c r="I20" s="188">
        <v>0</v>
      </c>
      <c r="J20" s="189">
        <v>0</v>
      </c>
      <c r="K20" s="190"/>
    </row>
    <row r="21" spans="1:11" ht="36.75" customHeight="1" thickBot="1">
      <c r="A21" s="186" t="s">
        <v>38</v>
      </c>
      <c r="B21" s="187"/>
      <c r="C21" s="188">
        <f>SUM(C4,C12,C20)</f>
        <v>97436.6</v>
      </c>
      <c r="D21" s="189">
        <f>SUM(D4,D12,D20)</f>
        <v>20879.181579999997</v>
      </c>
      <c r="E21" s="190">
        <f t="shared" si="1"/>
        <v>21.428479216228805</v>
      </c>
      <c r="F21" s="188">
        <f>SUM(F4,F12,F20)</f>
        <v>79370</v>
      </c>
      <c r="G21" s="188">
        <f>SUM(G4,G12,G20)</f>
        <v>17421.80184</v>
      </c>
      <c r="H21" s="190">
        <f t="shared" si="2"/>
        <v>21.95010941161648</v>
      </c>
      <c r="I21" s="188">
        <f>I4+I12</f>
        <v>18066.600000000002</v>
      </c>
      <c r="J21" s="189">
        <f>J4+J12</f>
        <v>3457.3797400000003</v>
      </c>
      <c r="K21" s="190">
        <f>J21/I21*100</f>
        <v>19.13685884449758</v>
      </c>
    </row>
    <row r="22" spans="1:11" ht="33" customHeight="1" thickBot="1">
      <c r="A22" s="186" t="s">
        <v>256</v>
      </c>
      <c r="B22" s="187">
        <v>20000</v>
      </c>
      <c r="C22" s="188">
        <v>253334.2396</v>
      </c>
      <c r="D22" s="188">
        <v>50137.26951</v>
      </c>
      <c r="E22" s="190">
        <f t="shared" si="1"/>
        <v>19.790956638614592</v>
      </c>
      <c r="F22" s="188">
        <f>Район!C44</f>
        <v>257674.0396</v>
      </c>
      <c r="G22" s="188">
        <f>Район!D44</f>
        <v>50814.39451</v>
      </c>
      <c r="H22" s="190">
        <f t="shared" si="2"/>
        <v>19.720416767200014</v>
      </c>
      <c r="I22" s="188">
        <f>Справка!AY30</f>
        <v>49127.84599999999</v>
      </c>
      <c r="J22" s="188">
        <f>Справка!AZ30</f>
        <v>8798.458</v>
      </c>
      <c r="K22" s="190">
        <f aca="true" t="shared" si="4" ref="K22:K38">J22/I22*100</f>
        <v>17.909309518679084</v>
      </c>
    </row>
    <row r="23" spans="1:12" ht="29.25" customHeight="1" thickBot="1">
      <c r="A23" s="191" t="s">
        <v>257</v>
      </c>
      <c r="B23" s="187"/>
      <c r="C23" s="189">
        <f>C22+C21</f>
        <v>350770.8396</v>
      </c>
      <c r="D23" s="189">
        <f aca="true" t="shared" si="5" ref="D23:J23">D22+D21</f>
        <v>71016.45108999999</v>
      </c>
      <c r="E23" s="190">
        <f t="shared" si="1"/>
        <v>20.245825214827804</v>
      </c>
      <c r="F23" s="189">
        <f t="shared" si="5"/>
        <v>337044.0396</v>
      </c>
      <c r="G23" s="189">
        <f t="shared" si="5"/>
        <v>68236.19635</v>
      </c>
      <c r="H23" s="190">
        <f t="shared" si="2"/>
        <v>20.245483774459245</v>
      </c>
      <c r="I23" s="189">
        <f t="shared" si="5"/>
        <v>67194.446</v>
      </c>
      <c r="J23" s="189">
        <f t="shared" si="5"/>
        <v>12255.83774</v>
      </c>
      <c r="K23" s="190">
        <f t="shared" si="4"/>
        <v>18.239361241254972</v>
      </c>
      <c r="L23" s="192"/>
    </row>
    <row r="24" spans="1:11" ht="29.25" customHeight="1" thickBot="1">
      <c r="A24" s="191" t="s">
        <v>258</v>
      </c>
      <c r="B24" s="187"/>
      <c r="C24" s="188">
        <f>C25+C26+C27+C28+C29+C30+C31+C32+C33+C34+C38+C35+C36+C37</f>
        <v>360416.3116</v>
      </c>
      <c r="D24" s="188">
        <f>D25+D26+D27+D28+D29+D30+D31+D32+D33+D34+D35+D36+D37+D38</f>
        <v>66328.07216</v>
      </c>
      <c r="E24" s="190">
        <f t="shared" si="1"/>
        <v>18.403182659949287</v>
      </c>
      <c r="F24" s="188">
        <f>SUM(F25:F38)</f>
        <v>344777.9396</v>
      </c>
      <c r="G24" s="189">
        <f>SUM(G25:G38)</f>
        <v>65309.26567999999</v>
      </c>
      <c r="H24" s="190">
        <f t="shared" si="2"/>
        <v>18.94241428432737</v>
      </c>
      <c r="I24" s="188">
        <f>I25+I26+I27+I28+I29+I30+I31+I32+I33+I34+I35+I36+I37+I38</f>
        <v>69106.006</v>
      </c>
      <c r="J24" s="188">
        <f>J25+J26+J27+J28+J29+J30+J31+J32+J33+J34+J35+J36+J37+J38</f>
        <v>10315.23432</v>
      </c>
      <c r="K24" s="190">
        <f t="shared" si="4"/>
        <v>14.926682812489556</v>
      </c>
    </row>
    <row r="25" spans="1:11" ht="30.75" customHeight="1" thickBot="1">
      <c r="A25" s="193" t="s">
        <v>259</v>
      </c>
      <c r="B25" s="242" t="s">
        <v>49</v>
      </c>
      <c r="C25" s="178">
        <v>31933.4936</v>
      </c>
      <c r="D25" s="218">
        <v>6039.10495</v>
      </c>
      <c r="E25" s="195">
        <f t="shared" si="1"/>
        <v>18.91150722700757</v>
      </c>
      <c r="F25" s="194">
        <f>Район!C56</f>
        <v>20210.493599999998</v>
      </c>
      <c r="G25" s="194">
        <f>Район!D56</f>
        <v>3846.8941499999996</v>
      </c>
      <c r="H25" s="195">
        <f t="shared" si="2"/>
        <v>19.034142491205657</v>
      </c>
      <c r="I25" s="194">
        <f>Справка!BW30</f>
        <v>11724.800000000001</v>
      </c>
      <c r="J25" s="194">
        <f>Справка!BX30</f>
        <v>2192.2108</v>
      </c>
      <c r="K25" s="190">
        <f t="shared" si="4"/>
        <v>18.697212745633184</v>
      </c>
    </row>
    <row r="26" spans="1:11" ht="30.75" customHeight="1" thickBot="1">
      <c r="A26" s="239" t="s">
        <v>260</v>
      </c>
      <c r="B26" s="241" t="s">
        <v>57</v>
      </c>
      <c r="C26" s="178">
        <v>1446.1</v>
      </c>
      <c r="D26" s="218">
        <v>361.5</v>
      </c>
      <c r="E26" s="180">
        <f t="shared" si="1"/>
        <v>24.99827121222599</v>
      </c>
      <c r="F26" s="178">
        <f>Район!C64</f>
        <v>1446.1</v>
      </c>
      <c r="G26" s="178">
        <f>Район!D64</f>
        <v>361.5</v>
      </c>
      <c r="H26" s="180">
        <f t="shared" si="2"/>
        <v>24.99827121222599</v>
      </c>
      <c r="I26" s="178">
        <f>Справка!CL30</f>
        <v>1446.1</v>
      </c>
      <c r="J26" s="178">
        <f>Справка!CM30</f>
        <v>182.34484</v>
      </c>
      <c r="K26" s="190">
        <f t="shared" si="4"/>
        <v>12.60942120185326</v>
      </c>
    </row>
    <row r="27" spans="1:11" ht="33" customHeight="1" thickBot="1">
      <c r="A27" s="239" t="s">
        <v>261</v>
      </c>
      <c r="B27" s="241" t="s">
        <v>61</v>
      </c>
      <c r="C27" s="178">
        <v>1533.8</v>
      </c>
      <c r="D27" s="237">
        <v>131.40647</v>
      </c>
      <c r="E27" s="180">
        <f t="shared" si="1"/>
        <v>8.567379710522886</v>
      </c>
      <c r="F27" s="178">
        <f>Район!C66</f>
        <v>923.1</v>
      </c>
      <c r="G27" s="178">
        <f>Район!D66</f>
        <v>119.53246999999999</v>
      </c>
      <c r="H27" s="180">
        <f t="shared" si="2"/>
        <v>12.94902719098689</v>
      </c>
      <c r="I27" s="178">
        <f>Справка!CO30</f>
        <v>610.688</v>
      </c>
      <c r="J27" s="178">
        <f>Справка!CP30</f>
        <v>11.873999999999999</v>
      </c>
      <c r="K27" s="190">
        <f t="shared" si="4"/>
        <v>1.9443643890169775</v>
      </c>
    </row>
    <row r="28" spans="1:11" ht="30" customHeight="1" thickBot="1">
      <c r="A28" s="239" t="s">
        <v>262</v>
      </c>
      <c r="B28" s="241" t="s">
        <v>67</v>
      </c>
      <c r="C28" s="178">
        <v>28166.5</v>
      </c>
      <c r="D28" s="179">
        <v>3739.47881</v>
      </c>
      <c r="E28" s="180">
        <f t="shared" si="1"/>
        <v>13.276334688370936</v>
      </c>
      <c r="F28" s="178">
        <f>Район!C69</f>
        <v>26618.6</v>
      </c>
      <c r="G28" s="178">
        <f>Район!D69</f>
        <v>3739.47881</v>
      </c>
      <c r="H28" s="180">
        <f t="shared" si="2"/>
        <v>14.048367720315872</v>
      </c>
      <c r="I28" s="178">
        <f>Справка!CR30</f>
        <v>1547.9</v>
      </c>
      <c r="J28" s="178">
        <f>Справка!CS30</f>
        <v>0</v>
      </c>
      <c r="K28" s="190">
        <f t="shared" si="4"/>
        <v>0</v>
      </c>
    </row>
    <row r="29" spans="1:11" ht="30" customHeight="1" thickBot="1">
      <c r="A29" s="176" t="s">
        <v>263</v>
      </c>
      <c r="B29" s="240" t="s">
        <v>75</v>
      </c>
      <c r="C29" s="178">
        <v>16547.04</v>
      </c>
      <c r="D29" s="238">
        <v>3430.08387</v>
      </c>
      <c r="E29" s="180">
        <f t="shared" si="1"/>
        <v>20.72928977025498</v>
      </c>
      <c r="F29" s="178">
        <f>Район!C74</f>
        <v>6634.5</v>
      </c>
      <c r="G29" s="178">
        <f>Район!D74</f>
        <v>1121.958</v>
      </c>
      <c r="H29" s="180">
        <f t="shared" si="2"/>
        <v>16.910965408094057</v>
      </c>
      <c r="I29" s="178">
        <f>Справка!CU30</f>
        <v>15936.54</v>
      </c>
      <c r="J29" s="178">
        <f>Справка!CV30</f>
        <v>3430.08387</v>
      </c>
      <c r="K29" s="190">
        <f t="shared" si="4"/>
        <v>21.52339133839591</v>
      </c>
    </row>
    <row r="30" spans="1:11" ht="30" customHeight="1" thickBot="1">
      <c r="A30" s="176" t="s">
        <v>264</v>
      </c>
      <c r="B30" s="196" t="s">
        <v>83</v>
      </c>
      <c r="C30" s="178">
        <v>60</v>
      </c>
      <c r="D30" s="218">
        <v>0</v>
      </c>
      <c r="E30" s="180">
        <f t="shared" si="1"/>
        <v>0</v>
      </c>
      <c r="F30" s="178">
        <f>Район!C78</f>
        <v>60</v>
      </c>
      <c r="G30" s="178">
        <f>Район!D78</f>
        <v>0</v>
      </c>
      <c r="H30" s="180">
        <f t="shared" si="2"/>
        <v>0</v>
      </c>
      <c r="I30" s="178"/>
      <c r="J30" s="179"/>
      <c r="K30" s="190">
        <v>0</v>
      </c>
    </row>
    <row r="31" spans="1:11" ht="30" customHeight="1" thickBot="1">
      <c r="A31" s="176" t="s">
        <v>265</v>
      </c>
      <c r="B31" s="196" t="s">
        <v>87</v>
      </c>
      <c r="C31" s="178">
        <v>204723.4</v>
      </c>
      <c r="D31" s="218">
        <v>39693.28609</v>
      </c>
      <c r="E31" s="180">
        <f t="shared" si="1"/>
        <v>19.388739191514016</v>
      </c>
      <c r="F31" s="178">
        <f>Район!C80</f>
        <v>204723.4</v>
      </c>
      <c r="G31" s="178">
        <f>Район!D80</f>
        <v>39693.286089999994</v>
      </c>
      <c r="H31" s="180">
        <f t="shared" si="2"/>
        <v>19.388739191514013</v>
      </c>
      <c r="I31" s="178"/>
      <c r="J31" s="179"/>
      <c r="K31" s="190">
        <v>0</v>
      </c>
    </row>
    <row r="32" spans="1:11" ht="30" customHeight="1" thickBot="1">
      <c r="A32" s="176" t="s">
        <v>266</v>
      </c>
      <c r="B32" s="196" t="s">
        <v>97</v>
      </c>
      <c r="C32" s="178">
        <v>26553.132</v>
      </c>
      <c r="D32" s="218">
        <v>4607.47103</v>
      </c>
      <c r="E32" s="180">
        <f t="shared" si="1"/>
        <v>17.35189291417675</v>
      </c>
      <c r="F32" s="178">
        <f>Район!C85</f>
        <v>3508.1</v>
      </c>
      <c r="G32" s="178">
        <f>Район!D85</f>
        <v>818.31122</v>
      </c>
      <c r="H32" s="180">
        <f t="shared" si="2"/>
        <v>23.32633676349021</v>
      </c>
      <c r="I32" s="178">
        <f>Справка!CX30</f>
        <v>23045.032</v>
      </c>
      <c r="J32" s="178">
        <f>Справка!CY30</f>
        <v>3789.1598100000006</v>
      </c>
      <c r="K32" s="190">
        <f t="shared" si="4"/>
        <v>16.442415050671226</v>
      </c>
    </row>
    <row r="33" spans="1:11" ht="30" customHeight="1" thickBot="1">
      <c r="A33" s="176" t="s">
        <v>289</v>
      </c>
      <c r="B33" s="196" t="s">
        <v>101</v>
      </c>
      <c r="C33" s="178">
        <v>28391.5</v>
      </c>
      <c r="D33" s="218">
        <v>5752.54397</v>
      </c>
      <c r="E33" s="180">
        <f t="shared" si="1"/>
        <v>20.261500695630733</v>
      </c>
      <c r="F33" s="178">
        <f>Район!C87</f>
        <v>28391.500000000004</v>
      </c>
      <c r="G33" s="178">
        <f>Район!D87</f>
        <v>5752.54397</v>
      </c>
      <c r="H33" s="180">
        <f t="shared" si="2"/>
        <v>20.26150069563073</v>
      </c>
      <c r="I33" s="178"/>
      <c r="J33" s="178"/>
      <c r="K33" s="190" t="e">
        <f t="shared" si="4"/>
        <v>#DIV/0!</v>
      </c>
    </row>
    <row r="34" spans="1:11" ht="30" customHeight="1" thickBot="1">
      <c r="A34" s="176" t="s">
        <v>267</v>
      </c>
      <c r="B34" s="196" t="s">
        <v>268</v>
      </c>
      <c r="C34" s="178">
        <v>14845.146</v>
      </c>
      <c r="D34" s="218">
        <v>815.62177</v>
      </c>
      <c r="E34" s="180">
        <f t="shared" si="1"/>
        <v>5.494198372990066</v>
      </c>
      <c r="F34" s="178">
        <f>Район!C93</f>
        <v>14845.145999999999</v>
      </c>
      <c r="G34" s="178">
        <f>Район!D93</f>
        <v>815.62177</v>
      </c>
      <c r="H34" s="180">
        <f t="shared" si="2"/>
        <v>5.494198372990067</v>
      </c>
      <c r="I34" s="178">
        <f>Справка!DA30</f>
        <v>10251.045999999998</v>
      </c>
      <c r="J34" s="178">
        <f>Справка!DB30</f>
        <v>0</v>
      </c>
      <c r="K34" s="190">
        <f t="shared" si="4"/>
        <v>0</v>
      </c>
    </row>
    <row r="35" spans="1:11" ht="30" customHeight="1" thickBot="1">
      <c r="A35" s="200" t="s">
        <v>278</v>
      </c>
      <c r="B35" s="201" t="s">
        <v>118</v>
      </c>
      <c r="C35" s="178">
        <v>5811.2</v>
      </c>
      <c r="D35" s="237">
        <v>1735.5602</v>
      </c>
      <c r="E35" s="180">
        <f t="shared" si="1"/>
        <v>29.865779873348014</v>
      </c>
      <c r="F35" s="202">
        <f>Район!C98</f>
        <v>5607.1</v>
      </c>
      <c r="G35" s="202">
        <f>Район!D98</f>
        <v>1703.1242</v>
      </c>
      <c r="H35" s="180">
        <f t="shared" si="2"/>
        <v>30.374421715325212</v>
      </c>
      <c r="I35" s="202">
        <f>Справка!DD30</f>
        <v>204.10000000000002</v>
      </c>
      <c r="J35" s="202">
        <f>Справка!DE30</f>
        <v>32.436</v>
      </c>
      <c r="K35" s="190">
        <v>0</v>
      </c>
    </row>
    <row r="36" spans="1:11" ht="30" customHeight="1" thickBot="1">
      <c r="A36" s="200" t="s">
        <v>279</v>
      </c>
      <c r="B36" s="201" t="s">
        <v>130</v>
      </c>
      <c r="C36" s="178">
        <v>50</v>
      </c>
      <c r="D36" s="179">
        <v>22.015</v>
      </c>
      <c r="E36" s="180">
        <f t="shared" si="1"/>
        <v>44.03</v>
      </c>
      <c r="F36" s="202">
        <f>Район!C104</f>
        <v>50</v>
      </c>
      <c r="G36" s="202">
        <f>Район!D104</f>
        <v>22.015</v>
      </c>
      <c r="H36" s="180">
        <f t="shared" si="2"/>
        <v>44.03</v>
      </c>
      <c r="I36" s="202">
        <v>0</v>
      </c>
      <c r="J36" s="202">
        <v>0</v>
      </c>
      <c r="K36" s="190">
        <v>0</v>
      </c>
    </row>
    <row r="37" spans="1:11" ht="34.5" customHeight="1" thickBot="1">
      <c r="A37" s="200" t="s">
        <v>280</v>
      </c>
      <c r="B37" s="201" t="s">
        <v>134</v>
      </c>
      <c r="C37" s="178">
        <v>355</v>
      </c>
      <c r="D37" s="238">
        <f>G37+J37</f>
        <v>0</v>
      </c>
      <c r="E37" s="180">
        <f t="shared" si="1"/>
        <v>0</v>
      </c>
      <c r="F37" s="202">
        <f>Район!C106</f>
        <v>355</v>
      </c>
      <c r="G37" s="202">
        <f>Район!D106</f>
        <v>0</v>
      </c>
      <c r="H37" s="180">
        <v>0</v>
      </c>
      <c r="I37" s="202">
        <v>0</v>
      </c>
      <c r="J37" s="202">
        <v>0</v>
      </c>
      <c r="K37" s="190">
        <v>0</v>
      </c>
    </row>
    <row r="38" spans="1:11" ht="30" customHeight="1" thickBot="1">
      <c r="A38" s="181" t="s">
        <v>269</v>
      </c>
      <c r="B38" s="197" t="s">
        <v>277</v>
      </c>
      <c r="C38" s="236">
        <v>0</v>
      </c>
      <c r="D38" s="179">
        <v>0</v>
      </c>
      <c r="E38" s="180" t="e">
        <f t="shared" si="1"/>
        <v>#DIV/0!</v>
      </c>
      <c r="F38" s="183">
        <f>Район!C108</f>
        <v>31404.899999999998</v>
      </c>
      <c r="G38" s="183">
        <f>Район!D108</f>
        <v>7315</v>
      </c>
      <c r="H38" s="180">
        <f t="shared" si="2"/>
        <v>23.292543520278684</v>
      </c>
      <c r="I38" s="183">
        <f>Справка!DG30</f>
        <v>4339.8</v>
      </c>
      <c r="J38" s="183">
        <f>Справка!DH30</f>
        <v>677.1249999999999</v>
      </c>
      <c r="K38" s="190">
        <f t="shared" si="4"/>
        <v>15.602677542743901</v>
      </c>
    </row>
    <row r="39" spans="3:11" ht="15.75">
      <c r="C39" s="192"/>
      <c r="D39" s="192"/>
      <c r="E39" s="192"/>
      <c r="F39" s="192"/>
      <c r="G39" s="192"/>
      <c r="H39" s="192"/>
      <c r="I39" s="192"/>
      <c r="J39" s="192"/>
      <c r="K39" s="192"/>
    </row>
    <row r="40" ht="15.75">
      <c r="A40" s="198" t="s">
        <v>141</v>
      </c>
    </row>
    <row r="41" spans="1:5" ht="15.75">
      <c r="A41" s="198" t="s">
        <v>270</v>
      </c>
      <c r="C41" s="192"/>
      <c r="D41" s="245" t="s">
        <v>271</v>
      </c>
      <c r="E41" s="245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D100" sqref="D100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311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132.81508</v>
      </c>
      <c r="E5" s="12">
        <f aca="true" t="shared" si="0" ref="E5:E35">D5/C5*100</f>
        <v>13.771783492326833</v>
      </c>
      <c r="F5" s="12">
        <f aca="true" t="shared" si="1" ref="F5:F36">D5-C5</f>
        <v>-831.5849200000001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105.83161</v>
      </c>
      <c r="E6" s="12">
        <f t="shared" si="0"/>
        <v>20.763509907788897</v>
      </c>
      <c r="F6" s="12">
        <f t="shared" si="1"/>
        <v>-403.86839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105.83161</v>
      </c>
      <c r="E7" s="12">
        <f t="shared" si="0"/>
        <v>20.763509907788897</v>
      </c>
      <c r="F7" s="12">
        <f t="shared" si="1"/>
        <v>-403.86839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2.8488</v>
      </c>
      <c r="E8" s="12">
        <f t="shared" si="0"/>
        <v>16.75764705882353</v>
      </c>
      <c r="F8" s="12">
        <f t="shared" si="1"/>
        <v>-14.1512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2.8488</v>
      </c>
      <c r="E9" s="12">
        <f t="shared" si="0"/>
        <v>16.75764705882353</v>
      </c>
      <c r="F9" s="12">
        <f t="shared" si="1"/>
        <v>-14.1512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21.13467</v>
      </c>
      <c r="E10" s="12">
        <f t="shared" si="0"/>
        <v>5.0476880821590635</v>
      </c>
      <c r="F10" s="12">
        <f t="shared" si="1"/>
        <v>-397.56533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17.2252</v>
      </c>
      <c r="E11" s="12">
        <f t="shared" si="0"/>
        <v>4.4076765609007165</v>
      </c>
      <c r="F11" s="12">
        <f t="shared" si="1"/>
        <v>-373.5748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3.90947</v>
      </c>
      <c r="E12" s="12">
        <f t="shared" si="0"/>
        <v>14.012437275985661</v>
      </c>
      <c r="F12" s="12">
        <f t="shared" si="1"/>
        <v>-23.99053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3</v>
      </c>
      <c r="E15" s="12">
        <f t="shared" si="0"/>
        <v>15.789473684210526</v>
      </c>
      <c r="F15" s="12">
        <f t="shared" si="1"/>
        <v>-16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3</v>
      </c>
      <c r="E17" s="12">
        <f t="shared" si="0"/>
        <v>15.789473684210526</v>
      </c>
      <c r="F17" s="12">
        <f t="shared" si="1"/>
        <v>-16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10.49718</v>
      </c>
      <c r="E20" s="12">
        <f t="shared" si="0"/>
        <v>5.524831578947369</v>
      </c>
      <c r="F20" s="12">
        <f t="shared" si="1"/>
        <v>-179.50281999999999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129</v>
      </c>
      <c r="D21" s="12">
        <v>10.49718</v>
      </c>
      <c r="E21" s="12">
        <f t="shared" si="0"/>
        <v>8.137348837209304</v>
      </c>
      <c r="F21" s="12">
        <f t="shared" si="1"/>
        <v>-118.50282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0</v>
      </c>
      <c r="E25" s="12">
        <f t="shared" si="0"/>
        <v>0</v>
      </c>
      <c r="F25" s="12">
        <f t="shared" si="1"/>
        <v>-60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143.31225999999998</v>
      </c>
      <c r="E38" s="12">
        <f aca="true" t="shared" si="2" ref="E38:E47">D38/C38*100</f>
        <v>12.414436936936934</v>
      </c>
      <c r="F38" s="12">
        <f aca="true" t="shared" si="3" ref="F38:F47">D38-C38</f>
        <v>-1011.0877400000002</v>
      </c>
      <c r="G38" s="1"/>
    </row>
    <row r="39" spans="1:7" s="9" customFormat="1" ht="15.75">
      <c r="A39" s="10"/>
      <c r="B39" s="10" t="s">
        <v>39</v>
      </c>
      <c r="C39" s="11">
        <f>SUM(C40:C44)</f>
        <v>2672.5780000000004</v>
      </c>
      <c r="D39" s="11">
        <f>SUM(D40:D44)</f>
        <v>505.717</v>
      </c>
      <c r="E39" s="12">
        <f t="shared" si="2"/>
        <v>18.92244117851752</v>
      </c>
      <c r="F39" s="12">
        <f t="shared" si="3"/>
        <v>-2166.8610000000003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1907.9</v>
      </c>
      <c r="D40" s="12">
        <v>439.7</v>
      </c>
      <c r="E40" s="12">
        <f t="shared" si="2"/>
        <v>23.046281251637925</v>
      </c>
      <c r="F40" s="12">
        <f t="shared" si="3"/>
        <v>-1468.2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652.7</v>
      </c>
      <c r="D42" s="12">
        <v>38.057</v>
      </c>
      <c r="E42" s="12">
        <f t="shared" si="2"/>
        <v>5.830703232725601</v>
      </c>
      <c r="F42" s="12">
        <f t="shared" si="3"/>
        <v>-614.643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111.978</v>
      </c>
      <c r="D43" s="12">
        <v>27.96</v>
      </c>
      <c r="E43" s="12">
        <f t="shared" si="2"/>
        <v>24.969190376681137</v>
      </c>
      <c r="F43" s="12">
        <f t="shared" si="3"/>
        <v>-84.018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3826.9780000000005</v>
      </c>
      <c r="D46" s="11">
        <f>SUM(D39,D38)</f>
        <v>649.02926</v>
      </c>
      <c r="E46" s="12">
        <f t="shared" si="2"/>
        <v>16.959315156763378</v>
      </c>
      <c r="F46" s="12">
        <f t="shared" si="3"/>
        <v>-3177.9487400000007</v>
      </c>
      <c r="G46" s="1"/>
    </row>
    <row r="47" spans="1:7" s="9" customFormat="1" ht="15.75">
      <c r="A47" s="10"/>
      <c r="B47" s="22" t="s">
        <v>47</v>
      </c>
      <c r="C47" s="11">
        <f>C103-C46</f>
        <v>49.999999999999545</v>
      </c>
      <c r="D47" s="11">
        <f>D103-D46</f>
        <v>69.5779</v>
      </c>
      <c r="E47" s="12">
        <f t="shared" si="2"/>
        <v>139.15580000000128</v>
      </c>
      <c r="F47" s="12">
        <f t="shared" si="3"/>
        <v>19.577900000000454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770.818</v>
      </c>
      <c r="D52" s="39">
        <f>SUM(D53:D55)</f>
        <v>198.64471</v>
      </c>
      <c r="E52" s="12">
        <f>D52/C52*100</f>
        <v>25.770637167269054</v>
      </c>
      <c r="F52" s="12">
        <f>D52-C52</f>
        <v>-572.17329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673.918</v>
      </c>
      <c r="D53" s="18">
        <v>116.74471</v>
      </c>
      <c r="E53" s="12">
        <f>D53/C53*100</f>
        <v>17.323281170706228</v>
      </c>
      <c r="F53" s="12">
        <f>D53-C53</f>
        <v>-557.17329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15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12.67819</v>
      </c>
      <c r="E56" s="12">
        <f>D56/C56*100</f>
        <v>11.333979974968713</v>
      </c>
      <c r="F56" s="12">
        <f aca="true" t="shared" si="4" ref="F56:F103">D56-C56</f>
        <v>-99.18181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12.67819</v>
      </c>
      <c r="E57" s="12">
        <f>D57/C57*100</f>
        <v>11.333979974968713</v>
      </c>
      <c r="F57" s="12">
        <f t="shared" si="4"/>
        <v>-99.18181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18</v>
      </c>
      <c r="D58" s="44">
        <f>SUM(D59:D61)</f>
        <v>0</v>
      </c>
      <c r="E58" s="12">
        <f>D58/C58*100</f>
        <v>0</v>
      </c>
      <c r="F58" s="12">
        <f t="shared" si="4"/>
        <v>-18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164</v>
      </c>
      <c r="B60" s="48" t="s">
        <v>281</v>
      </c>
      <c r="C60" s="49">
        <v>18</v>
      </c>
      <c r="D60" s="49"/>
      <c r="E60" s="12"/>
      <c r="F60" s="12">
        <f t="shared" si="4"/>
        <v>-18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783.7</v>
      </c>
      <c r="D66" s="39">
        <f>D68+D69</f>
        <v>166.115</v>
      </c>
      <c r="E66" s="12">
        <f>D66/C66*100</f>
        <v>21.196248564501722</v>
      </c>
      <c r="F66" s="12">
        <f t="shared" si="4"/>
        <v>-617.585</v>
      </c>
      <c r="G66" s="31"/>
    </row>
    <row r="67" spans="1:7" s="9" customFormat="1" ht="0.75" customHeight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8" customHeight="1">
      <c r="A69" s="41" t="s">
        <v>81</v>
      </c>
      <c r="B69" s="17" t="s">
        <v>82</v>
      </c>
      <c r="C69" s="18">
        <v>783.7</v>
      </c>
      <c r="D69" s="18">
        <v>166.115</v>
      </c>
      <c r="E69" s="12">
        <f>D69/C69*100</f>
        <v>21.196248564501722</v>
      </c>
      <c r="F69" s="12">
        <f t="shared" si="4"/>
        <v>-617.585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0.75" customHeight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1576.1</v>
      </c>
      <c r="D77" s="39">
        <f>SUM(D78:D78)</f>
        <v>294.69426</v>
      </c>
      <c r="E77" s="12">
        <f t="shared" si="5"/>
        <v>18.69768796396168</v>
      </c>
      <c r="F77" s="12">
        <f t="shared" si="4"/>
        <v>-1281.40574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1576.1</v>
      </c>
      <c r="D78" s="18">
        <v>294.69426</v>
      </c>
      <c r="E78" s="12">
        <f t="shared" si="5"/>
        <v>18.69768796396168</v>
      </c>
      <c r="F78" s="12">
        <f t="shared" si="4"/>
        <v>-1281.40574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417.6</v>
      </c>
      <c r="D85" s="39">
        <f>SUM(D86:D88)</f>
        <v>0</v>
      </c>
      <c r="E85" s="11">
        <f t="shared" si="5"/>
        <v>0</v>
      </c>
      <c r="F85" s="12">
        <f t="shared" si="4"/>
        <v>-417.6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417.6</v>
      </c>
      <c r="D86" s="18">
        <v>0</v>
      </c>
      <c r="E86" s="12">
        <f t="shared" si="5"/>
        <v>0</v>
      </c>
      <c r="F86" s="12">
        <f t="shared" si="4"/>
        <v>-417.6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0</v>
      </c>
      <c r="E89" s="11">
        <f>D89/C89*100</f>
        <v>0</v>
      </c>
      <c r="F89" s="12">
        <f t="shared" si="4"/>
        <v>-13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0</v>
      </c>
      <c r="E90" s="11">
        <f>D90/C90*100</f>
        <v>0</v>
      </c>
      <c r="F90" s="12">
        <f>D90-C90</f>
        <v>-13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6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6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6"/>
        <v>0</v>
      </c>
      <c r="G93" s="31"/>
    </row>
    <row r="94" spans="1:7" s="9" customFormat="1" ht="29.2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6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>D95/C95*100</f>
        <v>#DIV/0!</v>
      </c>
      <c r="F95" s="12">
        <f t="shared" si="6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>D96/C96*100</f>
        <v>#DIV/0!</v>
      </c>
      <c r="F96" s="12">
        <f t="shared" si="6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6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6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185.9</v>
      </c>
      <c r="D99" s="39">
        <f>D100</f>
        <v>46.475</v>
      </c>
      <c r="E99" s="11"/>
      <c r="F99" s="12">
        <f t="shared" si="6"/>
        <v>-139.425</v>
      </c>
    </row>
    <row r="100" spans="1:6" s="9" customFormat="1" ht="15.75" customHeight="1">
      <c r="A100" s="59">
        <v>1403</v>
      </c>
      <c r="B100" s="60" t="s">
        <v>302</v>
      </c>
      <c r="C100" s="18">
        <v>185.9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6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6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3876.978</v>
      </c>
      <c r="D103" s="39">
        <f>D52+D56+D58+D62+D66+D77+D85+D89+D99</f>
        <v>718.60716</v>
      </c>
      <c r="E103" s="12">
        <f t="shared" si="5"/>
        <v>18.535239560296706</v>
      </c>
      <c r="F103" s="12">
        <f t="shared" si="4"/>
        <v>-3158.37084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D103" sqref="D10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312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119.64508999999998</v>
      </c>
      <c r="E5" s="12">
        <f aca="true" t="shared" si="0" ref="E5:E35">D5/C5*100</f>
        <v>13.287993114171476</v>
      </c>
      <c r="F5" s="12">
        <f aca="true" t="shared" si="1" ref="F5:F36">D5-C5</f>
        <v>-780.7549100000001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77.17222</v>
      </c>
      <c r="E6" s="12">
        <f t="shared" si="0"/>
        <v>18.457837837837836</v>
      </c>
      <c r="F6" s="12">
        <f t="shared" si="1"/>
        <v>-340.92778000000004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77.17222</v>
      </c>
      <c r="E7" s="12">
        <f t="shared" si="0"/>
        <v>18.457837837837836</v>
      </c>
      <c r="F7" s="12">
        <f t="shared" si="1"/>
        <v>-340.92778000000004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1.3848</v>
      </c>
      <c r="E8" s="12">
        <f t="shared" si="0"/>
        <v>9.232</v>
      </c>
      <c r="F8" s="12">
        <f t="shared" si="1"/>
        <v>-13.6152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1.3848</v>
      </c>
      <c r="E9" s="12">
        <f t="shared" si="0"/>
        <v>9.232</v>
      </c>
      <c r="F9" s="12">
        <f t="shared" si="1"/>
        <v>-13.6152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37.73807</v>
      </c>
      <c r="E10" s="12">
        <f t="shared" si="0"/>
        <v>8.1754917677643</v>
      </c>
      <c r="F10" s="12">
        <f t="shared" si="1"/>
        <v>-423.86193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36.31444</v>
      </c>
      <c r="E11" s="12">
        <f t="shared" si="0"/>
        <v>8.50057116104869</v>
      </c>
      <c r="F11" s="12">
        <f t="shared" si="1"/>
        <v>-390.88556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1.42363</v>
      </c>
      <c r="E12" s="12">
        <f t="shared" si="0"/>
        <v>4.138459302325581</v>
      </c>
      <c r="F12" s="12">
        <f t="shared" si="1"/>
        <v>-32.976369999999996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3.35</v>
      </c>
      <c r="E15" s="12">
        <f t="shared" si="0"/>
        <v>58.77192982456141</v>
      </c>
      <c r="F15" s="12">
        <f t="shared" si="1"/>
        <v>-2.35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3.35</v>
      </c>
      <c r="E17" s="12">
        <f t="shared" si="0"/>
        <v>58.77192982456141</v>
      </c>
      <c r="F17" s="12">
        <f t="shared" si="1"/>
        <v>-2.35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3.8272199999999996</v>
      </c>
      <c r="E20" s="12">
        <f t="shared" si="0"/>
        <v>2.877609022556391</v>
      </c>
      <c r="F20" s="12">
        <f t="shared" si="1"/>
        <v>-129.17278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1.5693</v>
      </c>
      <c r="E21" s="12">
        <f t="shared" si="0"/>
        <v>3.4873333333333334</v>
      </c>
      <c r="F21" s="12">
        <f t="shared" si="1"/>
        <v>-43.4307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2.25792</v>
      </c>
      <c r="E22" s="12">
        <f t="shared" si="0"/>
        <v>32.256</v>
      </c>
      <c r="F22" s="12">
        <f t="shared" si="1"/>
        <v>-4.74208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123.47230999999998</v>
      </c>
      <c r="E38" s="12">
        <f aca="true" t="shared" si="2" ref="E38:E47">D38/C38*100</f>
        <v>11.94816237662086</v>
      </c>
      <c r="F38" s="12">
        <f aca="true" t="shared" si="3" ref="F38:F47">D38-C38</f>
        <v>-909.9276900000001</v>
      </c>
      <c r="G38" s="1"/>
    </row>
    <row r="39" spans="1:7" s="9" customFormat="1" ht="15.75">
      <c r="A39" s="10"/>
      <c r="B39" s="10" t="s">
        <v>39</v>
      </c>
      <c r="C39" s="11">
        <f>SUM(C40:C44)</f>
        <v>3168.223</v>
      </c>
      <c r="D39" s="11">
        <f>SUM(D40:D44)</f>
        <v>679.196</v>
      </c>
      <c r="E39" s="12">
        <f t="shared" si="2"/>
        <v>21.437758642620803</v>
      </c>
      <c r="F39" s="12">
        <f t="shared" si="3"/>
        <v>-2489.027</v>
      </c>
      <c r="G39" s="1"/>
    </row>
    <row r="40" spans="1:8" s="9" customFormat="1" ht="15.75">
      <c r="A40" s="13">
        <v>2020100000</v>
      </c>
      <c r="B40" s="13" t="s">
        <v>40</v>
      </c>
      <c r="C40" s="12">
        <v>2423.9</v>
      </c>
      <c r="D40" s="12">
        <v>561.4</v>
      </c>
      <c r="E40" s="12">
        <f t="shared" si="2"/>
        <v>23.161021494286064</v>
      </c>
      <c r="F40" s="12">
        <f t="shared" si="3"/>
        <v>-1862.5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632.33</v>
      </c>
      <c r="D42" s="12">
        <v>89.836</v>
      </c>
      <c r="E42" s="12">
        <f t="shared" si="2"/>
        <v>14.207138677589231</v>
      </c>
      <c r="F42" s="12">
        <f t="shared" si="3"/>
        <v>-542.494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111.993</v>
      </c>
      <c r="D43" s="12">
        <v>27.96</v>
      </c>
      <c r="E43" s="12">
        <f t="shared" si="2"/>
        <v>24.965846079665695</v>
      </c>
      <c r="F43" s="12">
        <f t="shared" si="3"/>
        <v>-84.03299999999999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4201.623</v>
      </c>
      <c r="D46" s="11">
        <f>SUM(D39,D38)</f>
        <v>802.66831</v>
      </c>
      <c r="E46" s="12">
        <f t="shared" si="2"/>
        <v>19.10376799631952</v>
      </c>
      <c r="F46" s="12">
        <f t="shared" si="3"/>
        <v>-3398.9546899999996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-113.05674999999997</v>
      </c>
      <c r="E47" s="12" t="e">
        <f t="shared" si="2"/>
        <v>#DIV/0!</v>
      </c>
      <c r="F47" s="12">
        <f t="shared" si="3"/>
        <v>-113.05674999999997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694.833</v>
      </c>
      <c r="D52" s="39">
        <f>SUM(D53:D55)</f>
        <v>111.79203</v>
      </c>
      <c r="E52" s="12">
        <f>D52/C52*100</f>
        <v>16.08905017464628</v>
      </c>
      <c r="F52" s="12">
        <f>D52-C52</f>
        <v>-583.04097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674.833</v>
      </c>
      <c r="D53" s="18">
        <v>111.79203</v>
      </c>
      <c r="E53" s="12">
        <f>D53/C53*100</f>
        <v>16.565880743828473</v>
      </c>
      <c r="F53" s="12">
        <f>D53-C53</f>
        <v>-563.04097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18.46677</v>
      </c>
      <c r="E56" s="12">
        <f>D56/C56*100</f>
        <v>16.508823529411764</v>
      </c>
      <c r="F56" s="12">
        <f aca="true" t="shared" si="4" ref="F56:F103">D56-C56</f>
        <v>-93.39323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18.46677</v>
      </c>
      <c r="E57" s="12">
        <f>D57/C57*100</f>
        <v>16.508823529411764</v>
      </c>
      <c r="F57" s="12">
        <f t="shared" si="4"/>
        <v>-93.39323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23.4</v>
      </c>
      <c r="D58" s="44">
        <f>SUM(D59:D61)</f>
        <v>0</v>
      </c>
      <c r="E58" s="12">
        <f>D58/C58*100</f>
        <v>0</v>
      </c>
      <c r="F58" s="12">
        <f t="shared" si="4"/>
        <v>-23.4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23.4</v>
      </c>
      <c r="D61" s="49">
        <v>0</v>
      </c>
      <c r="E61" s="12">
        <f aca="true" t="shared" si="5" ref="E61:E66">D61/C61*100</f>
        <v>0</v>
      </c>
      <c r="F61" s="12">
        <f t="shared" si="4"/>
        <v>-23.4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300</v>
      </c>
      <c r="D62" s="39">
        <f>D63+D64+D65</f>
        <v>0</v>
      </c>
      <c r="E62" s="39"/>
      <c r="F62" s="39">
        <f>F63+F64+F65</f>
        <v>-300</v>
      </c>
      <c r="G62" s="31"/>
    </row>
    <row r="63" spans="1:7" s="9" customFormat="1" ht="17.25" customHeight="1">
      <c r="A63" s="40" t="s">
        <v>69</v>
      </c>
      <c r="B63" s="17" t="s">
        <v>70</v>
      </c>
      <c r="C63" s="18">
        <v>250</v>
      </c>
      <c r="D63" s="18"/>
      <c r="E63" s="12">
        <f t="shared" si="5"/>
        <v>0</v>
      </c>
      <c r="F63" s="12">
        <f t="shared" si="4"/>
        <v>-250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50</v>
      </c>
      <c r="D64" s="18"/>
      <c r="E64" s="12">
        <f t="shared" si="5"/>
        <v>0</v>
      </c>
      <c r="F64" s="12">
        <f t="shared" si="4"/>
        <v>-50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1055.9</v>
      </c>
      <c r="D66" s="39">
        <f>D68+D69</f>
        <v>252.46101</v>
      </c>
      <c r="E66" s="12">
        <f t="shared" si="5"/>
        <v>23.909556776209865</v>
      </c>
      <c r="F66" s="12">
        <f t="shared" si="4"/>
        <v>-803.4389900000001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1055.9</v>
      </c>
      <c r="D69" s="18">
        <v>252.46101</v>
      </c>
      <c r="E69" s="12">
        <f>D69/C69*100</f>
        <v>23.909556776209865</v>
      </c>
      <c r="F69" s="12">
        <f t="shared" si="4"/>
        <v>-803.4389900000001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1424</v>
      </c>
      <c r="D77" s="39">
        <f>SUM(D78:D78)</f>
        <v>301.89175</v>
      </c>
      <c r="E77" s="12">
        <f t="shared" si="6"/>
        <v>21.20026334269663</v>
      </c>
      <c r="F77" s="12">
        <f t="shared" si="4"/>
        <v>-1122.10825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1424</v>
      </c>
      <c r="D78" s="18">
        <v>301.89175</v>
      </c>
      <c r="E78" s="12">
        <f t="shared" si="6"/>
        <v>21.20026334269663</v>
      </c>
      <c r="F78" s="12">
        <f t="shared" si="4"/>
        <v>-1122.10825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366.03</v>
      </c>
      <c r="D85" s="39">
        <f>SUM(D86:D88)</f>
        <v>0</v>
      </c>
      <c r="E85" s="11">
        <f t="shared" si="6"/>
        <v>0</v>
      </c>
      <c r="F85" s="12">
        <f t="shared" si="4"/>
        <v>-366.03</v>
      </c>
      <c r="G85" s="31"/>
    </row>
    <row r="86" spans="1:7" s="9" customFormat="1" ht="15" customHeight="1">
      <c r="A86" s="59">
        <v>1003</v>
      </c>
      <c r="B86" s="60" t="s">
        <v>114</v>
      </c>
      <c r="C86" s="18">
        <v>366.03</v>
      </c>
      <c r="D86" s="18">
        <v>0</v>
      </c>
      <c r="E86" s="12">
        <f t="shared" si="6"/>
        <v>0</v>
      </c>
      <c r="F86" s="12">
        <f t="shared" si="4"/>
        <v>-366.03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</v>
      </c>
      <c r="D89" s="39">
        <f>D90+D91+D92+D93+D94</f>
        <v>5</v>
      </c>
      <c r="E89" s="11">
        <f>D89/C89*100</f>
        <v>33.33333333333333</v>
      </c>
      <c r="F89" s="12">
        <f t="shared" si="4"/>
        <v>-10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</v>
      </c>
      <c r="D90" s="18">
        <v>5</v>
      </c>
      <c r="E90" s="11">
        <f aca="true" t="shared" si="7" ref="E90:E98">D90/C90*100</f>
        <v>33.33333333333333</v>
      </c>
      <c r="F90" s="12">
        <f>D90-C90</f>
        <v>-10</v>
      </c>
      <c r="G90" s="31"/>
    </row>
    <row r="91" spans="1:7" s="9" customFormat="1" ht="0.75" customHeight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210.6</v>
      </c>
      <c r="D99" s="39">
        <f>SUM(D101:D102)</f>
        <v>0</v>
      </c>
      <c r="E99" s="11"/>
      <c r="F99" s="12">
        <f t="shared" si="8"/>
        <v>-210.6</v>
      </c>
    </row>
    <row r="100" spans="1:6" s="9" customFormat="1" ht="15.75" customHeight="1">
      <c r="A100" s="59">
        <v>1403</v>
      </c>
      <c r="B100" s="60" t="s">
        <v>302</v>
      </c>
      <c r="C100" s="18">
        <v>210.6</v>
      </c>
      <c r="D100" s="18"/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4201.6230000000005</v>
      </c>
      <c r="D103" s="39">
        <f>SUM(D52,D56,D58,D62,D66,D70,D72,D77,D79,D85,D89,D99)</f>
        <v>689.61156</v>
      </c>
      <c r="E103" s="12">
        <f t="shared" si="6"/>
        <v>16.41298041256914</v>
      </c>
      <c r="F103" s="12">
        <f t="shared" si="4"/>
        <v>-3512.01144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88" sqref="C88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313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102.27625</v>
      </c>
      <c r="E5" s="12">
        <f aca="true" t="shared" si="0" ref="E5:E35">D5/C5*100</f>
        <v>16.461652985675197</v>
      </c>
      <c r="F5" s="12">
        <f aca="true" t="shared" si="1" ref="F5:F36">D5-C5</f>
        <v>-519.02375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50.75723</v>
      </c>
      <c r="E6" s="12">
        <f t="shared" si="0"/>
        <v>21.255121440536012</v>
      </c>
      <c r="F6" s="12">
        <f t="shared" si="1"/>
        <v>-188.04277000000002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50.75723</v>
      </c>
      <c r="E7" s="12">
        <f t="shared" si="0"/>
        <v>21.255121440536012</v>
      </c>
      <c r="F7" s="12">
        <f t="shared" si="1"/>
        <v>-188.04277000000002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0.00261</v>
      </c>
      <c r="E8" s="12">
        <f t="shared" si="0"/>
        <v>0.0522</v>
      </c>
      <c r="F8" s="12">
        <f t="shared" si="1"/>
        <v>-4.99739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0.00261</v>
      </c>
      <c r="E9" s="12">
        <f t="shared" si="0"/>
        <v>0.0522</v>
      </c>
      <c r="F9" s="12">
        <f t="shared" si="1"/>
        <v>-4.99739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49.646409999999996</v>
      </c>
      <c r="E10" s="12">
        <f t="shared" si="0"/>
        <v>13.479883247352703</v>
      </c>
      <c r="F10" s="12">
        <f t="shared" si="1"/>
        <v>-318.65358999999995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47.04076</v>
      </c>
      <c r="E11" s="12">
        <f t="shared" si="0"/>
        <v>13.718506853310004</v>
      </c>
      <c r="F11" s="12">
        <f t="shared" si="1"/>
        <v>-295.85924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2.60565</v>
      </c>
      <c r="E12" s="12">
        <f t="shared" si="0"/>
        <v>10.258464566929133</v>
      </c>
      <c r="F12" s="12">
        <f t="shared" si="1"/>
        <v>-22.794349999999998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1.87</v>
      </c>
      <c r="E15" s="12">
        <f t="shared" si="0"/>
        <v>20.326086956521742</v>
      </c>
      <c r="F15" s="12">
        <f t="shared" si="1"/>
        <v>-7.329999999999999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9.2</v>
      </c>
      <c r="D17" s="12">
        <v>1.87</v>
      </c>
      <c r="E17" s="12">
        <f t="shared" si="0"/>
        <v>20.326086956521742</v>
      </c>
      <c r="F17" s="12">
        <f t="shared" si="1"/>
        <v>-7.329999999999999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4.5484</v>
      </c>
      <c r="E20" s="12">
        <f t="shared" si="0"/>
        <v>3.47206106870229</v>
      </c>
      <c r="F20" s="12">
        <f t="shared" si="1"/>
        <v>-126.4516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2.375</v>
      </c>
      <c r="E21" s="12">
        <f t="shared" si="0"/>
        <v>2.1205357142857144</v>
      </c>
      <c r="F21" s="12">
        <f t="shared" si="1"/>
        <v>-109.625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2.1734</v>
      </c>
      <c r="E22" s="12">
        <f t="shared" si="0"/>
        <v>27.1675</v>
      </c>
      <c r="F22" s="12">
        <f t="shared" si="1"/>
        <v>-5.8266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106.82465</v>
      </c>
      <c r="E38" s="12">
        <f aca="true" t="shared" si="2" ref="E38:E47">D38/C38*100</f>
        <v>14.199740794895654</v>
      </c>
      <c r="F38" s="12">
        <f aca="true" t="shared" si="3" ref="F38:F47">D38-C38</f>
        <v>-645.4753499999999</v>
      </c>
      <c r="G38" s="1"/>
    </row>
    <row r="39" spans="1:7" s="9" customFormat="1" ht="15.75">
      <c r="A39" s="10"/>
      <c r="B39" s="10" t="s">
        <v>39</v>
      </c>
      <c r="C39" s="11">
        <f>SUM(C40:C44)</f>
        <v>2746.5720000000006</v>
      </c>
      <c r="D39" s="11">
        <f>SUM(D40:D44)</f>
        <v>690.041</v>
      </c>
      <c r="E39" s="12">
        <f t="shared" si="2"/>
        <v>25.12371785629504</v>
      </c>
      <c r="F39" s="12">
        <f t="shared" si="3"/>
        <v>-2056.5310000000004</v>
      </c>
      <c r="G39" s="1"/>
    </row>
    <row r="40" spans="1:8" s="9" customFormat="1" ht="15.75">
      <c r="A40" s="13">
        <v>2020100000</v>
      </c>
      <c r="B40" s="13" t="s">
        <v>40</v>
      </c>
      <c r="C40" s="12">
        <v>2223.9</v>
      </c>
      <c r="D40" s="12">
        <v>517.1</v>
      </c>
      <c r="E40" s="12">
        <f t="shared" si="2"/>
        <v>23.251944781689822</v>
      </c>
      <c r="F40" s="12">
        <f t="shared" si="3"/>
        <v>-1706.8000000000002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188.3</v>
      </c>
      <c r="D41" s="12">
        <v>47.1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222.4</v>
      </c>
      <c r="D42" s="12">
        <v>97.881</v>
      </c>
      <c r="E42" s="12">
        <f t="shared" si="2"/>
        <v>44.01124100719424</v>
      </c>
      <c r="F42" s="12">
        <f t="shared" si="3"/>
        <v>-124.519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111.972</v>
      </c>
      <c r="D43" s="12">
        <v>27.96</v>
      </c>
      <c r="E43" s="12">
        <f t="shared" si="2"/>
        <v>24.97052834637231</v>
      </c>
      <c r="F43" s="12">
        <f t="shared" si="3"/>
        <v>-84.012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3498.8720000000003</v>
      </c>
      <c r="D46" s="11">
        <f>SUM(D39,D38)</f>
        <v>796.8656500000001</v>
      </c>
      <c r="E46" s="12">
        <f t="shared" si="2"/>
        <v>22.774930034594007</v>
      </c>
      <c r="F46" s="12">
        <f t="shared" si="3"/>
        <v>-2702.00635</v>
      </c>
      <c r="G46" s="1"/>
    </row>
    <row r="47" spans="1:7" s="9" customFormat="1" ht="15.75">
      <c r="A47" s="10"/>
      <c r="B47" s="22" t="s">
        <v>47</v>
      </c>
      <c r="C47" s="11">
        <f>C103-C46</f>
        <v>208</v>
      </c>
      <c r="D47" s="11">
        <f>D103-D46</f>
        <v>-58.24629000000016</v>
      </c>
      <c r="E47" s="12">
        <f t="shared" si="2"/>
        <v>-28.003024038461614</v>
      </c>
      <c r="F47" s="12">
        <f t="shared" si="3"/>
        <v>-266.24629000000016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681.912</v>
      </c>
      <c r="D52" s="39">
        <f>SUM(D53:D55)</f>
        <v>114.87807</v>
      </c>
      <c r="E52" s="12">
        <f>D52/C52*100</f>
        <v>16.846465526343575</v>
      </c>
      <c r="F52" s="12">
        <f>D52-C52</f>
        <v>-567.03393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676.912</v>
      </c>
      <c r="D53" s="18">
        <v>114.87807</v>
      </c>
      <c r="E53" s="12">
        <f>D53/C53*100</f>
        <v>16.970901682936628</v>
      </c>
      <c r="F53" s="12">
        <f>D53-C53</f>
        <v>-562.03393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15.3675</v>
      </c>
      <c r="E56" s="12">
        <f>D56/C56*100</f>
        <v>13.738154836402646</v>
      </c>
      <c r="F56" s="12">
        <f aca="true" t="shared" si="4" ref="F56:F103">D56-C56</f>
        <v>-96.4925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15.3675</v>
      </c>
      <c r="E57" s="12">
        <f>D57/C57*100</f>
        <v>13.738154836402646</v>
      </c>
      <c r="F57" s="12">
        <f t="shared" si="4"/>
        <v>-96.4925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50</v>
      </c>
      <c r="D58" s="44">
        <f>SUM(D59:D61)</f>
        <v>0</v>
      </c>
      <c r="E58" s="12">
        <f>D58/C58*100</f>
        <v>0</v>
      </c>
      <c r="F58" s="12">
        <f t="shared" si="4"/>
        <v>-50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50</v>
      </c>
      <c r="D61" s="49">
        <v>0</v>
      </c>
      <c r="E61" s="12">
        <f>D61/C61*100</f>
        <v>0</v>
      </c>
      <c r="F61" s="12">
        <f t="shared" si="4"/>
        <v>-50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625.6</v>
      </c>
      <c r="D66" s="39">
        <f>D68+D69</f>
        <v>227.86499</v>
      </c>
      <c r="E66" s="12">
        <f>D66/C66*100</f>
        <v>36.42343190537085</v>
      </c>
      <c r="F66" s="12">
        <f t="shared" si="4"/>
        <v>-397.73501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625.6</v>
      </c>
      <c r="D69" s="18">
        <v>227.86499</v>
      </c>
      <c r="E69" s="12">
        <f>D69/C69*100</f>
        <v>36.42343190537085</v>
      </c>
      <c r="F69" s="12">
        <f t="shared" si="4"/>
        <v>-397.73501</v>
      </c>
      <c r="G69" s="53"/>
    </row>
    <row r="70" spans="1:7" s="52" customFormat="1" ht="12.7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2.7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2.7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2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2.7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2.7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2.7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2235.5</v>
      </c>
      <c r="D77" s="39">
        <f>SUM(D78:D78)</f>
        <v>380.5088</v>
      </c>
      <c r="E77" s="12">
        <f t="shared" si="5"/>
        <v>17.02119436367703</v>
      </c>
      <c r="F77" s="12">
        <f t="shared" si="4"/>
        <v>-1854.9912</v>
      </c>
      <c r="G77" s="31"/>
    </row>
    <row r="78" spans="1:7" s="9" customFormat="1" ht="15" customHeight="1">
      <c r="A78" s="40" t="s">
        <v>99</v>
      </c>
      <c r="B78" s="17" t="s">
        <v>100</v>
      </c>
      <c r="C78" s="18">
        <v>2235.5</v>
      </c>
      <c r="D78" s="18">
        <v>380.5088</v>
      </c>
      <c r="E78" s="12">
        <f t="shared" si="5"/>
        <v>17.02119436367703</v>
      </c>
      <c r="F78" s="12">
        <f t="shared" si="4"/>
        <v>-1854.9912</v>
      </c>
      <c r="G78" s="31"/>
    </row>
    <row r="79" spans="1:7" s="9" customFormat="1" ht="0.75" customHeight="1" hidden="1">
      <c r="A79" s="37" t="s">
        <v>101</v>
      </c>
      <c r="B79" s="38" t="s">
        <v>274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6.7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0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" customHeight="1">
      <c r="A89" s="61" t="s">
        <v>118</v>
      </c>
      <c r="B89" s="38" t="s">
        <v>119</v>
      </c>
      <c r="C89" s="39">
        <f>C90+C91+C92+C93+C94</f>
        <v>2</v>
      </c>
      <c r="D89" s="39">
        <f>D90+D91+D92+D93+D94</f>
        <v>0</v>
      </c>
      <c r="E89" s="11">
        <f>D89/C89*100</f>
        <v>0</v>
      </c>
      <c r="F89" s="12">
        <f t="shared" si="4"/>
        <v>-2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2</v>
      </c>
      <c r="D90" s="18">
        <v>0</v>
      </c>
      <c r="E90" s="11">
        <f aca="true" t="shared" si="6" ref="E90:E96">D90/C90*100</f>
        <v>0</v>
      </c>
      <c r="F90" s="12">
        <f>D90-C90</f>
        <v>-2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302</v>
      </c>
      <c r="C100" s="39"/>
      <c r="D100" s="39"/>
      <c r="E100" s="11"/>
      <c r="F100" s="12"/>
    </row>
    <row r="101" spans="1:6" s="9" customFormat="1" ht="0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</f>
        <v>3706.8720000000003</v>
      </c>
      <c r="D103" s="39">
        <f>D52+D56+D58+D62+D66+D77+D85+D89</f>
        <v>738.6193599999999</v>
      </c>
      <c r="E103" s="12">
        <f t="shared" si="5"/>
        <v>19.92567749844073</v>
      </c>
      <c r="F103" s="12">
        <f t="shared" si="4"/>
        <v>-2968.2526400000006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34">
      <selection activeCell="C86" sqref="C8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314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29.768369999999997</v>
      </c>
      <c r="E5" s="12">
        <f aca="true" t="shared" si="0" ref="E5:E35">D5/C5*100</f>
        <v>9.519785737128236</v>
      </c>
      <c r="F5" s="12">
        <f aca="true" t="shared" si="1" ref="F5:F36">D5-C5</f>
        <v>-282.93163000000004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22.34105</v>
      </c>
      <c r="E6" s="12">
        <f t="shared" si="0"/>
        <v>38.12465870307167</v>
      </c>
      <c r="F6" s="12">
        <f t="shared" si="1"/>
        <v>-36.25895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22.34105</v>
      </c>
      <c r="E7" s="12">
        <f t="shared" si="0"/>
        <v>38.12465870307167</v>
      </c>
      <c r="F7" s="12">
        <f t="shared" si="1"/>
        <v>-36.25895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0.04678</v>
      </c>
      <c r="E8" s="12">
        <f t="shared" si="0"/>
        <v>4.678</v>
      </c>
      <c r="F8" s="12">
        <f t="shared" si="1"/>
        <v>-0.95322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0.04678</v>
      </c>
      <c r="E9" s="12">
        <f t="shared" si="0"/>
        <v>4.678</v>
      </c>
      <c r="F9" s="12">
        <f t="shared" si="1"/>
        <v>-0.95322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4.28054</v>
      </c>
      <c r="E10" s="12">
        <f t="shared" si="0"/>
        <v>1.7557588187038558</v>
      </c>
      <c r="F10" s="12">
        <f t="shared" si="1"/>
        <v>-239.51946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2.85261</v>
      </c>
      <c r="E11" s="12">
        <f t="shared" si="0"/>
        <v>1.3115448275862067</v>
      </c>
      <c r="F11" s="12">
        <f t="shared" si="1"/>
        <v>-214.64739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1.42793</v>
      </c>
      <c r="E12" s="12">
        <f t="shared" si="0"/>
        <v>5.429391634980988</v>
      </c>
      <c r="F12" s="12">
        <f t="shared" si="1"/>
        <v>-24.87207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3.1</v>
      </c>
      <c r="E15" s="12">
        <f t="shared" si="0"/>
        <v>33.33333333333333</v>
      </c>
      <c r="F15" s="12">
        <f t="shared" si="1"/>
        <v>-6.200000000000001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3.1</v>
      </c>
      <c r="E17" s="12">
        <f t="shared" si="0"/>
        <v>33.33333333333333</v>
      </c>
      <c r="F17" s="12">
        <f t="shared" si="1"/>
        <v>-6.200000000000001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8.61683</v>
      </c>
      <c r="E20" s="12">
        <f t="shared" si="0"/>
        <v>12.136380281690142</v>
      </c>
      <c r="F20" s="12">
        <f t="shared" si="1"/>
        <v>-62.38317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0.00083</v>
      </c>
      <c r="E21" s="12">
        <f t="shared" si="0"/>
        <v>0.0029642857142857144</v>
      </c>
      <c r="F21" s="12">
        <f t="shared" si="1"/>
        <v>-27.99917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8.616</v>
      </c>
      <c r="E22" s="12">
        <f t="shared" si="0"/>
        <v>71.8</v>
      </c>
      <c r="F22" s="12">
        <f t="shared" si="1"/>
        <v>-3.3840000000000003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38.3852</v>
      </c>
      <c r="E38" s="12">
        <f aca="true" t="shared" si="2" ref="E38:E47">D38/C38*100</f>
        <v>10.003961428199112</v>
      </c>
      <c r="F38" s="12">
        <f aca="true" t="shared" si="3" ref="F38:F47">D38-C38</f>
        <v>-345.31480000000005</v>
      </c>
      <c r="G38" s="1"/>
    </row>
    <row r="39" spans="1:7" s="9" customFormat="1" ht="15.75">
      <c r="A39" s="10"/>
      <c r="B39" s="10" t="s">
        <v>39</v>
      </c>
      <c r="C39" s="11">
        <f>SUM(C40:C44)</f>
        <v>1672.7770000000003</v>
      </c>
      <c r="D39" s="11">
        <f>SUM(D40:D44)</f>
        <v>401.005</v>
      </c>
      <c r="E39" s="12">
        <f t="shared" si="2"/>
        <v>23.972412341872225</v>
      </c>
      <c r="F39" s="12">
        <f t="shared" si="3"/>
        <v>-1271.7720000000004</v>
      </c>
      <c r="G39" s="1"/>
    </row>
    <row r="40" spans="1:8" s="9" customFormat="1" ht="15.75">
      <c r="A40" s="13">
        <v>2020100000</v>
      </c>
      <c r="B40" s="13" t="s">
        <v>40</v>
      </c>
      <c r="C40" s="12">
        <v>1357.9</v>
      </c>
      <c r="D40" s="12">
        <v>316</v>
      </c>
      <c r="E40" s="12">
        <f t="shared" si="2"/>
        <v>23.271227630900654</v>
      </c>
      <c r="F40" s="12">
        <f t="shared" si="3"/>
        <v>-1041.9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32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132.9</v>
      </c>
      <c r="D42" s="12">
        <v>39.525</v>
      </c>
      <c r="E42" s="12">
        <f t="shared" si="2"/>
        <v>29.74040632054176</v>
      </c>
      <c r="F42" s="12">
        <f t="shared" si="3"/>
        <v>-93.375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53.977</v>
      </c>
      <c r="D43" s="12">
        <v>13.48</v>
      </c>
      <c r="E43" s="12">
        <f t="shared" si="2"/>
        <v>24.973599866609856</v>
      </c>
      <c r="F43" s="12">
        <f t="shared" si="3"/>
        <v>-40.497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2056.4770000000003</v>
      </c>
      <c r="D46" s="11">
        <f>SUM(D39,D38)</f>
        <v>439.3902</v>
      </c>
      <c r="E46" s="12">
        <f t="shared" si="2"/>
        <v>21.366161644404478</v>
      </c>
      <c r="F46" s="12">
        <f t="shared" si="3"/>
        <v>-1617.0868000000003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-42.169039999999995</v>
      </c>
      <c r="E47" s="12" t="e">
        <f t="shared" si="2"/>
        <v>#DIV/0!</v>
      </c>
      <c r="F47" s="12">
        <f t="shared" si="3"/>
        <v>-42.169039999999995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661.167</v>
      </c>
      <c r="D52" s="39">
        <f>SUM(D53:D55)</f>
        <v>138.64045</v>
      </c>
      <c r="E52" s="12">
        <f>D52/C52*100</f>
        <v>20.969051691932595</v>
      </c>
      <c r="F52" s="12">
        <f>D52-C52</f>
        <v>-522.52655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656.167</v>
      </c>
      <c r="D53" s="18">
        <v>135.06255</v>
      </c>
      <c r="E53" s="12">
        <f>D53/C53*100</f>
        <v>20.583563330676487</v>
      </c>
      <c r="F53" s="12">
        <f>D53-C53</f>
        <v>-521.10445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3.5779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6.5558</v>
      </c>
      <c r="E56" s="12">
        <f>D56/C56*100</f>
        <v>12.160638100537934</v>
      </c>
      <c r="F56" s="12">
        <f aca="true" t="shared" si="4" ref="F56:F89">D56-C56</f>
        <v>-47.3542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6.5558</v>
      </c>
      <c r="E57" s="12">
        <f>D57/C57*100</f>
        <v>12.160638100537934</v>
      </c>
      <c r="F57" s="12">
        <f t="shared" si="4"/>
        <v>-47.3542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11.7</v>
      </c>
      <c r="D58" s="44">
        <f>D59+D60+D61</f>
        <v>0</v>
      </c>
      <c r="E58" s="12">
        <f>D58/C58*100</f>
        <v>0</v>
      </c>
      <c r="F58" s="12">
        <f t="shared" si="4"/>
        <v>-11.7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164</v>
      </c>
      <c r="B60" s="48" t="s">
        <v>281</v>
      </c>
      <c r="C60" s="49">
        <v>11.7</v>
      </c>
      <c r="D60" s="49"/>
      <c r="E60" s="12"/>
      <c r="F60" s="12">
        <f t="shared" si="4"/>
        <v>-11.7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60.4</v>
      </c>
      <c r="D62" s="39">
        <f>D63+D64+D65</f>
        <v>0</v>
      </c>
      <c r="E62" s="12">
        <f>D62/C62*100</f>
        <v>0</v>
      </c>
      <c r="F62" s="12">
        <f t="shared" si="4"/>
        <v>-60.4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60.4</v>
      </c>
      <c r="D65" s="18">
        <v>0</v>
      </c>
      <c r="E65" s="12">
        <f>D65/C65*100</f>
        <v>0</v>
      </c>
      <c r="F65" s="12">
        <f t="shared" si="4"/>
        <v>-60.4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398.9</v>
      </c>
      <c r="D66" s="39">
        <f>D68+D69</f>
        <v>116.15119</v>
      </c>
      <c r="E66" s="12">
        <f>D66/C66*100</f>
        <v>29.117871647029332</v>
      </c>
      <c r="F66" s="12">
        <f t="shared" si="4"/>
        <v>-282.74881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398.9</v>
      </c>
      <c r="D69" s="18">
        <v>116.15119</v>
      </c>
      <c r="E69" s="12">
        <f>D69/C69*100</f>
        <v>29.117871647029332</v>
      </c>
      <c r="F69" s="12">
        <f t="shared" si="4"/>
        <v>-282.74881</v>
      </c>
      <c r="G69" s="53"/>
    </row>
    <row r="70" spans="1:7" s="52" customFormat="1" ht="0.75" customHeight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84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863.3</v>
      </c>
      <c r="D77" s="39">
        <f>SUM(D78:D78)</f>
        <v>135.87372</v>
      </c>
      <c r="E77" s="12">
        <f t="shared" si="5"/>
        <v>15.73887640449438</v>
      </c>
      <c r="F77" s="12">
        <f t="shared" si="4"/>
        <v>-727.4262799999999</v>
      </c>
      <c r="G77" s="31"/>
    </row>
    <row r="78" spans="1:7" s="9" customFormat="1" ht="14.25" customHeight="1">
      <c r="A78" s="40" t="s">
        <v>99</v>
      </c>
      <c r="B78" s="17" t="s">
        <v>100</v>
      </c>
      <c r="C78" s="18">
        <v>863.3</v>
      </c>
      <c r="D78" s="18">
        <v>135.87372</v>
      </c>
      <c r="E78" s="12">
        <f t="shared" si="5"/>
        <v>15.73887640449438</v>
      </c>
      <c r="F78" s="12">
        <f t="shared" si="4"/>
        <v>-727.4262799999999</v>
      </c>
      <c r="G78" s="31"/>
    </row>
    <row r="79" spans="1:7" s="9" customFormat="1" ht="13.5" customHeight="1" hidden="1">
      <c r="A79" s="37" t="s">
        <v>101</v>
      </c>
      <c r="B79" s="38" t="s">
        <v>275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3.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3.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3.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118</v>
      </c>
      <c r="B89" s="38" t="s">
        <v>119</v>
      </c>
      <c r="C89" s="39">
        <f>C90+C91+C92+C93+C94</f>
        <v>7.1</v>
      </c>
      <c r="D89" s="39">
        <f>D90+D91+D92+D93+D94</f>
        <v>0</v>
      </c>
      <c r="E89" s="11">
        <f>D89/C89*100</f>
        <v>0</v>
      </c>
      <c r="F89" s="12">
        <f t="shared" si="4"/>
        <v>-7.1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7.1</v>
      </c>
      <c r="D90" s="18">
        <v>0</v>
      </c>
      <c r="E90" s="11">
        <f aca="true" t="shared" si="6" ref="E90:E98">D90/C90*100</f>
        <v>0</v>
      </c>
      <c r="F90" s="12">
        <f>D90-C90</f>
        <v>-7.1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302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</f>
        <v>2056.477</v>
      </c>
      <c r="D103" s="39">
        <f>D52+D56+D58+D62+D66+D77+D89</f>
        <v>397.22116</v>
      </c>
      <c r="E103" s="39">
        <f>E52+E56+E58+E62+E66+E77+E89</f>
        <v>77.98643784399424</v>
      </c>
      <c r="F103" s="39">
        <f>F52+F56+F58+F62+F66+F77+F89</f>
        <v>-1659.2558399999998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1">
      <selection activeCell="A61" sqref="A61:IV61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315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93.35740000000001</v>
      </c>
      <c r="E5" s="12">
        <f aca="true" t="shared" si="0" ref="E5:E35">D5/C5*100</f>
        <v>18.099534703373404</v>
      </c>
      <c r="F5" s="12">
        <f aca="true" t="shared" si="1" ref="F5:F36">D5-C5</f>
        <v>-422.44259999999997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51.52999</v>
      </c>
      <c r="E6" s="12">
        <f t="shared" si="0"/>
        <v>28.438184326710818</v>
      </c>
      <c r="F6" s="12">
        <f t="shared" si="1"/>
        <v>-129.67001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51.52999</v>
      </c>
      <c r="E7" s="12">
        <f t="shared" si="0"/>
        <v>28.438184326710818</v>
      </c>
      <c r="F7" s="12">
        <f t="shared" si="1"/>
        <v>-129.67001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1.6599</v>
      </c>
      <c r="E8" s="12">
        <f t="shared" si="0"/>
        <v>8.736315789473684</v>
      </c>
      <c r="F8" s="12">
        <f t="shared" si="1"/>
        <v>-17.3401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1.6599</v>
      </c>
      <c r="E9" s="12">
        <f t="shared" si="0"/>
        <v>8.736315789473684</v>
      </c>
      <c r="F9" s="12">
        <f t="shared" si="1"/>
        <v>-17.3401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35.76751</v>
      </c>
      <c r="E10" s="12">
        <f t="shared" si="0"/>
        <v>11.688728758169935</v>
      </c>
      <c r="F10" s="12">
        <f t="shared" si="1"/>
        <v>-270.23249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33.50627</v>
      </c>
      <c r="E11" s="12">
        <f t="shared" si="0"/>
        <v>11.57384110535406</v>
      </c>
      <c r="F11" s="12">
        <f t="shared" si="1"/>
        <v>-255.99373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2.26124</v>
      </c>
      <c r="E12" s="12">
        <f t="shared" si="0"/>
        <v>13.70448484848485</v>
      </c>
      <c r="F12" s="12">
        <f t="shared" si="1"/>
        <v>-14.23876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4.4</v>
      </c>
      <c r="E15" s="12">
        <f t="shared" si="0"/>
        <v>45.833333333333336</v>
      </c>
      <c r="F15" s="12">
        <f t="shared" si="1"/>
        <v>-5.199999999999999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4.4</v>
      </c>
      <c r="E17" s="12">
        <f t="shared" si="0"/>
        <v>45.833333333333336</v>
      </c>
      <c r="F17" s="12">
        <f t="shared" si="1"/>
        <v>-5.199999999999999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8.87654</v>
      </c>
      <c r="E20" s="12">
        <f t="shared" si="0"/>
        <v>9.05769387755102</v>
      </c>
      <c r="F20" s="12">
        <f t="shared" si="1"/>
        <v>-89.12346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67</v>
      </c>
      <c r="D21" s="12">
        <v>8.87654</v>
      </c>
      <c r="E21" s="12">
        <f t="shared" si="0"/>
        <v>13.248567164179104</v>
      </c>
      <c r="F21" s="12">
        <f t="shared" si="1"/>
        <v>-58.12346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102.23394000000002</v>
      </c>
      <c r="E38" s="12">
        <f aca="true" t="shared" si="2" ref="E38:E47">D38/C38*100</f>
        <v>16.655904203323562</v>
      </c>
      <c r="F38" s="12">
        <f aca="true" t="shared" si="3" ref="F38:F47">D38-C38</f>
        <v>-511.56605999999994</v>
      </c>
      <c r="G38" s="1"/>
    </row>
    <row r="39" spans="1:7" s="9" customFormat="1" ht="15.75">
      <c r="A39" s="10"/>
      <c r="B39" s="10" t="s">
        <v>39</v>
      </c>
      <c r="C39" s="11">
        <f>SUM(C40:C44)</f>
        <v>2191.313</v>
      </c>
      <c r="D39" s="11">
        <f>SUM(D40:D44)</f>
        <v>423.921</v>
      </c>
      <c r="E39" s="12">
        <f t="shared" si="2"/>
        <v>19.345524806360388</v>
      </c>
      <c r="F39" s="12">
        <f t="shared" si="3"/>
        <v>-1767.392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1547.7</v>
      </c>
      <c r="D40" s="12">
        <v>358.8</v>
      </c>
      <c r="E40" s="12">
        <f t="shared" si="2"/>
        <v>23.18278736189184</v>
      </c>
      <c r="F40" s="12">
        <f t="shared" si="3"/>
        <v>-1188.9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531.67</v>
      </c>
      <c r="D42" s="12">
        <v>37.161</v>
      </c>
      <c r="E42" s="12">
        <f t="shared" si="2"/>
        <v>6.989485959335679</v>
      </c>
      <c r="F42" s="12">
        <f t="shared" si="3"/>
        <v>-494.50899999999996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111.943</v>
      </c>
      <c r="D43" s="12">
        <v>27.96</v>
      </c>
      <c r="E43" s="12">
        <f t="shared" si="2"/>
        <v>24.97699722180038</v>
      </c>
      <c r="F43" s="12">
        <f t="shared" si="3"/>
        <v>-83.983</v>
      </c>
      <c r="G43" s="1"/>
    </row>
    <row r="44" spans="1:7" s="9" customFormat="1" ht="0.75" customHeight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2805.1130000000003</v>
      </c>
      <c r="D46" s="11">
        <f>SUM(D39,D38)</f>
        <v>526.15494</v>
      </c>
      <c r="E46" s="12">
        <f t="shared" si="2"/>
        <v>18.756996242219117</v>
      </c>
      <c r="F46" s="12">
        <f t="shared" si="3"/>
        <v>-2278.9580600000004</v>
      </c>
      <c r="G46" s="1"/>
    </row>
    <row r="47" spans="1:7" s="9" customFormat="1" ht="15.75">
      <c r="A47" s="10"/>
      <c r="B47" s="22" t="s">
        <v>47</v>
      </c>
      <c r="C47" s="11">
        <f>C103-C46</f>
        <v>460.59999999999945</v>
      </c>
      <c r="D47" s="11">
        <f>D103-D46</f>
        <v>-148.49925000000002</v>
      </c>
      <c r="E47" s="12">
        <f t="shared" si="2"/>
        <v>-32.240392965696955</v>
      </c>
      <c r="F47" s="12">
        <f t="shared" si="3"/>
        <v>-609.0992499999995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630.283</v>
      </c>
      <c r="D52" s="39">
        <f>SUM(D53:D55)</f>
        <v>96.74775</v>
      </c>
      <c r="E52" s="12">
        <f>D52/C52*100</f>
        <v>15.349890446037731</v>
      </c>
      <c r="F52" s="12">
        <f>D52-C52</f>
        <v>-533.53525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620.283</v>
      </c>
      <c r="D53" s="18">
        <v>96.74775</v>
      </c>
      <c r="E53" s="12">
        <f>D53/C53*100</f>
        <v>15.597356367980423</v>
      </c>
      <c r="F53" s="12">
        <f>D53-C53</f>
        <v>-523.53525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55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5.4278</v>
      </c>
      <c r="E56" s="12">
        <f>D56/C56*100</f>
        <v>4.852315394242804</v>
      </c>
      <c r="F56" s="12">
        <f aca="true" t="shared" si="4" ref="F56:F103">D56-C56</f>
        <v>-106.4322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5.4278</v>
      </c>
      <c r="E57" s="12">
        <f>D57/C57*100</f>
        <v>4.852315394242804</v>
      </c>
      <c r="F57" s="12">
        <f t="shared" si="4"/>
        <v>-106.4322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21.8</v>
      </c>
      <c r="D58" s="44">
        <f>SUM(D59:D61)</f>
        <v>0</v>
      </c>
      <c r="E58" s="12">
        <f>D58/C58*100</f>
        <v>0</v>
      </c>
      <c r="F58" s="12">
        <f t="shared" si="4"/>
        <v>-21.8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21.8</v>
      </c>
      <c r="D61" s="49">
        <v>0</v>
      </c>
      <c r="E61" s="12">
        <f aca="true" t="shared" si="5" ref="E61:E66">D61/C61*100</f>
        <v>0</v>
      </c>
      <c r="F61" s="12">
        <f t="shared" si="4"/>
        <v>-21.8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0</v>
      </c>
      <c r="E62" s="12">
        <f t="shared" si="5"/>
        <v>0</v>
      </c>
      <c r="F62" s="12">
        <f t="shared" si="4"/>
        <v>-160</v>
      </c>
      <c r="G62" s="31"/>
    </row>
    <row r="63" spans="1:7" s="9" customFormat="1" ht="0.75" customHeight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140</v>
      </c>
      <c r="D64" s="18"/>
      <c r="E64" s="12">
        <f t="shared" si="5"/>
        <v>0</v>
      </c>
      <c r="F64" s="12">
        <f t="shared" si="4"/>
        <v>-140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20</v>
      </c>
      <c r="D65" s="18"/>
      <c r="E65" s="12">
        <f t="shared" si="5"/>
        <v>0</v>
      </c>
      <c r="F65" s="12">
        <f t="shared" si="4"/>
        <v>-20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539.4</v>
      </c>
      <c r="D66" s="39">
        <f>D68+D69</f>
        <v>134.25211</v>
      </c>
      <c r="E66" s="12">
        <f t="shared" si="5"/>
        <v>24.889156470152017</v>
      </c>
      <c r="F66" s="12">
        <f t="shared" si="4"/>
        <v>-405.14788999999996</v>
      </c>
      <c r="G66" s="31"/>
    </row>
    <row r="67" spans="1:7" s="9" customFormat="1" ht="0.75" customHeight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539.4</v>
      </c>
      <c r="D69" s="18">
        <v>134.25211</v>
      </c>
      <c r="E69" s="12">
        <f>D69/C69*100</f>
        <v>24.889156470152017</v>
      </c>
      <c r="F69" s="12">
        <f t="shared" si="4"/>
        <v>-405.14788999999996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1296.6</v>
      </c>
      <c r="D77" s="39">
        <f>SUM(D78:D78)</f>
        <v>141.22803</v>
      </c>
      <c r="E77" s="12">
        <f t="shared" si="6"/>
        <v>10.892181860249885</v>
      </c>
      <c r="F77" s="12">
        <f t="shared" si="4"/>
        <v>-1155.37197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1296.6</v>
      </c>
      <c r="D78" s="18">
        <v>141.22803</v>
      </c>
      <c r="E78" s="12">
        <f t="shared" si="6"/>
        <v>10.892181860249885</v>
      </c>
      <c r="F78" s="12">
        <f t="shared" si="4"/>
        <v>-1155.37197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365.47</v>
      </c>
      <c r="D85" s="39">
        <f>SUM(D86:D88)</f>
        <v>0</v>
      </c>
      <c r="E85" s="11">
        <f t="shared" si="6"/>
        <v>0</v>
      </c>
      <c r="F85" s="12">
        <f t="shared" si="4"/>
        <v>-365.47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365.47</v>
      </c>
      <c r="D86" s="18">
        <v>0</v>
      </c>
      <c r="E86" s="12">
        <f t="shared" si="6"/>
        <v>0</v>
      </c>
      <c r="F86" s="12">
        <f t="shared" si="4"/>
        <v>-365.47</v>
      </c>
      <c r="G86" s="31"/>
    </row>
    <row r="87" spans="1:7" s="9" customFormat="1" ht="5.2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8.9</v>
      </c>
      <c r="D89" s="39">
        <f>D90+D91+D92+D93+D94</f>
        <v>0</v>
      </c>
      <c r="E89" s="11">
        <f>D89/C89*100</f>
        <v>0</v>
      </c>
      <c r="F89" s="12">
        <f t="shared" si="4"/>
        <v>-8.9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8.9</v>
      </c>
      <c r="D90" s="18">
        <v>0</v>
      </c>
      <c r="E90" s="11">
        <f aca="true" t="shared" si="7" ref="E90:E98">D90/C90*100</f>
        <v>0</v>
      </c>
      <c r="F90" s="12">
        <f>D90-C90</f>
        <v>-8.9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131.4</v>
      </c>
      <c r="D99" s="39">
        <f>SUM(D101:D102)</f>
        <v>0</v>
      </c>
      <c r="E99" s="11"/>
      <c r="F99" s="12">
        <f t="shared" si="8"/>
        <v>-131.4</v>
      </c>
    </row>
    <row r="100" spans="1:6" s="9" customFormat="1" ht="15.75" customHeight="1">
      <c r="A100" s="59">
        <v>1403</v>
      </c>
      <c r="B100" s="60" t="s">
        <v>302</v>
      </c>
      <c r="C100" s="18">
        <v>131.4</v>
      </c>
      <c r="D100" s="18"/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3265.7129999999997</v>
      </c>
      <c r="D103" s="39">
        <f>D52+D56+D58+D62+D66+D77+D85+D89</f>
        <v>377.65569</v>
      </c>
      <c r="E103" s="12">
        <f t="shared" si="6"/>
        <v>11.56426452661333</v>
      </c>
      <c r="F103" s="12">
        <f t="shared" si="4"/>
        <v>-2888.0573099999997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B85" sqref="B85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316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40.011019999999995</v>
      </c>
      <c r="E5" s="12">
        <f aca="true" t="shared" si="0" ref="E5:E35">D5/C5*100</f>
        <v>15.972463073852294</v>
      </c>
      <c r="F5" s="12">
        <f aca="true" t="shared" si="1" ref="F5:F36">D5-C5</f>
        <v>-210.48897999999997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11.55588</v>
      </c>
      <c r="E6" s="12">
        <f t="shared" si="0"/>
        <v>19.68633730834753</v>
      </c>
      <c r="F6" s="12">
        <f t="shared" si="1"/>
        <v>-47.14412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11.55588</v>
      </c>
      <c r="E7" s="12">
        <f t="shared" si="0"/>
        <v>19.68633730834753</v>
      </c>
      <c r="F7" s="12">
        <f t="shared" si="1"/>
        <v>-47.14412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7.1433</v>
      </c>
      <c r="E8" s="12">
        <f t="shared" si="0"/>
        <v>119.055</v>
      </c>
      <c r="F8" s="12">
        <f t="shared" si="1"/>
        <v>1.1433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7.1433</v>
      </c>
      <c r="E9" s="12">
        <f t="shared" si="0"/>
        <v>119.055</v>
      </c>
      <c r="F9" s="12">
        <f t="shared" si="1"/>
        <v>1.1433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18.911839999999998</v>
      </c>
      <c r="E10" s="12">
        <f t="shared" si="0"/>
        <v>10.351308155446086</v>
      </c>
      <c r="F10" s="12">
        <f t="shared" si="1"/>
        <v>-163.78816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16.04056</v>
      </c>
      <c r="E11" s="12">
        <f t="shared" si="0"/>
        <v>9.780829268292683</v>
      </c>
      <c r="F11" s="12">
        <f t="shared" si="1"/>
        <v>-147.95944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2.87128</v>
      </c>
      <c r="E12" s="12">
        <f t="shared" si="0"/>
        <v>15.354438502673798</v>
      </c>
      <c r="F12" s="12">
        <f t="shared" si="1"/>
        <v>-15.828719999999999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2.4</v>
      </c>
      <c r="E15" s="12">
        <f t="shared" si="0"/>
        <v>77.41935483870968</v>
      </c>
      <c r="F15" s="12">
        <f t="shared" si="1"/>
        <v>-0.7000000000000002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2.4</v>
      </c>
      <c r="E17" s="12">
        <f t="shared" si="0"/>
        <v>77.41935483870968</v>
      </c>
      <c r="F17" s="12">
        <f t="shared" si="1"/>
        <v>-0.7000000000000002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19.93251</v>
      </c>
      <c r="E20" s="12">
        <f t="shared" si="0"/>
        <v>28.07395774647887</v>
      </c>
      <c r="F20" s="12">
        <f t="shared" si="1"/>
        <v>-51.06749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11.26211</v>
      </c>
      <c r="E21" s="12">
        <f t="shared" si="0"/>
        <v>66.24770588235293</v>
      </c>
      <c r="F21" s="12">
        <f t="shared" si="1"/>
        <v>-5.73789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8.6704</v>
      </c>
      <c r="E22" s="12">
        <f t="shared" si="0"/>
        <v>37.697391304347825</v>
      </c>
      <c r="F22" s="12">
        <f t="shared" si="1"/>
        <v>-14.3296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59.943529999999996</v>
      </c>
      <c r="E38" s="12">
        <f aca="true" t="shared" si="2" ref="E38:E47">D38/C38*100</f>
        <v>18.64495489891135</v>
      </c>
      <c r="F38" s="12">
        <f aca="true" t="shared" si="3" ref="F38:F47">D38-C38</f>
        <v>-261.55647</v>
      </c>
      <c r="G38" s="1"/>
    </row>
    <row r="39" spans="1:7" s="9" customFormat="1" ht="15.75">
      <c r="A39" s="10"/>
      <c r="B39" s="10" t="s">
        <v>39</v>
      </c>
      <c r="C39" s="11">
        <f>SUM(C40:C44)</f>
        <v>1573.274</v>
      </c>
      <c r="D39" s="11">
        <f>SUM(D40:D44)</f>
        <v>389.56600000000003</v>
      </c>
      <c r="E39" s="12">
        <f t="shared" si="2"/>
        <v>24.76148464920923</v>
      </c>
      <c r="F39" s="12">
        <f t="shared" si="3"/>
        <v>-1183.7079999999999</v>
      </c>
      <c r="G39" s="1"/>
    </row>
    <row r="40" spans="1:8" s="9" customFormat="1" ht="15.75">
      <c r="A40" s="13">
        <v>2020100000</v>
      </c>
      <c r="B40" s="13" t="s">
        <v>40</v>
      </c>
      <c r="C40" s="12">
        <v>1341.2</v>
      </c>
      <c r="D40" s="12">
        <v>312.3</v>
      </c>
      <c r="E40" s="12">
        <f t="shared" si="2"/>
        <v>23.28511780495079</v>
      </c>
      <c r="F40" s="12">
        <f t="shared" si="3"/>
        <v>-1028.9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12.5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51.286</v>
      </c>
      <c r="E42" s="12">
        <f t="shared" si="2"/>
        <v>40.03590944574552</v>
      </c>
      <c r="F42" s="12">
        <f t="shared" si="3"/>
        <v>-76.814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53.974</v>
      </c>
      <c r="D43" s="12">
        <v>13.48</v>
      </c>
      <c r="E43" s="12">
        <f t="shared" si="2"/>
        <v>24.97498795716456</v>
      </c>
      <c r="F43" s="12">
        <f t="shared" si="3"/>
        <v>-40.494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1894.774</v>
      </c>
      <c r="D46" s="11">
        <f>SUM(D39,D38)</f>
        <v>449.50953000000004</v>
      </c>
      <c r="E46" s="12">
        <f t="shared" si="2"/>
        <v>23.72364883622005</v>
      </c>
      <c r="F46" s="12">
        <f t="shared" si="3"/>
        <v>-1445.2644699999998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-60.66683000000006</v>
      </c>
      <c r="E47" s="12" t="e">
        <f t="shared" si="2"/>
        <v>#DIV/0!</v>
      </c>
      <c r="F47" s="12">
        <f t="shared" si="3"/>
        <v>-60.66683000000006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630.764</v>
      </c>
      <c r="D52" s="39">
        <f>SUM(D53:D55)</f>
        <v>109.8284</v>
      </c>
      <c r="E52" s="12">
        <f>D52/C52*100</f>
        <v>17.411963904090914</v>
      </c>
      <c r="F52" s="12">
        <f>D52-C52</f>
        <v>-520.9356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620.764</v>
      </c>
      <c r="D53" s="18">
        <v>109.8284</v>
      </c>
      <c r="E53" s="12">
        <f>D53/C53*100</f>
        <v>17.69245639244544</v>
      </c>
      <c r="F53" s="12">
        <f>D53-C53</f>
        <v>-510.9356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6.4412</v>
      </c>
      <c r="E56" s="12">
        <f>D56/C56*100</f>
        <v>11.948061584121685</v>
      </c>
      <c r="F56" s="12">
        <f aca="true" t="shared" si="4" ref="F56:F103">D56-C56</f>
        <v>-47.468799999999995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6.4412</v>
      </c>
      <c r="E57" s="12">
        <f>D57/C57*100</f>
        <v>11.948061584121685</v>
      </c>
      <c r="F57" s="12">
        <f t="shared" si="4"/>
        <v>-47.468799999999995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69.5</v>
      </c>
      <c r="D58" s="44">
        <f>SUM(D59:D61)</f>
        <v>0</v>
      </c>
      <c r="E58" s="12">
        <f>D58/C58*100</f>
        <v>0</v>
      </c>
      <c r="F58" s="12">
        <f t="shared" si="4"/>
        <v>-69.5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69.5</v>
      </c>
      <c r="D61" s="49">
        <v>0</v>
      </c>
      <c r="E61" s="12">
        <f aca="true" t="shared" si="5" ref="E61:E66">D61/C61*100</f>
        <v>0</v>
      </c>
      <c r="F61" s="12">
        <f t="shared" si="4"/>
        <v>-69.5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 t="shared" si="5"/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30</v>
      </c>
      <c r="D65" s="18">
        <v>0</v>
      </c>
      <c r="E65" s="12">
        <f t="shared" si="5"/>
        <v>0</v>
      </c>
      <c r="F65" s="12">
        <f t="shared" si="4"/>
        <v>-30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469.3</v>
      </c>
      <c r="D66" s="39">
        <f>D68+D69</f>
        <v>150.29493</v>
      </c>
      <c r="E66" s="12">
        <f t="shared" si="5"/>
        <v>32.025341998721494</v>
      </c>
      <c r="F66" s="12">
        <f t="shared" si="4"/>
        <v>-319.00507000000005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469.3</v>
      </c>
      <c r="D69" s="18">
        <v>150.29493</v>
      </c>
      <c r="E69" s="12">
        <f>D69/C69*100</f>
        <v>32.025341998721494</v>
      </c>
      <c r="F69" s="12">
        <f t="shared" si="4"/>
        <v>-319.00507000000005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634.5</v>
      </c>
      <c r="D77" s="39">
        <f>SUM(D78:D78)</f>
        <v>122.27817</v>
      </c>
      <c r="E77" s="12">
        <f t="shared" si="6"/>
        <v>19.271579196217495</v>
      </c>
      <c r="F77" s="12">
        <f t="shared" si="4"/>
        <v>-512.22183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634.5</v>
      </c>
      <c r="D78" s="18">
        <v>122.27817</v>
      </c>
      <c r="E78" s="12">
        <f t="shared" si="6"/>
        <v>19.271579196217495</v>
      </c>
      <c r="F78" s="12">
        <f t="shared" si="4"/>
        <v>-512.22183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6.8</v>
      </c>
      <c r="D89" s="39">
        <f>D90+D91+D92+D93+D94</f>
        <v>0</v>
      </c>
      <c r="E89" s="11">
        <f>D89/C89*100</f>
        <v>0</v>
      </c>
      <c r="F89" s="12">
        <f t="shared" si="4"/>
        <v>-6.8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6.8</v>
      </c>
      <c r="D90" s="18">
        <v>0</v>
      </c>
      <c r="E90" s="11">
        <f aca="true" t="shared" si="7" ref="E90:E98">D90/C90*100</f>
        <v>0</v>
      </c>
      <c r="F90" s="12">
        <f>D90-C90</f>
        <v>-6.8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302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1894.774</v>
      </c>
      <c r="D103" s="39">
        <f>SUM(D52,D56,D58,D62,D66,D70,D72,D77,D79,D85,D99)</f>
        <v>388.8427</v>
      </c>
      <c r="E103" s="12">
        <f t="shared" si="6"/>
        <v>20.52185115480791</v>
      </c>
      <c r="F103" s="12">
        <f t="shared" si="4"/>
        <v>-1505.9313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103" sqref="C10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317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57.24149</v>
      </c>
      <c r="E5" s="12">
        <f aca="true" t="shared" si="0" ref="E5:E35">D5/C5*100</f>
        <v>11.43000998402556</v>
      </c>
      <c r="F5" s="12">
        <f aca="true" t="shared" si="1" ref="F5:F36">D5-C5</f>
        <v>-443.55851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39.1633</v>
      </c>
      <c r="E6" s="12">
        <f t="shared" si="0"/>
        <v>19.571864067966015</v>
      </c>
      <c r="F6" s="12">
        <f t="shared" si="1"/>
        <v>-160.9367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39.1633</v>
      </c>
      <c r="E7" s="12">
        <f t="shared" si="0"/>
        <v>19.571864067966015</v>
      </c>
      <c r="F7" s="12">
        <f t="shared" si="1"/>
        <v>-160.9367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-0.02259</v>
      </c>
      <c r="E8" s="12">
        <f t="shared" si="0"/>
        <v>-2.259</v>
      </c>
      <c r="F8" s="12">
        <f t="shared" si="1"/>
        <v>-1.02259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-0.02259</v>
      </c>
      <c r="E9" s="12">
        <f t="shared" si="0"/>
        <v>-2.259</v>
      </c>
      <c r="F9" s="12">
        <f t="shared" si="1"/>
        <v>-1.02259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15.000779999999999</v>
      </c>
      <c r="E10" s="12">
        <f t="shared" si="0"/>
        <v>5.18161658031088</v>
      </c>
      <c r="F10" s="12">
        <f t="shared" si="1"/>
        <v>-274.49922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10.45873</v>
      </c>
      <c r="E11" s="12">
        <f t="shared" si="0"/>
        <v>3.83103663003663</v>
      </c>
      <c r="F11" s="12">
        <f t="shared" si="1"/>
        <v>-262.54127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4.54205</v>
      </c>
      <c r="E12" s="12">
        <f t="shared" si="0"/>
        <v>27.527575757575757</v>
      </c>
      <c r="F12" s="12">
        <f t="shared" si="1"/>
        <v>-11.95795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3.1</v>
      </c>
      <c r="E15" s="12">
        <f t="shared" si="0"/>
        <v>30.3921568627451</v>
      </c>
      <c r="F15" s="12">
        <f t="shared" si="1"/>
        <v>-7.1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3.1</v>
      </c>
      <c r="E17" s="12">
        <f t="shared" si="0"/>
        <v>30.3921568627451</v>
      </c>
      <c r="F17" s="12">
        <f t="shared" si="1"/>
        <v>-7.1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2.9384099999999993</v>
      </c>
      <c r="E20" s="12">
        <f t="shared" si="0"/>
        <v>1.0274160839160837</v>
      </c>
      <c r="F20" s="12">
        <f t="shared" si="1"/>
        <v>-283.06159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12.24055</v>
      </c>
      <c r="E21" s="12">
        <f t="shared" si="0"/>
        <v>6.800305555555555</v>
      </c>
      <c r="F21" s="12">
        <f t="shared" si="1"/>
        <v>-167.75945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5.419</v>
      </c>
      <c r="E22" s="12">
        <f t="shared" si="0"/>
        <v>21.676</v>
      </c>
      <c r="F22" s="12">
        <f t="shared" si="1"/>
        <v>-19.581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-14.72114</v>
      </c>
      <c r="E36" s="12"/>
      <c r="F36" s="12">
        <f t="shared" si="1"/>
        <v>-14.72114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60.179899999999996</v>
      </c>
      <c r="E38" s="12">
        <f aca="true" t="shared" si="2" ref="E38:E46">D38/C38*100</f>
        <v>7.648690899847484</v>
      </c>
      <c r="F38" s="12">
        <f aca="true" t="shared" si="3" ref="F38:F47">D38-C38</f>
        <v>-726.6201</v>
      </c>
      <c r="G38" s="1"/>
    </row>
    <row r="39" spans="1:7" s="9" customFormat="1" ht="15.75">
      <c r="A39" s="10"/>
      <c r="B39" s="10" t="s">
        <v>39</v>
      </c>
      <c r="C39" s="11">
        <f>SUM(C40:C44)</f>
        <v>2164.462</v>
      </c>
      <c r="D39" s="11">
        <f>SUM(D40:D44)</f>
        <v>554.8000000000001</v>
      </c>
      <c r="E39" s="12">
        <f t="shared" si="2"/>
        <v>25.632235631764388</v>
      </c>
      <c r="F39" s="12">
        <f t="shared" si="3"/>
        <v>-1609.6619999999998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1850.6</v>
      </c>
      <c r="D40" s="12">
        <v>428.8</v>
      </c>
      <c r="E40" s="12">
        <f t="shared" si="2"/>
        <v>23.170863503728523</v>
      </c>
      <c r="F40" s="12">
        <f t="shared" si="3"/>
        <v>-1421.8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201.9</v>
      </c>
      <c r="D42" s="12">
        <v>98.04</v>
      </c>
      <c r="E42" s="12">
        <f t="shared" si="2"/>
        <v>48.55869242199108</v>
      </c>
      <c r="F42" s="12">
        <f t="shared" si="3"/>
        <v>-103.86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111.962</v>
      </c>
      <c r="D43" s="12">
        <v>27.96</v>
      </c>
      <c r="E43" s="12">
        <f t="shared" si="2"/>
        <v>24.97275861452993</v>
      </c>
      <c r="F43" s="12">
        <f t="shared" si="3"/>
        <v>-84.00200000000001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2951.2619999999997</v>
      </c>
      <c r="D46" s="11">
        <f>SUM(D39,D38)</f>
        <v>614.9799</v>
      </c>
      <c r="E46" s="12">
        <f t="shared" si="2"/>
        <v>20.837861904500517</v>
      </c>
      <c r="F46" s="12">
        <f t="shared" si="3"/>
        <v>-2336.2820999999994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-84.43491000000006</v>
      </c>
      <c r="E47" s="12"/>
      <c r="F47" s="12">
        <f t="shared" si="3"/>
        <v>-84.43491000000006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694.602</v>
      </c>
      <c r="D52" s="39">
        <f>SUM(D53:D55)</f>
        <v>130.53419</v>
      </c>
      <c r="E52" s="12">
        <f>D52/C52*100</f>
        <v>18.79265968137149</v>
      </c>
      <c r="F52" s="12">
        <f>D52-C52</f>
        <v>-564.06781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674.602</v>
      </c>
      <c r="D53" s="18">
        <v>130.53419</v>
      </c>
      <c r="E53" s="12">
        <f>D53/C53*100</f>
        <v>19.34980773848877</v>
      </c>
      <c r="F53" s="12">
        <f>D53-C53</f>
        <v>-544.06781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15.1035</v>
      </c>
      <c r="E56" s="12">
        <f>D56/C56*100</f>
        <v>13.50214553906669</v>
      </c>
      <c r="F56" s="12">
        <f aca="true" t="shared" si="4" ref="F56:F103">D56-C56</f>
        <v>-96.7565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15.1035</v>
      </c>
      <c r="E57" s="12">
        <f>D57/C57*100</f>
        <v>13.50214553906669</v>
      </c>
      <c r="F57" s="12">
        <f t="shared" si="4"/>
        <v>-96.7565</v>
      </c>
    </row>
    <row r="58" spans="1:7" s="46" customFormat="1" ht="14.25" customHeight="1">
      <c r="A58" s="42" t="s">
        <v>61</v>
      </c>
      <c r="B58" s="43" t="s">
        <v>62</v>
      </c>
      <c r="C58" s="44">
        <f>C61</f>
        <v>17.7</v>
      </c>
      <c r="D58" s="44">
        <f>SUM(D59:D61)</f>
        <v>2.35</v>
      </c>
      <c r="E58" s="12">
        <f>D58/C58*100</f>
        <v>13.27683615819209</v>
      </c>
      <c r="F58" s="12">
        <f t="shared" si="4"/>
        <v>-15.35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17.7</v>
      </c>
      <c r="D61" s="49">
        <v>2.35</v>
      </c>
      <c r="E61" s="12">
        <f aca="true" t="shared" si="5" ref="E61:E66">D61/C61*100</f>
        <v>13.27683615819209</v>
      </c>
      <c r="F61" s="12">
        <f t="shared" si="4"/>
        <v>-15.35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200</v>
      </c>
      <c r="D62" s="39">
        <f>D63+D64+D65</f>
        <v>0</v>
      </c>
      <c r="E62" s="12">
        <f t="shared" si="5"/>
        <v>0</v>
      </c>
      <c r="F62" s="12">
        <f t="shared" si="4"/>
        <v>-200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6.5" customHeight="1">
      <c r="A64" s="40" t="s">
        <v>71</v>
      </c>
      <c r="B64" s="50" t="s">
        <v>72</v>
      </c>
      <c r="C64" s="18">
        <v>200</v>
      </c>
      <c r="D64" s="18"/>
      <c r="E64" s="12">
        <f t="shared" si="5"/>
        <v>0</v>
      </c>
      <c r="F64" s="12">
        <f t="shared" si="4"/>
        <v>-200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880.5</v>
      </c>
      <c r="D66" s="39">
        <f>D68+D69</f>
        <v>247.25852</v>
      </c>
      <c r="E66" s="12">
        <f t="shared" si="5"/>
        <v>28.081603634298695</v>
      </c>
      <c r="F66" s="12">
        <f t="shared" si="4"/>
        <v>-633.24148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880.5</v>
      </c>
      <c r="D69" s="18">
        <v>247.25852</v>
      </c>
      <c r="E69" s="12">
        <f>D69/C69*100</f>
        <v>28.081603634298695</v>
      </c>
      <c r="F69" s="12">
        <f t="shared" si="4"/>
        <v>-633.24148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876.1</v>
      </c>
      <c r="D77" s="39">
        <f>SUM(D78:D78)</f>
        <v>135.29878</v>
      </c>
      <c r="E77" s="12">
        <f t="shared" si="6"/>
        <v>15.443303275881748</v>
      </c>
      <c r="F77" s="12">
        <f t="shared" si="4"/>
        <v>-740.8012200000001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876.1</v>
      </c>
      <c r="D78" s="18">
        <v>135.29878</v>
      </c>
      <c r="E78" s="12">
        <f t="shared" si="6"/>
        <v>15.443303275881748</v>
      </c>
      <c r="F78" s="12">
        <f t="shared" si="4"/>
        <v>-740.8012200000001</v>
      </c>
      <c r="G78" s="31"/>
    </row>
    <row r="79" spans="1:7" s="9" customFormat="1" ht="17.25" customHeight="1" hidden="1">
      <c r="A79" s="37" t="s">
        <v>101</v>
      </c>
      <c r="B79" s="38" t="s">
        <v>274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159.7</v>
      </c>
      <c r="D99" s="39">
        <f>D100</f>
        <v>0</v>
      </c>
      <c r="E99" s="11"/>
      <c r="F99" s="12">
        <f t="shared" si="8"/>
        <v>-159.7</v>
      </c>
    </row>
    <row r="100" spans="1:6" s="9" customFormat="1" ht="15.75" customHeight="1">
      <c r="A100" s="59">
        <v>1403</v>
      </c>
      <c r="B100" s="60" t="s">
        <v>302</v>
      </c>
      <c r="C100" s="18">
        <v>159.7</v>
      </c>
      <c r="D100" s="18">
        <v>0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2951.262</v>
      </c>
      <c r="D103" s="39">
        <f>SUM(D52,D56,D58,D62,D66,D70,D72,D77,D79,D85,D99)</f>
        <v>530.54499</v>
      </c>
      <c r="E103" s="12">
        <f t="shared" si="6"/>
        <v>17.976885481532985</v>
      </c>
      <c r="F103" s="12">
        <f t="shared" si="4"/>
        <v>-2420.7170100000003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Normal="90" zoomScalePageLayoutView="0" workbookViewId="0" topLeftCell="A9">
      <selection activeCell="D103" sqref="D10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318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118.64901</v>
      </c>
      <c r="E5" s="12">
        <f aca="true" t="shared" si="0" ref="E5:E35">D5/C5*100</f>
        <v>14.821862585883824</v>
      </c>
      <c r="F5" s="12">
        <f aca="true" t="shared" si="1" ref="F5:F36">D5-C5</f>
        <v>-681.85099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78.65455</v>
      </c>
      <c r="E6" s="12">
        <f t="shared" si="0"/>
        <v>20.024070773930752</v>
      </c>
      <c r="F6" s="12">
        <f t="shared" si="1"/>
        <v>-314.14545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78.65455</v>
      </c>
      <c r="E7" s="12">
        <f t="shared" si="0"/>
        <v>20.024070773930752</v>
      </c>
      <c r="F7" s="12">
        <f t="shared" si="1"/>
        <v>-314.14545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0.1323</v>
      </c>
      <c r="E8" s="12">
        <f t="shared" si="0"/>
        <v>0.6615</v>
      </c>
      <c r="F8" s="12">
        <f t="shared" si="1"/>
        <v>-19.8677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0.1323</v>
      </c>
      <c r="E9" s="12">
        <f t="shared" si="0"/>
        <v>0.6615</v>
      </c>
      <c r="F9" s="12">
        <f t="shared" si="1"/>
        <v>-19.8677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37.35216</v>
      </c>
      <c r="E10" s="12">
        <f t="shared" si="0"/>
        <v>10.03550779150994</v>
      </c>
      <c r="F10" s="12">
        <f t="shared" si="1"/>
        <v>-334.84784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31.74577</v>
      </c>
      <c r="E11" s="12">
        <f t="shared" si="0"/>
        <v>9.381137706855792</v>
      </c>
      <c r="F11" s="12">
        <f t="shared" si="1"/>
        <v>-306.65423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5.60639</v>
      </c>
      <c r="E12" s="12">
        <f t="shared" si="0"/>
        <v>16.586952662721895</v>
      </c>
      <c r="F12" s="12">
        <f t="shared" si="1"/>
        <v>-28.193609999999996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2.51</v>
      </c>
      <c r="E15" s="12">
        <f t="shared" si="0"/>
        <v>16.193548387096772</v>
      </c>
      <c r="F15" s="12">
        <f t="shared" si="1"/>
        <v>-12.99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2.51</v>
      </c>
      <c r="E17" s="12">
        <f t="shared" si="0"/>
        <v>16.193548387096772</v>
      </c>
      <c r="F17" s="12">
        <f t="shared" si="1"/>
        <v>-12.99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17.64059</v>
      </c>
      <c r="E20" s="12">
        <f t="shared" si="0"/>
        <v>22.0507375</v>
      </c>
      <c r="F20" s="12">
        <f t="shared" si="1"/>
        <v>-62.35941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7.80733</v>
      </c>
      <c r="E21" s="12">
        <f t="shared" si="0"/>
        <v>22.962735294117646</v>
      </c>
      <c r="F21" s="12">
        <f t="shared" si="1"/>
        <v>-26.19267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9.83326</v>
      </c>
      <c r="E22" s="12">
        <f t="shared" si="0"/>
        <v>65.55506666666666</v>
      </c>
      <c r="F22" s="12">
        <f t="shared" si="1"/>
        <v>-5.166740000000001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136.2896</v>
      </c>
      <c r="E38" s="12">
        <f aca="true" t="shared" si="2" ref="E38:E47">D38/C38*100</f>
        <v>15.478659852356616</v>
      </c>
      <c r="F38" s="12">
        <f aca="true" t="shared" si="3" ref="F38:F47">D38-C38</f>
        <v>-744.2103999999999</v>
      </c>
      <c r="G38" s="1"/>
    </row>
    <row r="39" spans="1:7" s="9" customFormat="1" ht="15.75">
      <c r="A39" s="10"/>
      <c r="B39" s="10" t="s">
        <v>39</v>
      </c>
      <c r="C39" s="11">
        <f>SUM(C40:C44)</f>
        <v>3357.585</v>
      </c>
      <c r="D39" s="11">
        <f>SUM(D40:D44)</f>
        <v>724.985</v>
      </c>
      <c r="E39" s="12">
        <f t="shared" si="2"/>
        <v>21.59245410019404</v>
      </c>
      <c r="F39" s="12">
        <f t="shared" si="3"/>
        <v>-2632.6</v>
      </c>
      <c r="G39" s="1"/>
    </row>
    <row r="40" spans="1:8" s="9" customFormat="1" ht="15.75">
      <c r="A40" s="13">
        <v>2020100000</v>
      </c>
      <c r="B40" s="13" t="s">
        <v>40</v>
      </c>
      <c r="C40" s="12">
        <v>2119.3</v>
      </c>
      <c r="D40" s="12">
        <v>491.1</v>
      </c>
      <c r="E40" s="12">
        <f t="shared" si="2"/>
        <v>23.17274571792573</v>
      </c>
      <c r="F40" s="12">
        <f t="shared" si="3"/>
        <v>-1628.2000000000003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449.4</v>
      </c>
      <c r="D41" s="12">
        <v>112.4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676.91</v>
      </c>
      <c r="D42" s="12">
        <v>93.525</v>
      </c>
      <c r="E42" s="12">
        <f t="shared" si="2"/>
        <v>13.816460090706299</v>
      </c>
      <c r="F42" s="12">
        <f t="shared" si="3"/>
        <v>-583.385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111.975</v>
      </c>
      <c r="D43" s="12">
        <v>27.96</v>
      </c>
      <c r="E43" s="12">
        <f t="shared" si="2"/>
        <v>24.969859343603485</v>
      </c>
      <c r="F43" s="12">
        <f t="shared" si="3"/>
        <v>-84.01499999999999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4238.085</v>
      </c>
      <c r="D46" s="11">
        <f>SUM(D39,D38)</f>
        <v>861.2746</v>
      </c>
      <c r="E46" s="12">
        <f t="shared" si="2"/>
        <v>20.322258756018343</v>
      </c>
      <c r="F46" s="12">
        <f t="shared" si="3"/>
        <v>-3376.8104000000003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-89.68779999999992</v>
      </c>
      <c r="E47" s="12" t="e">
        <f t="shared" si="2"/>
        <v>#DIV/0!</v>
      </c>
      <c r="F47" s="12">
        <f t="shared" si="3"/>
        <v>-89.68779999999992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666.815</v>
      </c>
      <c r="D52" s="39">
        <f>SUM(D53:D55)</f>
        <v>121.60719</v>
      </c>
      <c r="E52" s="12">
        <f>D52/C52*100</f>
        <v>18.237020762880256</v>
      </c>
      <c r="F52" s="12">
        <f>D52-C52</f>
        <v>-545.2078100000001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656.815</v>
      </c>
      <c r="D53" s="18">
        <v>121.60719</v>
      </c>
      <c r="E53" s="12">
        <f>D53/C53*100</f>
        <v>18.51467917145619</v>
      </c>
      <c r="F53" s="12">
        <f>D53-C53</f>
        <v>-535.2078100000001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15.8675</v>
      </c>
      <c r="E56" s="12">
        <f>D56/C56*100</f>
        <v>14.185142141963167</v>
      </c>
      <c r="F56" s="12">
        <f aca="true" t="shared" si="4" ref="F56:F103">D56-C56</f>
        <v>-95.9925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15.8675</v>
      </c>
      <c r="E57" s="12">
        <f>D57/C57*100</f>
        <v>14.185142141963167</v>
      </c>
      <c r="F57" s="12">
        <f t="shared" si="4"/>
        <v>-95.9925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70</v>
      </c>
      <c r="D58" s="44">
        <f>SUM(D59:D61)</f>
        <v>0</v>
      </c>
      <c r="E58" s="12">
        <f>D58/C58*100</f>
        <v>0</v>
      </c>
      <c r="F58" s="12">
        <f t="shared" si="4"/>
        <v>-70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70</v>
      </c>
      <c r="D61" s="49">
        <v>0</v>
      </c>
      <c r="E61" s="12">
        <f aca="true" t="shared" si="5" ref="E61:E66">D61/C61*100</f>
        <v>0</v>
      </c>
      <c r="F61" s="12">
        <f t="shared" si="4"/>
        <v>-70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50</v>
      </c>
      <c r="D62" s="39">
        <f>D63+D64+D65</f>
        <v>0</v>
      </c>
      <c r="E62" s="12">
        <f t="shared" si="5"/>
        <v>0</v>
      </c>
      <c r="F62" s="12">
        <f t="shared" si="4"/>
        <v>-50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50</v>
      </c>
      <c r="D65" s="18">
        <v>0</v>
      </c>
      <c r="E65" s="12">
        <f t="shared" si="5"/>
        <v>0</v>
      </c>
      <c r="F65" s="12">
        <f t="shared" si="4"/>
        <v>-50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711.1</v>
      </c>
      <c r="D66" s="39">
        <f>D68+D69</f>
        <v>245.052</v>
      </c>
      <c r="E66" s="12">
        <f t="shared" si="5"/>
        <v>34.460975952749266</v>
      </c>
      <c r="F66" s="12">
        <f t="shared" si="4"/>
        <v>-466.048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711.1</v>
      </c>
      <c r="D69" s="18">
        <v>245.052</v>
      </c>
      <c r="E69" s="12">
        <f>D69/C69*100</f>
        <v>34.460975952749266</v>
      </c>
      <c r="F69" s="12">
        <f t="shared" si="4"/>
        <v>-466.048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1987.4</v>
      </c>
      <c r="D77" s="39">
        <f>SUM(D78:D78)</f>
        <v>343.38511</v>
      </c>
      <c r="E77" s="12">
        <f t="shared" si="6"/>
        <v>17.27810757773976</v>
      </c>
      <c r="F77" s="12">
        <f t="shared" si="4"/>
        <v>-1644.0148900000002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1987.4</v>
      </c>
      <c r="D78" s="18">
        <v>343.38511</v>
      </c>
      <c r="E78" s="12">
        <f t="shared" si="6"/>
        <v>17.27810757773976</v>
      </c>
      <c r="F78" s="12">
        <f t="shared" si="4"/>
        <v>-1644.0148900000002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445.81</v>
      </c>
      <c r="D85" s="39">
        <f>SUM(D86:D88)</f>
        <v>0</v>
      </c>
      <c r="E85" s="11">
        <f t="shared" si="6"/>
        <v>0</v>
      </c>
      <c r="F85" s="12">
        <f t="shared" si="4"/>
        <v>-445.81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445.81</v>
      </c>
      <c r="D86" s="18">
        <v>0</v>
      </c>
      <c r="E86" s="12">
        <f t="shared" si="6"/>
        <v>0</v>
      </c>
      <c r="F86" s="12">
        <f t="shared" si="4"/>
        <v>-445.81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12.4</v>
      </c>
      <c r="D89" s="39">
        <f>D90+D91+D92+D93+D94</f>
        <v>0</v>
      </c>
      <c r="E89" s="11">
        <f>D89/C89*100</f>
        <v>0</v>
      </c>
      <c r="F89" s="12">
        <f t="shared" si="4"/>
        <v>-12.4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12.4</v>
      </c>
      <c r="D90" s="18">
        <v>0</v>
      </c>
      <c r="E90" s="11">
        <f aca="true" t="shared" si="7" ref="E90:E98">D90/C90*100</f>
        <v>0</v>
      </c>
      <c r="F90" s="12">
        <f>D90-C90</f>
        <v>-12.4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/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182.7</v>
      </c>
      <c r="D99" s="39">
        <f>D100</f>
        <v>45.675</v>
      </c>
      <c r="E99" s="11"/>
      <c r="F99" s="12">
        <f t="shared" si="8"/>
        <v>-137.02499999999998</v>
      </c>
    </row>
    <row r="100" spans="1:6" s="9" customFormat="1" ht="15.75" customHeight="1">
      <c r="A100" s="59">
        <v>1403</v>
      </c>
      <c r="B100" s="60" t="s">
        <v>302</v>
      </c>
      <c r="C100" s="18">
        <v>182.7</v>
      </c>
      <c r="D100" s="18">
        <v>45.675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SUM(C52,C56,C58,C62,C66,C70,C72,C77,C79,C85,C89,C99)</f>
        <v>4238.085</v>
      </c>
      <c r="D103" s="39">
        <f>SUM(D52,D56,D58,D62,D66,D70,D72,D77,D79,D85,D99)</f>
        <v>771.5868</v>
      </c>
      <c r="E103" s="12">
        <f t="shared" si="6"/>
        <v>18.20602465500338</v>
      </c>
      <c r="F103" s="12">
        <f t="shared" si="4"/>
        <v>-3466.4982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Normal="90" zoomScalePageLayoutView="0" workbookViewId="0" topLeftCell="A9">
      <selection activeCell="D103" sqref="D10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319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57.473960000000005</v>
      </c>
      <c r="E5" s="12">
        <f aca="true" t="shared" si="0" ref="E5:E35">D5/C5*100</f>
        <v>9.831330824495382</v>
      </c>
      <c r="F5" s="12">
        <f aca="true" t="shared" si="1" ref="F5:F36">D5-C5</f>
        <v>-527.12604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35.79081</v>
      </c>
      <c r="E6" s="12">
        <f t="shared" si="0"/>
        <v>12.265527758738862</v>
      </c>
      <c r="F6" s="12">
        <f t="shared" si="1"/>
        <v>-256.00919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35.79081</v>
      </c>
      <c r="E7" s="12">
        <f t="shared" si="0"/>
        <v>12.265527758738862</v>
      </c>
      <c r="F7" s="12">
        <f t="shared" si="1"/>
        <v>-256.00919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3.7107</v>
      </c>
      <c r="E8" s="12">
        <f t="shared" si="0"/>
        <v>35.006603773584914</v>
      </c>
      <c r="F8" s="12">
        <f t="shared" si="1"/>
        <v>-6.8892999999999995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3.7107</v>
      </c>
      <c r="E9" s="12">
        <f t="shared" si="0"/>
        <v>35.006603773584914</v>
      </c>
      <c r="F9" s="12">
        <f t="shared" si="1"/>
        <v>-6.8892999999999995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10.09017</v>
      </c>
      <c r="E10" s="12">
        <f t="shared" si="0"/>
        <v>3.863005359877489</v>
      </c>
      <c r="F10" s="12">
        <f t="shared" si="1"/>
        <v>-251.10983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8.15684</v>
      </c>
      <c r="E11" s="12">
        <f t="shared" si="0"/>
        <v>3.5526306620209067</v>
      </c>
      <c r="F11" s="12">
        <f t="shared" si="1"/>
        <v>-221.44316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1.93333</v>
      </c>
      <c r="E12" s="12">
        <f t="shared" si="0"/>
        <v>6.118132911392405</v>
      </c>
      <c r="F12" s="12">
        <f t="shared" si="1"/>
        <v>-29.66667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7.88228</v>
      </c>
      <c r="E15" s="12">
        <f t="shared" si="0"/>
        <v>37.534666666666666</v>
      </c>
      <c r="F15" s="12">
        <f t="shared" si="1"/>
        <v>-13.11772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7.88228</v>
      </c>
      <c r="E17" s="12">
        <f t="shared" si="0"/>
        <v>37.534666666666666</v>
      </c>
      <c r="F17" s="12">
        <f t="shared" si="1"/>
        <v>-13.11772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11.432739999999999</v>
      </c>
      <c r="E20" s="12">
        <f t="shared" si="0"/>
        <v>13.29388372093023</v>
      </c>
      <c r="F20" s="12">
        <f t="shared" si="1"/>
        <v>-74.56726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10.00399</v>
      </c>
      <c r="E21" s="12">
        <f t="shared" si="0"/>
        <v>40.01596</v>
      </c>
      <c r="F21" s="12">
        <f t="shared" si="1"/>
        <v>-14.99601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0</v>
      </c>
      <c r="E22" s="12">
        <f t="shared" si="0"/>
        <v>0</v>
      </c>
      <c r="F22" s="12">
        <f t="shared" si="1"/>
        <v>-20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1.42875</v>
      </c>
      <c r="E25" s="12">
        <f t="shared" si="0"/>
        <v>3.571875</v>
      </c>
      <c r="F25" s="12">
        <f t="shared" si="1"/>
        <v>-38.57125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68.9067</v>
      </c>
      <c r="E38" s="12">
        <f aca="true" t="shared" si="2" ref="E38:E47">D38/C38*100</f>
        <v>10.275380256486729</v>
      </c>
      <c r="F38" s="12">
        <f aca="true" t="shared" si="3" ref="F38:F47">D38-C38</f>
        <v>-601.6933</v>
      </c>
      <c r="G38" s="1"/>
    </row>
    <row r="39" spans="1:7" s="9" customFormat="1" ht="15.75">
      <c r="A39" s="10"/>
      <c r="B39" s="10" t="s">
        <v>39</v>
      </c>
      <c r="C39" s="11">
        <f>SUM(C40:C44)</f>
        <v>5124.477999999999</v>
      </c>
      <c r="D39" s="11">
        <f>SUM(D40:D44)</f>
        <v>694.8059999999999</v>
      </c>
      <c r="E39" s="12">
        <f t="shared" si="2"/>
        <v>13.558571233987152</v>
      </c>
      <c r="F39" s="12">
        <f t="shared" si="3"/>
        <v>-4429.672</v>
      </c>
      <c r="G39" s="1"/>
    </row>
    <row r="40" spans="1:8" s="9" customFormat="1" ht="15.75">
      <c r="A40" s="13">
        <v>2020100000</v>
      </c>
      <c r="B40" s="13" t="s">
        <v>40</v>
      </c>
      <c r="C40" s="12">
        <v>2383.2</v>
      </c>
      <c r="D40" s="12">
        <v>554.3</v>
      </c>
      <c r="E40" s="12">
        <f t="shared" si="2"/>
        <v>23.258643840214837</v>
      </c>
      <c r="F40" s="12">
        <f t="shared" si="3"/>
        <v>-1828.8999999999999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117.7</v>
      </c>
      <c r="D41" s="12">
        <v>29.4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1094.2</v>
      </c>
      <c r="D42" s="12">
        <v>83.146</v>
      </c>
      <c r="E42" s="12">
        <f t="shared" si="2"/>
        <v>7.598793639188448</v>
      </c>
      <c r="F42" s="12">
        <f t="shared" si="3"/>
        <v>-1011.0540000000001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1529.378</v>
      </c>
      <c r="D43" s="12">
        <v>27.96</v>
      </c>
      <c r="E43" s="12">
        <f t="shared" si="2"/>
        <v>1.8281942070567252</v>
      </c>
      <c r="F43" s="12">
        <f t="shared" si="3"/>
        <v>-1501.418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5795.0779999999995</v>
      </c>
      <c r="D46" s="11">
        <f>SUM(D39,D38)</f>
        <v>763.7126999999999</v>
      </c>
      <c r="E46" s="12">
        <f t="shared" si="2"/>
        <v>13.178644014800145</v>
      </c>
      <c r="F46" s="12">
        <f t="shared" si="3"/>
        <v>-5031.3652999999995</v>
      </c>
      <c r="G46" s="1"/>
    </row>
    <row r="47" spans="1:7" s="9" customFormat="1" ht="15.75">
      <c r="A47" s="10"/>
      <c r="B47" s="22" t="s">
        <v>47</v>
      </c>
      <c r="C47" s="11">
        <f>C103-C46</f>
        <v>92.30000000000018</v>
      </c>
      <c r="D47" s="11">
        <f>D103-D46</f>
        <v>-11.645809999999983</v>
      </c>
      <c r="E47" s="12">
        <f t="shared" si="2"/>
        <v>-12.6173456121343</v>
      </c>
      <c r="F47" s="12">
        <f t="shared" si="3"/>
        <v>-103.94581000000017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726.918</v>
      </c>
      <c r="D52" s="39">
        <f>SUM(D53:D55)</f>
        <v>103.43514</v>
      </c>
      <c r="E52" s="11">
        <f>D52/C52*100</f>
        <v>14.229272077455779</v>
      </c>
      <c r="F52" s="11">
        <f>D52-C52</f>
        <v>-623.48286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720.618</v>
      </c>
      <c r="D53" s="18">
        <v>103.43514</v>
      </c>
      <c r="E53" s="12">
        <f>D53/C53*100</f>
        <v>14.353671432020848</v>
      </c>
      <c r="F53" s="12">
        <f>D53-C53</f>
        <v>-617.18286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6.3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15.7645</v>
      </c>
      <c r="E56" s="11">
        <f>D56/C56*100</f>
        <v>14.093062757017702</v>
      </c>
      <c r="F56" s="11">
        <f aca="true" t="shared" si="4" ref="F56:F103">D56-C56</f>
        <v>-96.0955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15.7645</v>
      </c>
      <c r="E57" s="12">
        <f>D57/C57*100</f>
        <v>14.093062757017702</v>
      </c>
      <c r="F57" s="12">
        <f t="shared" si="4"/>
        <v>-96.0955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164</v>
      </c>
      <c r="B60" s="48" t="s">
        <v>281</v>
      </c>
      <c r="C60" s="49">
        <v>10.7</v>
      </c>
      <c r="D60" s="49"/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C63+C65+C64</f>
        <v>35</v>
      </c>
      <c r="D62" s="39">
        <f>D63+D65+D64</f>
        <v>0</v>
      </c>
      <c r="E62" s="11">
        <f>D62/C62*100</f>
        <v>0</v>
      </c>
      <c r="F62" s="11">
        <f t="shared" si="4"/>
        <v>-35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35</v>
      </c>
      <c r="D65" s="18"/>
      <c r="E65" s="12">
        <f>D65/C65*100</f>
        <v>0</v>
      </c>
      <c r="F65" s="12">
        <f t="shared" si="4"/>
        <v>-35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2129</v>
      </c>
      <c r="D66" s="39">
        <f>D67+D68+D69</f>
        <v>248.86802</v>
      </c>
      <c r="E66" s="11">
        <f>D66/C66*100</f>
        <v>11.689432597463597</v>
      </c>
      <c r="F66" s="11">
        <f t="shared" si="4"/>
        <v>-1880.13198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1417.4</v>
      </c>
      <c r="D67" s="18"/>
      <c r="E67" s="12"/>
      <c r="F67" s="12">
        <f t="shared" si="4"/>
        <v>-1417.4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18</v>
      </c>
      <c r="D68" s="18">
        <v>0</v>
      </c>
      <c r="E68" s="12"/>
      <c r="F68" s="12">
        <f t="shared" si="4"/>
        <v>-18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693.6</v>
      </c>
      <c r="D69" s="18">
        <v>248.86802</v>
      </c>
      <c r="E69" s="12">
        <f>D69/C69*100</f>
        <v>35.88062572087659</v>
      </c>
      <c r="F69" s="12">
        <f t="shared" si="4"/>
        <v>-444.73198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1815.8</v>
      </c>
      <c r="D77" s="39">
        <f>SUM(D78:D78)</f>
        <v>337.44923</v>
      </c>
      <c r="E77" s="11">
        <f t="shared" si="5"/>
        <v>18.584052759114442</v>
      </c>
      <c r="F77" s="11">
        <f t="shared" si="4"/>
        <v>-1478.35077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1815.8</v>
      </c>
      <c r="D78" s="18">
        <v>337.44923</v>
      </c>
      <c r="E78" s="12">
        <f t="shared" si="5"/>
        <v>18.584052759114442</v>
      </c>
      <c r="F78" s="12">
        <f t="shared" si="4"/>
        <v>-1478.35077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858.9</v>
      </c>
      <c r="D85" s="39">
        <f>SUM(D86:D88)</f>
        <v>0</v>
      </c>
      <c r="E85" s="11">
        <f t="shared" si="5"/>
        <v>0</v>
      </c>
      <c r="F85" s="12">
        <f t="shared" si="4"/>
        <v>-858.9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858.9</v>
      </c>
      <c r="D86" s="18">
        <v>0</v>
      </c>
      <c r="E86" s="12">
        <f t="shared" si="5"/>
        <v>0</v>
      </c>
      <c r="F86" s="12">
        <f t="shared" si="4"/>
        <v>-858.9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4</v>
      </c>
      <c r="E89" s="11">
        <f>D89/C89*100</f>
        <v>30.76923076923077</v>
      </c>
      <c r="F89" s="11">
        <f t="shared" si="4"/>
        <v>-9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4</v>
      </c>
      <c r="E90" s="12">
        <f aca="true" t="shared" si="6" ref="E90:E100">D90/C90*100</f>
        <v>30.76923076923077</v>
      </c>
      <c r="F90" s="12">
        <f>D90-C90</f>
        <v>-9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186.2</v>
      </c>
      <c r="D99" s="39">
        <f>D100</f>
        <v>46.55</v>
      </c>
      <c r="E99" s="11">
        <f t="shared" si="6"/>
        <v>25</v>
      </c>
      <c r="F99" s="12">
        <f t="shared" si="7"/>
        <v>-139.64999999999998</v>
      </c>
    </row>
    <row r="100" spans="1:6" s="9" customFormat="1" ht="15.75" customHeight="1">
      <c r="A100" s="59">
        <v>1403</v>
      </c>
      <c r="B100" s="60" t="s">
        <v>302</v>
      </c>
      <c r="C100" s="18">
        <v>186.2</v>
      </c>
      <c r="D100" s="18">
        <v>46.55</v>
      </c>
      <c r="E100" s="12">
        <f t="shared" si="6"/>
        <v>25</v>
      </c>
      <c r="F100" s="12">
        <f t="shared" si="7"/>
        <v>-139.64999999999998</v>
      </c>
    </row>
    <row r="101" spans="1:6" s="9" customFormat="1" ht="0.75" customHeight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5887.378</v>
      </c>
      <c r="D103" s="39">
        <f>SUM(D52,D56,D58,D62,D66,D70,D72,D77,D79,D85,D99)</f>
        <v>752.06689</v>
      </c>
      <c r="E103" s="11">
        <f t="shared" si="5"/>
        <v>12.774224620875371</v>
      </c>
      <c r="F103" s="11">
        <f t="shared" si="4"/>
        <v>-5135.31111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Normal="90" zoomScalePageLayoutView="0" workbookViewId="0" topLeftCell="A38">
      <selection activeCell="D90" sqref="D90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303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42.80574000000001</v>
      </c>
      <c r="E5" s="12">
        <f aca="true" t="shared" si="0" ref="E5:E35">D5/C5*100</f>
        <v>12.612180318208607</v>
      </c>
      <c r="F5" s="12">
        <f aca="true" t="shared" si="1" ref="F5:F36">D5-C5</f>
        <v>-296.59425999999996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20.44713</v>
      </c>
      <c r="E6" s="12">
        <f t="shared" si="0"/>
        <v>18.827928176795584</v>
      </c>
      <c r="F6" s="12">
        <f t="shared" si="1"/>
        <v>-88.15287</v>
      </c>
      <c r="G6" s="1"/>
    </row>
    <row r="7" spans="1:7" s="9" customFormat="1" ht="15" customHeight="1">
      <c r="A7" s="13">
        <v>1010200001</v>
      </c>
      <c r="B7" s="14" t="s">
        <v>7</v>
      </c>
      <c r="C7" s="15">
        <v>108.6</v>
      </c>
      <c r="D7" s="15">
        <v>20.44713</v>
      </c>
      <c r="E7" s="12">
        <f t="shared" si="0"/>
        <v>18.827928176795584</v>
      </c>
      <c r="F7" s="12">
        <f t="shared" si="1"/>
        <v>-88.15287</v>
      </c>
      <c r="G7" s="1"/>
    </row>
    <row r="8" spans="1:7" s="9" customFormat="1" ht="15.75" hidden="1">
      <c r="A8" s="10">
        <v>1050000000</v>
      </c>
      <c r="B8" s="10" t="s">
        <v>8</v>
      </c>
      <c r="C8" s="11">
        <f>SUM(C9)</f>
        <v>0</v>
      </c>
      <c r="D8" s="11">
        <f>SUM(D9)</f>
        <v>0.54</v>
      </c>
      <c r="E8" s="12"/>
      <c r="F8" s="12">
        <f t="shared" si="1"/>
        <v>0.54</v>
      </c>
      <c r="G8" s="1"/>
    </row>
    <row r="9" spans="1:7" s="9" customFormat="1" ht="15.75" hidden="1">
      <c r="A9" s="13">
        <v>1050300001</v>
      </c>
      <c r="B9" s="13" t="s">
        <v>9</v>
      </c>
      <c r="C9" s="12">
        <v>0</v>
      </c>
      <c r="D9" s="12">
        <v>0.54</v>
      </c>
      <c r="E9" s="12"/>
      <c r="F9" s="12">
        <f t="shared" si="1"/>
        <v>0.54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14.718610000000002</v>
      </c>
      <c r="E10" s="12">
        <f t="shared" si="0"/>
        <v>6.7177590141487915</v>
      </c>
      <c r="F10" s="12">
        <f t="shared" si="1"/>
        <v>-204.38138999999998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189</v>
      </c>
      <c r="D11" s="12">
        <v>13.33927</v>
      </c>
      <c r="E11" s="12">
        <f t="shared" si="0"/>
        <v>7.057814814814815</v>
      </c>
      <c r="F11" s="12">
        <f t="shared" si="1"/>
        <v>-175.66073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30.1</v>
      </c>
      <c r="D12" s="18">
        <v>1.37934</v>
      </c>
      <c r="E12" s="12">
        <f t="shared" si="0"/>
        <v>4.582524916943521</v>
      </c>
      <c r="F12" s="12">
        <f t="shared" si="1"/>
        <v>-28.720660000000002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7.1</v>
      </c>
      <c r="E15" s="12">
        <f t="shared" si="0"/>
        <v>60.68376068376068</v>
      </c>
      <c r="F15" s="12">
        <f t="shared" si="1"/>
        <v>-4.6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7.1</v>
      </c>
      <c r="E17" s="12">
        <f t="shared" si="0"/>
        <v>60.68376068376068</v>
      </c>
      <c r="F17" s="12">
        <f t="shared" si="1"/>
        <v>-4.6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3.64792</v>
      </c>
      <c r="E20" s="12">
        <f t="shared" si="0"/>
        <v>4.799894736842105</v>
      </c>
      <c r="F20" s="12">
        <f t="shared" si="1"/>
        <v>-72.35208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0.03577</v>
      </c>
      <c r="E21" s="12">
        <f t="shared" si="0"/>
        <v>0.07948888888888889</v>
      </c>
      <c r="F21" s="12">
        <f t="shared" si="1"/>
        <v>-44.96423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3.61215</v>
      </c>
      <c r="E34" s="12">
        <f t="shared" si="0"/>
        <v>361.21500000000003</v>
      </c>
      <c r="F34" s="12">
        <f t="shared" si="1"/>
        <v>2.61215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46.453660000000006</v>
      </c>
      <c r="E38" s="12">
        <f aca="true" t="shared" si="2" ref="E38:E47">D38/C38*100</f>
        <v>11.182874337987483</v>
      </c>
      <c r="F38" s="12">
        <f aca="true" t="shared" si="3" ref="F38:F47">D38-C38</f>
        <v>-368.94633999999996</v>
      </c>
      <c r="G38" s="1"/>
    </row>
    <row r="39" spans="1:7" s="9" customFormat="1" ht="15.75">
      <c r="A39" s="10"/>
      <c r="B39" s="10" t="s">
        <v>39</v>
      </c>
      <c r="C39" s="11">
        <f>SUM(C40:C44)</f>
        <v>1965.5939999999998</v>
      </c>
      <c r="D39" s="11">
        <f>SUM(D40:D44)</f>
        <v>486.041</v>
      </c>
      <c r="E39" s="12">
        <f t="shared" si="2"/>
        <v>24.72743608293473</v>
      </c>
      <c r="F39" s="12">
        <f t="shared" si="3"/>
        <v>-1479.5529999999999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1745.3</v>
      </c>
      <c r="D40" s="12">
        <v>406.5</v>
      </c>
      <c r="E40" s="12">
        <f t="shared" si="2"/>
        <v>23.29112473500258</v>
      </c>
      <c r="F40" s="12">
        <f t="shared" si="3"/>
        <v>-1338.8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66.041</v>
      </c>
      <c r="E42" s="12">
        <f t="shared" si="2"/>
        <v>39.71196632591701</v>
      </c>
      <c r="F42" s="12">
        <f t="shared" si="3"/>
        <v>-100.25900000000001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53.994</v>
      </c>
      <c r="D43" s="12">
        <v>13.5</v>
      </c>
      <c r="E43" s="12">
        <f t="shared" si="2"/>
        <v>25.002778086454054</v>
      </c>
      <c r="F43" s="12">
        <f t="shared" si="3"/>
        <v>-40.494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2380.9939999999997</v>
      </c>
      <c r="D46" s="11">
        <f>SUM(D39,D38)</f>
        <v>532.49466</v>
      </c>
      <c r="E46" s="12">
        <f t="shared" si="2"/>
        <v>22.364384790553864</v>
      </c>
      <c r="F46" s="12">
        <f t="shared" si="3"/>
        <v>-1848.4993399999998</v>
      </c>
      <c r="G46" s="1"/>
    </row>
    <row r="47" spans="1:7" s="9" customFormat="1" ht="15.75">
      <c r="A47" s="10"/>
      <c r="B47" s="22" t="s">
        <v>47</v>
      </c>
      <c r="C47" s="11">
        <f>C103-C46</f>
        <v>415.6600000000003</v>
      </c>
      <c r="D47" s="11">
        <f>D103-D46</f>
        <v>-78.38769999999994</v>
      </c>
      <c r="E47" s="12">
        <f t="shared" si="2"/>
        <v>-18.858610402732975</v>
      </c>
      <c r="F47" s="12">
        <f t="shared" si="3"/>
        <v>-494.04770000000025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721.484</v>
      </c>
      <c r="D52" s="39">
        <f>SUM(D53:D55)</f>
        <v>129.6638</v>
      </c>
      <c r="E52" s="12">
        <f>D52/C52*100</f>
        <v>17.97181919488166</v>
      </c>
      <c r="F52" s="12">
        <f>D52-C52</f>
        <v>-591.8202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711.484</v>
      </c>
      <c r="D53" s="18">
        <v>129.6638</v>
      </c>
      <c r="E53" s="12">
        <f>D53/C53*100</f>
        <v>18.2244154471499</v>
      </c>
      <c r="F53" s="12">
        <f>D53-C53</f>
        <v>-581.8202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5.6258</v>
      </c>
      <c r="E56" s="12">
        <f>D56/C56*100</f>
        <v>10.435540716008163</v>
      </c>
      <c r="F56" s="12">
        <f aca="true" t="shared" si="4" ref="F56:F103">D56-C56</f>
        <v>-48.2842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5.6258</v>
      </c>
      <c r="E57" s="12">
        <f>D57/C57*100</f>
        <v>10.435540716008163</v>
      </c>
      <c r="F57" s="12">
        <f t="shared" si="4"/>
        <v>-48.2842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10</v>
      </c>
      <c r="D58" s="44">
        <f>SUM(D59:D61)</f>
        <v>0</v>
      </c>
      <c r="E58" s="12">
        <f>D58/C58*100</f>
        <v>0</v>
      </c>
      <c r="F58" s="12">
        <f t="shared" si="4"/>
        <v>-10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10</v>
      </c>
      <c r="D61" s="49">
        <v>0</v>
      </c>
      <c r="E61" s="12">
        <f aca="true" t="shared" si="5" ref="E61:E66">D61/C61*100</f>
        <v>0</v>
      </c>
      <c r="F61" s="12">
        <f t="shared" si="4"/>
        <v>-10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100</v>
      </c>
      <c r="D62" s="39"/>
      <c r="E62" s="12">
        <f t="shared" si="5"/>
        <v>0</v>
      </c>
      <c r="F62" s="12">
        <f t="shared" si="4"/>
        <v>-100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100</v>
      </c>
      <c r="D65" s="18">
        <v>0</v>
      </c>
      <c r="E65" s="12">
        <f t="shared" si="5"/>
        <v>0</v>
      </c>
      <c r="F65" s="12">
        <f t="shared" si="4"/>
        <v>-100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691.86</v>
      </c>
      <c r="D66" s="39">
        <f>D68+D69</f>
        <v>173.9995</v>
      </c>
      <c r="E66" s="12">
        <f t="shared" si="5"/>
        <v>25.149524470268553</v>
      </c>
      <c r="F66" s="12">
        <f t="shared" si="4"/>
        <v>-517.8605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691.86</v>
      </c>
      <c r="D69" s="18">
        <v>173.9995</v>
      </c>
      <c r="E69" s="12">
        <f>D69/C69*100</f>
        <v>25.149524470268553</v>
      </c>
      <c r="F69" s="12">
        <f t="shared" si="4"/>
        <v>-517.8605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1078.9</v>
      </c>
      <c r="D77" s="39">
        <f>SUM(D78:D78)</f>
        <v>141.87086</v>
      </c>
      <c r="E77" s="12">
        <f t="shared" si="6"/>
        <v>13.149583835387894</v>
      </c>
      <c r="F77" s="12">
        <f t="shared" si="4"/>
        <v>-937.0291400000001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1078.9</v>
      </c>
      <c r="D78" s="18">
        <v>141.87086</v>
      </c>
      <c r="E78" s="12">
        <f t="shared" si="6"/>
        <v>13.149583835387894</v>
      </c>
      <c r="F78" s="12">
        <f t="shared" si="4"/>
        <v>-937.0291400000001</v>
      </c>
      <c r="G78" s="31"/>
    </row>
    <row r="79" spans="1:7" s="9" customFormat="1" ht="17.25" customHeight="1" hidden="1">
      <c r="A79" s="37" t="s">
        <v>101</v>
      </c>
      <c r="B79" s="38" t="s">
        <v>276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9</v>
      </c>
      <c r="D90" s="18">
        <v>2.947</v>
      </c>
      <c r="E90" s="11">
        <f aca="true" t="shared" si="7" ref="E90:E98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131.5</v>
      </c>
      <c r="D99" s="39">
        <f>SUM(D101:D102)</f>
        <v>0</v>
      </c>
      <c r="E99" s="11"/>
      <c r="F99" s="12">
        <f t="shared" si="8"/>
        <v>-131.5</v>
      </c>
    </row>
    <row r="100" spans="1:6" s="9" customFormat="1" ht="15.75" customHeight="1">
      <c r="A100" s="59">
        <v>1403</v>
      </c>
      <c r="B100" s="60" t="s">
        <v>302</v>
      </c>
      <c r="C100" s="18">
        <v>131.5</v>
      </c>
      <c r="D100" s="18"/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2796.654</v>
      </c>
      <c r="D103" s="39">
        <f>D52+D56+D66+D77+D85+D89+D99</f>
        <v>454.10696</v>
      </c>
      <c r="E103" s="12">
        <f t="shared" si="6"/>
        <v>16.237509538183843</v>
      </c>
      <c r="F103" s="12">
        <f t="shared" si="4"/>
        <v>-2342.54704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3"/>
  <sheetViews>
    <sheetView view="pageBreakPreview" zoomScale="60" zoomScaleNormal="120" zoomScalePageLayoutView="0" workbookViewId="0" topLeftCell="A3">
      <pane xSplit="1" topLeftCell="B1" activePane="topRight" state="frozen"/>
      <selection pane="topLeft" activeCell="A15" sqref="A15"/>
      <selection pane="topRight" activeCell="N3" sqref="N3:Q3"/>
    </sheetView>
  </sheetViews>
  <sheetFormatPr defaultColWidth="9.140625" defaultRowHeight="12.75"/>
  <cols>
    <col min="1" max="1" width="3.421875" style="119" customWidth="1"/>
    <col min="2" max="2" width="33.7109375" style="119" customWidth="1"/>
    <col min="3" max="3" width="12.7109375" style="119" customWidth="1"/>
    <col min="4" max="4" width="12.7109375" style="120" customWidth="1"/>
    <col min="5" max="5" width="7.421875" style="119" customWidth="1"/>
    <col min="6" max="6" width="10.421875" style="119" customWidth="1"/>
    <col min="7" max="7" width="10.8515625" style="119" bestFit="1" customWidth="1"/>
    <col min="8" max="8" width="7.421875" style="119" customWidth="1"/>
    <col min="9" max="9" width="9.00390625" style="119" customWidth="1"/>
    <col min="10" max="10" width="10.8515625" style="119" customWidth="1"/>
    <col min="11" max="11" width="7.421875" style="119" customWidth="1"/>
    <col min="12" max="12" width="9.00390625" style="119" customWidth="1"/>
    <col min="13" max="13" width="9.7109375" style="119" customWidth="1"/>
    <col min="14" max="14" width="7.421875" style="119" customWidth="1"/>
    <col min="15" max="15" width="10.00390625" style="119" customWidth="1"/>
    <col min="16" max="16" width="9.140625" style="119" customWidth="1"/>
    <col min="17" max="17" width="7.421875" style="119" customWidth="1"/>
    <col min="18" max="18" width="9.57421875" style="119" customWidth="1"/>
    <col min="19" max="19" width="10.8515625" style="119" customWidth="1"/>
    <col min="20" max="20" width="7.421875" style="119" customWidth="1"/>
    <col min="21" max="22" width="8.140625" style="119" customWidth="1"/>
    <col min="23" max="23" width="7.421875" style="119" customWidth="1"/>
    <col min="24" max="24" width="9.140625" style="119" customWidth="1"/>
    <col min="25" max="25" width="10.140625" style="119" customWidth="1"/>
    <col min="26" max="30" width="7.421875" style="119" customWidth="1"/>
    <col min="31" max="32" width="10.00390625" style="119" customWidth="1"/>
    <col min="33" max="33" width="7.421875" style="119" customWidth="1"/>
    <col min="34" max="34" width="6.8515625" style="119" customWidth="1"/>
    <col min="35" max="35" width="7.421875" style="119" customWidth="1"/>
    <col min="36" max="36" width="6.421875" style="119" customWidth="1"/>
    <col min="37" max="37" width="8.8515625" style="119" customWidth="1"/>
    <col min="38" max="39" width="7.421875" style="119" customWidth="1"/>
    <col min="40" max="40" width="8.00390625" style="119" bestFit="1" customWidth="1"/>
    <col min="41" max="42" width="7.421875" style="119" customWidth="1"/>
    <col min="43" max="43" width="9.7109375" style="119" customWidth="1"/>
    <col min="44" max="50" width="7.421875" style="119" customWidth="1"/>
    <col min="51" max="51" width="10.00390625" style="119" customWidth="1"/>
    <col min="52" max="52" width="10.8515625" style="119" customWidth="1"/>
    <col min="53" max="53" width="7.421875" style="119" customWidth="1"/>
    <col min="54" max="54" width="9.57421875" style="119" customWidth="1"/>
    <col min="55" max="55" width="10.7109375" style="119" customWidth="1"/>
    <col min="56" max="59" width="7.421875" style="119" customWidth="1"/>
    <col min="60" max="60" width="11.28125" style="119" customWidth="1"/>
    <col min="61" max="61" width="9.7109375" style="119" customWidth="1"/>
    <col min="62" max="62" width="7.421875" style="119" customWidth="1"/>
    <col min="63" max="63" width="11.140625" style="119" customWidth="1"/>
    <col min="64" max="64" width="8.140625" style="119" customWidth="1"/>
    <col min="65" max="68" width="7.421875" style="119" customWidth="1"/>
    <col min="69" max="70" width="9.57421875" style="119" customWidth="1"/>
    <col min="71" max="71" width="7.28125" style="119" customWidth="1"/>
    <col min="72" max="72" width="9.421875" style="119" customWidth="1"/>
    <col min="73" max="73" width="9.140625" style="119" customWidth="1"/>
    <col min="74" max="74" width="7.421875" style="119" customWidth="1"/>
    <col min="75" max="75" width="10.28125" style="119" customWidth="1"/>
    <col min="76" max="76" width="8.8515625" style="119" customWidth="1"/>
    <col min="77" max="77" width="7.421875" style="119" customWidth="1"/>
    <col min="78" max="78" width="9.28125" style="119" customWidth="1"/>
    <col min="79" max="79" width="11.7109375" style="119" customWidth="1"/>
    <col min="80" max="80" width="7.421875" style="119" customWidth="1"/>
    <col min="81" max="81" width="7.28125" style="119" customWidth="1"/>
    <col min="82" max="90" width="7.421875" style="119" customWidth="1"/>
    <col min="91" max="91" width="7.57421875" style="119" customWidth="1"/>
    <col min="92" max="93" width="7.421875" style="119" customWidth="1"/>
    <col min="94" max="94" width="7.00390625" style="119" customWidth="1"/>
    <col min="95" max="96" width="7.421875" style="119" customWidth="1"/>
    <col min="97" max="97" width="7.57421875" style="119" customWidth="1"/>
    <col min="98" max="98" width="7.421875" style="119" customWidth="1"/>
    <col min="99" max="99" width="9.140625" style="119" customWidth="1"/>
    <col min="100" max="100" width="10.7109375" style="119" customWidth="1"/>
    <col min="101" max="101" width="7.421875" style="119" customWidth="1"/>
    <col min="102" max="102" width="10.00390625" style="119" customWidth="1"/>
    <col min="103" max="103" width="11.28125" style="119" customWidth="1"/>
    <col min="104" max="104" width="7.140625" style="119" customWidth="1"/>
    <col min="105" max="105" width="13.28125" style="119" customWidth="1"/>
    <col min="106" max="108" width="7.421875" style="119" customWidth="1"/>
    <col min="109" max="109" width="8.57421875" style="119" customWidth="1"/>
    <col min="110" max="113" width="7.421875" style="119" customWidth="1"/>
    <col min="114" max="114" width="13.00390625" style="119" customWidth="1"/>
    <col min="115" max="115" width="9.7109375" style="119" bestFit="1" customWidth="1"/>
    <col min="116" max="116" width="8.421875" style="119" customWidth="1"/>
    <col min="117" max="16384" width="9.140625" style="119" customWidth="1"/>
  </cols>
  <sheetData>
    <row r="1" spans="14:23" ht="13.5" customHeight="1" hidden="1">
      <c r="N1" s="286" t="s">
        <v>174</v>
      </c>
      <c r="O1" s="286"/>
      <c r="P1" s="286"/>
      <c r="Q1" s="286"/>
      <c r="R1" s="287"/>
      <c r="S1" s="287"/>
      <c r="T1" s="287"/>
      <c r="U1" s="121"/>
      <c r="V1" s="121"/>
      <c r="W1" s="121"/>
    </row>
    <row r="2" spans="14:23" ht="14.25" customHeight="1" hidden="1">
      <c r="N2" s="210" t="s">
        <v>175</v>
      </c>
      <c r="O2" s="210"/>
      <c r="P2" s="210"/>
      <c r="Q2" s="210"/>
      <c r="R2" s="287"/>
      <c r="S2" s="287"/>
      <c r="T2" s="287"/>
      <c r="U2" s="121"/>
      <c r="V2" s="121"/>
      <c r="W2" s="121"/>
    </row>
    <row r="3" spans="1:104" ht="15.75" customHeight="1">
      <c r="A3" s="122"/>
      <c r="B3" s="122"/>
      <c r="C3" s="122"/>
      <c r="D3" s="123"/>
      <c r="E3" s="122"/>
      <c r="F3" s="122"/>
      <c r="G3" s="122"/>
      <c r="H3" s="122"/>
      <c r="I3" s="122"/>
      <c r="N3" s="288" t="s">
        <v>176</v>
      </c>
      <c r="O3" s="288"/>
      <c r="P3" s="288"/>
      <c r="Q3" s="288"/>
      <c r="R3" s="289"/>
      <c r="S3" s="289"/>
      <c r="T3" s="289"/>
      <c r="U3" s="124"/>
      <c r="V3" s="124"/>
      <c r="W3" s="124"/>
      <c r="X3" s="122"/>
      <c r="Y3" s="122"/>
      <c r="Z3" s="122"/>
      <c r="AA3" s="122"/>
      <c r="AB3" s="122"/>
      <c r="AC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</row>
    <row r="4" spans="8:104" ht="26.25" customHeight="1">
      <c r="H4" s="281" t="s">
        <v>177</v>
      </c>
      <c r="I4" s="281"/>
      <c r="J4" s="281"/>
      <c r="K4" s="281"/>
      <c r="L4" s="281"/>
      <c r="M4" s="125"/>
      <c r="N4" s="125"/>
      <c r="O4" s="125"/>
      <c r="P4" s="125"/>
      <c r="Q4" s="125"/>
      <c r="R4" s="125"/>
      <c r="S4" s="125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</row>
    <row r="5" spans="2:104" ht="16.5" customHeight="1">
      <c r="B5" s="126"/>
      <c r="C5" s="282" t="s">
        <v>321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126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</row>
    <row r="6" spans="1:116" ht="11.25" customHeight="1">
      <c r="A6" s="122"/>
      <c r="B6" s="122"/>
      <c r="C6" s="127"/>
      <c r="D6" s="128"/>
      <c r="E6" s="122"/>
      <c r="F6" s="122"/>
      <c r="I6" s="283"/>
      <c r="J6" s="283"/>
      <c r="K6" s="283"/>
      <c r="L6" s="283"/>
      <c r="M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J6" s="122"/>
      <c r="DK6" s="122"/>
      <c r="DL6" s="122"/>
    </row>
    <row r="7" spans="1:116" s="131" customFormat="1" ht="15" customHeight="1">
      <c r="A7" s="271" t="s">
        <v>178</v>
      </c>
      <c r="B7" s="271" t="s">
        <v>179</v>
      </c>
      <c r="C7" s="262" t="s">
        <v>180</v>
      </c>
      <c r="D7" s="263"/>
      <c r="E7" s="264"/>
      <c r="F7" s="279" t="s">
        <v>181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5"/>
      <c r="BT7" s="262" t="s">
        <v>182</v>
      </c>
      <c r="BU7" s="263"/>
      <c r="BV7" s="264"/>
      <c r="BW7" s="262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4"/>
      <c r="DJ7" s="262" t="s">
        <v>183</v>
      </c>
      <c r="DK7" s="263"/>
      <c r="DL7" s="264"/>
    </row>
    <row r="8" spans="1:116" s="131" customFormat="1" ht="17.25" customHeight="1">
      <c r="A8" s="271"/>
      <c r="B8" s="271"/>
      <c r="C8" s="268"/>
      <c r="D8" s="269"/>
      <c r="E8" s="270"/>
      <c r="F8" s="262" t="s">
        <v>184</v>
      </c>
      <c r="G8" s="263"/>
      <c r="H8" s="264"/>
      <c r="I8" s="276" t="s">
        <v>185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8"/>
      <c r="AJ8" s="133"/>
      <c r="AK8" s="133"/>
      <c r="AL8" s="133"/>
      <c r="AM8" s="133"/>
      <c r="AN8" s="133"/>
      <c r="AO8" s="133"/>
      <c r="AP8" s="133"/>
      <c r="AQ8" s="133"/>
      <c r="AR8" s="132"/>
      <c r="AS8" s="134"/>
      <c r="AT8" s="134"/>
      <c r="AU8" s="134"/>
      <c r="AV8" s="135"/>
      <c r="AW8" s="135"/>
      <c r="AX8" s="135"/>
      <c r="AY8" s="263" t="s">
        <v>186</v>
      </c>
      <c r="AZ8" s="263"/>
      <c r="BA8" s="264"/>
      <c r="BB8" s="279" t="s">
        <v>185</v>
      </c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130"/>
      <c r="BO8" s="130"/>
      <c r="BP8" s="130"/>
      <c r="BQ8" s="262" t="s">
        <v>187</v>
      </c>
      <c r="BR8" s="263"/>
      <c r="BS8" s="264"/>
      <c r="BT8" s="268"/>
      <c r="BU8" s="269"/>
      <c r="BV8" s="270"/>
      <c r="BW8" s="268" t="s">
        <v>185</v>
      </c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70"/>
      <c r="DJ8" s="268"/>
      <c r="DK8" s="269"/>
      <c r="DL8" s="270"/>
    </row>
    <row r="9" spans="1:116" s="131" customFormat="1" ht="17.25" customHeight="1">
      <c r="A9" s="271"/>
      <c r="B9" s="271"/>
      <c r="C9" s="268"/>
      <c r="D9" s="269"/>
      <c r="E9" s="270"/>
      <c r="F9" s="268"/>
      <c r="G9" s="269"/>
      <c r="H9" s="270"/>
      <c r="I9" s="262" t="s">
        <v>188</v>
      </c>
      <c r="J9" s="263"/>
      <c r="K9" s="264"/>
      <c r="L9" s="262" t="s">
        <v>189</v>
      </c>
      <c r="M9" s="263"/>
      <c r="N9" s="264"/>
      <c r="O9" s="262" t="s">
        <v>190</v>
      </c>
      <c r="P9" s="263"/>
      <c r="Q9" s="264"/>
      <c r="R9" s="262" t="s">
        <v>191</v>
      </c>
      <c r="S9" s="263"/>
      <c r="T9" s="264"/>
      <c r="U9" s="262" t="s">
        <v>192</v>
      </c>
      <c r="V9" s="263"/>
      <c r="W9" s="264"/>
      <c r="X9" s="262" t="s">
        <v>193</v>
      </c>
      <c r="Y9" s="263"/>
      <c r="Z9" s="264"/>
      <c r="AA9" s="262" t="s">
        <v>194</v>
      </c>
      <c r="AB9" s="263"/>
      <c r="AC9" s="264"/>
      <c r="AD9" s="262" t="s">
        <v>195</v>
      </c>
      <c r="AE9" s="263"/>
      <c r="AF9" s="264"/>
      <c r="AG9" s="262" t="s">
        <v>196</v>
      </c>
      <c r="AH9" s="263"/>
      <c r="AI9" s="264"/>
      <c r="AJ9" s="262" t="s">
        <v>197</v>
      </c>
      <c r="AK9" s="263"/>
      <c r="AL9" s="264"/>
      <c r="AM9" s="262" t="s">
        <v>198</v>
      </c>
      <c r="AN9" s="263"/>
      <c r="AO9" s="264"/>
      <c r="AP9" s="262" t="s">
        <v>199</v>
      </c>
      <c r="AQ9" s="263"/>
      <c r="AR9" s="264"/>
      <c r="AS9" s="262" t="s">
        <v>200</v>
      </c>
      <c r="AT9" s="263"/>
      <c r="AU9" s="264"/>
      <c r="AV9" s="268" t="s">
        <v>201</v>
      </c>
      <c r="AW9" s="269"/>
      <c r="AX9" s="270"/>
      <c r="AY9" s="269"/>
      <c r="AZ9" s="269"/>
      <c r="BA9" s="270"/>
      <c r="BB9" s="262" t="s">
        <v>202</v>
      </c>
      <c r="BC9" s="263"/>
      <c r="BD9" s="264"/>
      <c r="BE9" s="262" t="s">
        <v>203</v>
      </c>
      <c r="BF9" s="263"/>
      <c r="BG9" s="264"/>
      <c r="BH9" s="262" t="s">
        <v>42</v>
      </c>
      <c r="BI9" s="263"/>
      <c r="BJ9" s="264"/>
      <c r="BK9" s="262" t="s">
        <v>43</v>
      </c>
      <c r="BL9" s="263"/>
      <c r="BM9" s="264"/>
      <c r="BN9" s="262" t="s">
        <v>44</v>
      </c>
      <c r="BO9" s="263"/>
      <c r="BP9" s="264"/>
      <c r="BQ9" s="268"/>
      <c r="BR9" s="269"/>
      <c r="BS9" s="270"/>
      <c r="BT9" s="268"/>
      <c r="BU9" s="269"/>
      <c r="BV9" s="270"/>
      <c r="BW9" s="256" t="s">
        <v>204</v>
      </c>
      <c r="BX9" s="257"/>
      <c r="BY9" s="258"/>
      <c r="BZ9" s="272" t="s">
        <v>181</v>
      </c>
      <c r="CA9" s="272"/>
      <c r="CB9" s="272"/>
      <c r="CC9" s="272"/>
      <c r="CD9" s="272"/>
      <c r="CE9" s="272"/>
      <c r="CF9" s="272"/>
      <c r="CG9" s="272"/>
      <c r="CH9" s="272"/>
      <c r="CI9" s="256"/>
      <c r="CJ9" s="257"/>
      <c r="CK9" s="258"/>
      <c r="CL9" s="256" t="s">
        <v>205</v>
      </c>
      <c r="CM9" s="257"/>
      <c r="CN9" s="258"/>
      <c r="CO9" s="256" t="s">
        <v>206</v>
      </c>
      <c r="CP9" s="257"/>
      <c r="CQ9" s="258"/>
      <c r="CR9" s="256" t="s">
        <v>207</v>
      </c>
      <c r="CS9" s="257"/>
      <c r="CT9" s="258"/>
      <c r="CU9" s="256" t="s">
        <v>208</v>
      </c>
      <c r="CV9" s="257"/>
      <c r="CW9" s="258"/>
      <c r="CX9" s="262" t="s">
        <v>209</v>
      </c>
      <c r="CY9" s="263"/>
      <c r="CZ9" s="264"/>
      <c r="DA9" s="262" t="s">
        <v>210</v>
      </c>
      <c r="DB9" s="263"/>
      <c r="DC9" s="264"/>
      <c r="DD9" s="262" t="s">
        <v>286</v>
      </c>
      <c r="DE9" s="263"/>
      <c r="DF9" s="264"/>
      <c r="DG9" s="271" t="s">
        <v>287</v>
      </c>
      <c r="DH9" s="271"/>
      <c r="DI9" s="271"/>
      <c r="DJ9" s="268"/>
      <c r="DK9" s="269"/>
      <c r="DL9" s="270"/>
    </row>
    <row r="10" spans="1:121" s="131" customFormat="1" ht="97.5" customHeight="1">
      <c r="A10" s="271"/>
      <c r="B10" s="271"/>
      <c r="C10" s="265"/>
      <c r="D10" s="266"/>
      <c r="E10" s="284"/>
      <c r="F10" s="265"/>
      <c r="G10" s="266"/>
      <c r="H10" s="267"/>
      <c r="I10" s="265"/>
      <c r="J10" s="266"/>
      <c r="K10" s="267"/>
      <c r="L10" s="265"/>
      <c r="M10" s="266"/>
      <c r="N10" s="267"/>
      <c r="O10" s="265"/>
      <c r="P10" s="266"/>
      <c r="Q10" s="267"/>
      <c r="R10" s="265"/>
      <c r="S10" s="266"/>
      <c r="T10" s="267"/>
      <c r="U10" s="265"/>
      <c r="V10" s="266"/>
      <c r="W10" s="267"/>
      <c r="X10" s="265"/>
      <c r="Y10" s="266"/>
      <c r="Z10" s="267"/>
      <c r="AA10" s="265"/>
      <c r="AB10" s="266"/>
      <c r="AC10" s="267"/>
      <c r="AD10" s="265"/>
      <c r="AE10" s="266"/>
      <c r="AF10" s="267"/>
      <c r="AG10" s="265"/>
      <c r="AH10" s="266"/>
      <c r="AI10" s="267"/>
      <c r="AJ10" s="265"/>
      <c r="AK10" s="266"/>
      <c r="AL10" s="267"/>
      <c r="AM10" s="265"/>
      <c r="AN10" s="266"/>
      <c r="AO10" s="267"/>
      <c r="AP10" s="265"/>
      <c r="AQ10" s="266"/>
      <c r="AR10" s="267"/>
      <c r="AS10" s="265"/>
      <c r="AT10" s="266"/>
      <c r="AU10" s="267"/>
      <c r="AV10" s="265"/>
      <c r="AW10" s="266"/>
      <c r="AX10" s="267"/>
      <c r="AY10" s="266"/>
      <c r="AZ10" s="266"/>
      <c r="BA10" s="267"/>
      <c r="BB10" s="265"/>
      <c r="BC10" s="266"/>
      <c r="BD10" s="267"/>
      <c r="BE10" s="265"/>
      <c r="BF10" s="266"/>
      <c r="BG10" s="267"/>
      <c r="BH10" s="265"/>
      <c r="BI10" s="266"/>
      <c r="BJ10" s="267"/>
      <c r="BK10" s="265"/>
      <c r="BL10" s="266"/>
      <c r="BM10" s="267"/>
      <c r="BN10" s="265"/>
      <c r="BO10" s="266"/>
      <c r="BP10" s="267"/>
      <c r="BQ10" s="265"/>
      <c r="BR10" s="266"/>
      <c r="BS10" s="267"/>
      <c r="BT10" s="265"/>
      <c r="BU10" s="266"/>
      <c r="BV10" s="267"/>
      <c r="BW10" s="259"/>
      <c r="BX10" s="260"/>
      <c r="BY10" s="261"/>
      <c r="BZ10" s="259" t="s">
        <v>211</v>
      </c>
      <c r="CA10" s="260"/>
      <c r="CB10" s="261"/>
      <c r="CC10" s="273" t="s">
        <v>212</v>
      </c>
      <c r="CD10" s="274"/>
      <c r="CE10" s="275"/>
      <c r="CF10" s="259" t="s">
        <v>288</v>
      </c>
      <c r="CG10" s="260"/>
      <c r="CH10" s="261"/>
      <c r="CI10" s="259" t="s">
        <v>213</v>
      </c>
      <c r="CJ10" s="260"/>
      <c r="CK10" s="261"/>
      <c r="CL10" s="259"/>
      <c r="CM10" s="260"/>
      <c r="CN10" s="261"/>
      <c r="CO10" s="259"/>
      <c r="CP10" s="260"/>
      <c r="CQ10" s="261"/>
      <c r="CR10" s="259"/>
      <c r="CS10" s="260"/>
      <c r="CT10" s="261"/>
      <c r="CU10" s="259"/>
      <c r="CV10" s="260"/>
      <c r="CW10" s="261"/>
      <c r="CX10" s="265"/>
      <c r="CY10" s="266"/>
      <c r="CZ10" s="267"/>
      <c r="DA10" s="265"/>
      <c r="DB10" s="266"/>
      <c r="DC10" s="267"/>
      <c r="DD10" s="265"/>
      <c r="DE10" s="266"/>
      <c r="DF10" s="267"/>
      <c r="DG10" s="271"/>
      <c r="DH10" s="271"/>
      <c r="DI10" s="271"/>
      <c r="DJ10" s="265"/>
      <c r="DK10" s="266"/>
      <c r="DL10" s="267"/>
      <c r="DO10" s="269"/>
      <c r="DP10" s="269"/>
      <c r="DQ10" s="269"/>
    </row>
    <row r="11" spans="1:121" s="131" customFormat="1" ht="33.75" customHeight="1">
      <c r="A11" s="271"/>
      <c r="B11" s="271"/>
      <c r="C11" s="136" t="s">
        <v>214</v>
      </c>
      <c r="D11" s="137" t="s">
        <v>215</v>
      </c>
      <c r="E11" s="136" t="s">
        <v>216</v>
      </c>
      <c r="F11" s="136" t="s">
        <v>214</v>
      </c>
      <c r="G11" s="136" t="s">
        <v>215</v>
      </c>
      <c r="H11" s="136" t="s">
        <v>216</v>
      </c>
      <c r="I11" s="136" t="s">
        <v>214</v>
      </c>
      <c r="J11" s="136" t="s">
        <v>215</v>
      </c>
      <c r="K11" s="136" t="s">
        <v>216</v>
      </c>
      <c r="L11" s="136" t="s">
        <v>214</v>
      </c>
      <c r="M11" s="136" t="s">
        <v>215</v>
      </c>
      <c r="N11" s="136" t="s">
        <v>216</v>
      </c>
      <c r="O11" s="136" t="s">
        <v>214</v>
      </c>
      <c r="P11" s="136" t="s">
        <v>215</v>
      </c>
      <c r="Q11" s="136" t="s">
        <v>216</v>
      </c>
      <c r="R11" s="136" t="s">
        <v>214</v>
      </c>
      <c r="S11" s="136" t="s">
        <v>215</v>
      </c>
      <c r="T11" s="136" t="s">
        <v>216</v>
      </c>
      <c r="U11" s="136" t="s">
        <v>214</v>
      </c>
      <c r="V11" s="136" t="s">
        <v>215</v>
      </c>
      <c r="W11" s="136" t="s">
        <v>216</v>
      </c>
      <c r="X11" s="136" t="s">
        <v>214</v>
      </c>
      <c r="Y11" s="136" t="s">
        <v>215</v>
      </c>
      <c r="Z11" s="136" t="s">
        <v>216</v>
      </c>
      <c r="AA11" s="136" t="s">
        <v>214</v>
      </c>
      <c r="AB11" s="136" t="s">
        <v>215</v>
      </c>
      <c r="AC11" s="136" t="s">
        <v>216</v>
      </c>
      <c r="AD11" s="136" t="s">
        <v>214</v>
      </c>
      <c r="AE11" s="136" t="s">
        <v>215</v>
      </c>
      <c r="AF11" s="136" t="s">
        <v>216</v>
      </c>
      <c r="AG11" s="136" t="s">
        <v>214</v>
      </c>
      <c r="AH11" s="136" t="s">
        <v>215</v>
      </c>
      <c r="AI11" s="136" t="s">
        <v>216</v>
      </c>
      <c r="AJ11" s="136" t="s">
        <v>217</v>
      </c>
      <c r="AK11" s="136" t="s">
        <v>215</v>
      </c>
      <c r="AL11" s="136" t="s">
        <v>216</v>
      </c>
      <c r="AM11" s="136" t="s">
        <v>214</v>
      </c>
      <c r="AN11" s="136" t="s">
        <v>215</v>
      </c>
      <c r="AO11" s="136" t="s">
        <v>216</v>
      </c>
      <c r="AP11" s="136" t="s">
        <v>217</v>
      </c>
      <c r="AQ11" s="136" t="s">
        <v>215</v>
      </c>
      <c r="AR11" s="136" t="s">
        <v>216</v>
      </c>
      <c r="AS11" s="136" t="s">
        <v>217</v>
      </c>
      <c r="AT11" s="136" t="s">
        <v>215</v>
      </c>
      <c r="AU11" s="136" t="s">
        <v>216</v>
      </c>
      <c r="AV11" s="136" t="s">
        <v>217</v>
      </c>
      <c r="AW11" s="136" t="s">
        <v>215</v>
      </c>
      <c r="AX11" s="136" t="s">
        <v>216</v>
      </c>
      <c r="AY11" s="136" t="s">
        <v>214</v>
      </c>
      <c r="AZ11" s="136" t="s">
        <v>215</v>
      </c>
      <c r="BA11" s="136" t="s">
        <v>216</v>
      </c>
      <c r="BB11" s="136" t="s">
        <v>214</v>
      </c>
      <c r="BC11" s="136" t="s">
        <v>215</v>
      </c>
      <c r="BD11" s="136" t="s">
        <v>216</v>
      </c>
      <c r="BE11" s="136" t="s">
        <v>214</v>
      </c>
      <c r="BF11" s="136" t="s">
        <v>215</v>
      </c>
      <c r="BG11" s="136" t="s">
        <v>216</v>
      </c>
      <c r="BH11" s="136" t="s">
        <v>214</v>
      </c>
      <c r="BI11" s="136" t="s">
        <v>215</v>
      </c>
      <c r="BJ11" s="136" t="s">
        <v>216</v>
      </c>
      <c r="BK11" s="136" t="s">
        <v>214</v>
      </c>
      <c r="BL11" s="136" t="s">
        <v>215</v>
      </c>
      <c r="BM11" s="136" t="s">
        <v>216</v>
      </c>
      <c r="BN11" s="136"/>
      <c r="BO11" s="136"/>
      <c r="BP11" s="136"/>
      <c r="BQ11" s="136" t="s">
        <v>214</v>
      </c>
      <c r="BR11" s="136" t="s">
        <v>215</v>
      </c>
      <c r="BS11" s="136" t="s">
        <v>216</v>
      </c>
      <c r="BT11" s="136" t="s">
        <v>214</v>
      </c>
      <c r="BU11" s="136" t="s">
        <v>215</v>
      </c>
      <c r="BV11" s="136" t="s">
        <v>216</v>
      </c>
      <c r="BW11" s="136" t="s">
        <v>214</v>
      </c>
      <c r="BX11" s="136" t="s">
        <v>215</v>
      </c>
      <c r="BY11" s="136" t="s">
        <v>216</v>
      </c>
      <c r="BZ11" s="136" t="s">
        <v>214</v>
      </c>
      <c r="CA11" s="136" t="s">
        <v>215</v>
      </c>
      <c r="CB11" s="136" t="s">
        <v>216</v>
      </c>
      <c r="CC11" s="136" t="s">
        <v>214</v>
      </c>
      <c r="CD11" s="136" t="s">
        <v>215</v>
      </c>
      <c r="CE11" s="136" t="s">
        <v>216</v>
      </c>
      <c r="CF11" s="136" t="s">
        <v>214</v>
      </c>
      <c r="CG11" s="136" t="s">
        <v>215</v>
      </c>
      <c r="CH11" s="136" t="s">
        <v>216</v>
      </c>
      <c r="CI11" s="136" t="s">
        <v>214</v>
      </c>
      <c r="CJ11" s="136" t="s">
        <v>215</v>
      </c>
      <c r="CK11" s="136" t="s">
        <v>216</v>
      </c>
      <c r="CL11" s="136" t="s">
        <v>214</v>
      </c>
      <c r="CM11" s="136" t="s">
        <v>215</v>
      </c>
      <c r="CN11" s="136" t="s">
        <v>216</v>
      </c>
      <c r="CO11" s="136" t="s">
        <v>214</v>
      </c>
      <c r="CP11" s="136" t="s">
        <v>215</v>
      </c>
      <c r="CQ11" s="136" t="s">
        <v>216</v>
      </c>
      <c r="CR11" s="136" t="s">
        <v>214</v>
      </c>
      <c r="CS11" s="136" t="s">
        <v>215</v>
      </c>
      <c r="CT11" s="136" t="s">
        <v>216</v>
      </c>
      <c r="CU11" s="136" t="s">
        <v>214</v>
      </c>
      <c r="CV11" s="136" t="s">
        <v>215</v>
      </c>
      <c r="CW11" s="136" t="s">
        <v>216</v>
      </c>
      <c r="CX11" s="136" t="s">
        <v>214</v>
      </c>
      <c r="CY11" s="136" t="s">
        <v>215</v>
      </c>
      <c r="CZ11" s="136" t="s">
        <v>216</v>
      </c>
      <c r="DA11" s="136" t="s">
        <v>214</v>
      </c>
      <c r="DB11" s="136" t="s">
        <v>215</v>
      </c>
      <c r="DC11" s="136" t="s">
        <v>216</v>
      </c>
      <c r="DD11" s="136" t="s">
        <v>214</v>
      </c>
      <c r="DE11" s="136" t="s">
        <v>215</v>
      </c>
      <c r="DF11" s="136" t="s">
        <v>216</v>
      </c>
      <c r="DG11" s="136" t="s">
        <v>214</v>
      </c>
      <c r="DH11" s="136" t="s">
        <v>215</v>
      </c>
      <c r="DI11" s="136" t="s">
        <v>216</v>
      </c>
      <c r="DJ11" s="136" t="s">
        <v>214</v>
      </c>
      <c r="DK11" s="136" t="s">
        <v>215</v>
      </c>
      <c r="DL11" s="136" t="s">
        <v>216</v>
      </c>
      <c r="DO11" s="269"/>
      <c r="DP11" s="269"/>
      <c r="DQ11" s="269"/>
    </row>
    <row r="12" spans="1:116" s="131" customFormat="1" ht="11.25" customHeight="1">
      <c r="A12" s="129">
        <v>1</v>
      </c>
      <c r="B12" s="136">
        <v>2</v>
      </c>
      <c r="C12" s="129">
        <v>3</v>
      </c>
      <c r="D12" s="137">
        <v>4</v>
      </c>
      <c r="E12" s="129">
        <v>5</v>
      </c>
      <c r="F12" s="136">
        <v>6</v>
      </c>
      <c r="G12" s="129">
        <v>7</v>
      </c>
      <c r="H12" s="136">
        <v>8</v>
      </c>
      <c r="I12" s="129">
        <v>9</v>
      </c>
      <c r="J12" s="136">
        <v>10</v>
      </c>
      <c r="K12" s="129">
        <v>11</v>
      </c>
      <c r="L12" s="136">
        <v>12</v>
      </c>
      <c r="M12" s="129">
        <v>13</v>
      </c>
      <c r="N12" s="136">
        <v>14</v>
      </c>
      <c r="O12" s="129">
        <v>15</v>
      </c>
      <c r="P12" s="136">
        <v>16</v>
      </c>
      <c r="Q12" s="129">
        <v>17</v>
      </c>
      <c r="R12" s="136">
        <v>18</v>
      </c>
      <c r="S12" s="129">
        <v>19</v>
      </c>
      <c r="T12" s="136">
        <v>20</v>
      </c>
      <c r="U12" s="129">
        <v>21</v>
      </c>
      <c r="V12" s="136">
        <v>22</v>
      </c>
      <c r="W12" s="129">
        <v>23</v>
      </c>
      <c r="X12" s="136">
        <v>24</v>
      </c>
      <c r="Y12" s="129">
        <v>25</v>
      </c>
      <c r="Z12" s="136">
        <v>26</v>
      </c>
      <c r="AA12" s="129">
        <v>27</v>
      </c>
      <c r="AB12" s="136">
        <v>28</v>
      </c>
      <c r="AC12" s="129">
        <v>29</v>
      </c>
      <c r="AD12" s="136">
        <v>30</v>
      </c>
      <c r="AE12" s="129">
        <v>31</v>
      </c>
      <c r="AF12" s="136">
        <v>32</v>
      </c>
      <c r="AG12" s="129">
        <v>33</v>
      </c>
      <c r="AH12" s="136">
        <v>34</v>
      </c>
      <c r="AI12" s="129">
        <v>35</v>
      </c>
      <c r="AJ12" s="136">
        <v>36</v>
      </c>
      <c r="AK12" s="129">
        <v>37</v>
      </c>
      <c r="AL12" s="136">
        <v>38</v>
      </c>
      <c r="AM12" s="129">
        <v>39</v>
      </c>
      <c r="AN12" s="136">
        <v>40</v>
      </c>
      <c r="AO12" s="129">
        <v>41</v>
      </c>
      <c r="AP12" s="136">
        <v>42</v>
      </c>
      <c r="AQ12" s="129">
        <v>43</v>
      </c>
      <c r="AR12" s="136">
        <v>44</v>
      </c>
      <c r="AS12" s="129">
        <v>45</v>
      </c>
      <c r="AT12" s="136">
        <v>46</v>
      </c>
      <c r="AU12" s="129">
        <v>47</v>
      </c>
      <c r="AV12" s="136">
        <v>48</v>
      </c>
      <c r="AW12" s="129">
        <v>49</v>
      </c>
      <c r="AX12" s="136">
        <v>50</v>
      </c>
      <c r="AY12" s="129">
        <v>51</v>
      </c>
      <c r="AZ12" s="136">
        <v>52</v>
      </c>
      <c r="BA12" s="129">
        <v>53</v>
      </c>
      <c r="BB12" s="136">
        <v>54</v>
      </c>
      <c r="BC12" s="129">
        <v>55</v>
      </c>
      <c r="BD12" s="136">
        <v>56</v>
      </c>
      <c r="BE12" s="129">
        <v>57</v>
      </c>
      <c r="BF12" s="136">
        <v>58</v>
      </c>
      <c r="BG12" s="129">
        <v>59</v>
      </c>
      <c r="BH12" s="136">
        <v>60</v>
      </c>
      <c r="BI12" s="129">
        <v>61</v>
      </c>
      <c r="BJ12" s="136">
        <v>62</v>
      </c>
      <c r="BK12" s="129">
        <v>63</v>
      </c>
      <c r="BL12" s="136">
        <v>64</v>
      </c>
      <c r="BM12" s="129">
        <v>65</v>
      </c>
      <c r="BN12" s="129"/>
      <c r="BO12" s="129"/>
      <c r="BP12" s="129"/>
      <c r="BQ12" s="136">
        <v>72</v>
      </c>
      <c r="BR12" s="129">
        <v>73</v>
      </c>
      <c r="BS12" s="136">
        <v>74</v>
      </c>
      <c r="BT12" s="129">
        <v>75</v>
      </c>
      <c r="BU12" s="136">
        <v>76</v>
      </c>
      <c r="BV12" s="129">
        <v>77</v>
      </c>
      <c r="BW12" s="136">
        <v>78</v>
      </c>
      <c r="BX12" s="129">
        <v>79</v>
      </c>
      <c r="BY12" s="136">
        <v>80</v>
      </c>
      <c r="BZ12" s="129">
        <v>81</v>
      </c>
      <c r="CA12" s="136">
        <v>82</v>
      </c>
      <c r="CB12" s="129">
        <v>83</v>
      </c>
      <c r="CC12" s="136">
        <v>84</v>
      </c>
      <c r="CD12" s="129">
        <v>85</v>
      </c>
      <c r="CE12" s="136">
        <v>86</v>
      </c>
      <c r="CF12" s="129">
        <v>87</v>
      </c>
      <c r="CG12" s="136">
        <v>88</v>
      </c>
      <c r="CH12" s="129">
        <v>89</v>
      </c>
      <c r="CI12" s="136">
        <v>90</v>
      </c>
      <c r="CJ12" s="129">
        <v>91</v>
      </c>
      <c r="CK12" s="136">
        <v>92</v>
      </c>
      <c r="CL12" s="129">
        <v>93</v>
      </c>
      <c r="CM12" s="136">
        <v>94</v>
      </c>
      <c r="CN12" s="129">
        <v>95</v>
      </c>
      <c r="CO12" s="136">
        <v>96</v>
      </c>
      <c r="CP12" s="129">
        <v>97</v>
      </c>
      <c r="CQ12" s="136">
        <v>98</v>
      </c>
      <c r="CR12" s="129">
        <v>99</v>
      </c>
      <c r="CS12" s="136">
        <v>100</v>
      </c>
      <c r="CT12" s="129">
        <v>101</v>
      </c>
      <c r="CU12" s="136">
        <v>102</v>
      </c>
      <c r="CV12" s="129">
        <v>103</v>
      </c>
      <c r="CW12" s="136">
        <v>104</v>
      </c>
      <c r="CX12" s="129">
        <v>105</v>
      </c>
      <c r="CY12" s="136">
        <v>106</v>
      </c>
      <c r="CZ12" s="129">
        <v>107</v>
      </c>
      <c r="DA12" s="136">
        <v>108</v>
      </c>
      <c r="DB12" s="129">
        <v>109</v>
      </c>
      <c r="DC12" s="136">
        <v>110</v>
      </c>
      <c r="DD12" s="129">
        <v>111</v>
      </c>
      <c r="DE12" s="136">
        <v>112</v>
      </c>
      <c r="DF12" s="129">
        <v>113</v>
      </c>
      <c r="DG12" s="136">
        <v>114</v>
      </c>
      <c r="DH12" s="129">
        <v>115</v>
      </c>
      <c r="DI12" s="136">
        <v>116</v>
      </c>
      <c r="DJ12" s="129">
        <v>117</v>
      </c>
      <c r="DK12" s="136">
        <v>118</v>
      </c>
      <c r="DL12" s="129">
        <v>119</v>
      </c>
    </row>
    <row r="13" spans="1:116" s="131" customFormat="1" ht="15" customHeight="1">
      <c r="A13" s="138">
        <v>1</v>
      </c>
      <c r="B13" s="139" t="s">
        <v>218</v>
      </c>
      <c r="C13" s="140">
        <f>F13+AY13</f>
        <v>4028.4489999999996</v>
      </c>
      <c r="D13" s="141">
        <f aca="true" t="shared" si="0" ref="D13:D28">G13+AZ13+BR13</f>
        <v>469.32215</v>
      </c>
      <c r="E13" s="142">
        <f>D13/C13*100</f>
        <v>11.650194653078644</v>
      </c>
      <c r="F13" s="143">
        <f>I13+L13+O13+R13+U13+X13+AA13+AD13+AJ13+AS13+AP13+AM13+AG13+AV13</f>
        <v>388</v>
      </c>
      <c r="G13" s="143">
        <f aca="true" t="shared" si="1" ref="G13:G28">J13+M13+P13+S13+V13+Y13+AB13+AE13+AH13+AK13+AN13+AQ13+AT13+AW13</f>
        <v>68.08715000000001</v>
      </c>
      <c r="H13" s="142">
        <f>G13/F13*100</f>
        <v>17.54823453608248</v>
      </c>
      <c r="I13" s="203">
        <f>Ал!C7</f>
        <v>128.8</v>
      </c>
      <c r="J13" s="144">
        <f>Ал!D7</f>
        <v>17.15502</v>
      </c>
      <c r="K13" s="142">
        <f>J13/I13*100</f>
        <v>13.319114906832297</v>
      </c>
      <c r="L13" s="144">
        <f>Ал!C9</f>
        <v>10</v>
      </c>
      <c r="M13" s="144">
        <f>Ал!D9</f>
        <v>0.2196</v>
      </c>
      <c r="N13" s="142">
        <f>M13/L13*100</f>
        <v>2.196</v>
      </c>
      <c r="O13" s="144">
        <f>Ал!C12</f>
        <v>8</v>
      </c>
      <c r="P13" s="144">
        <f>Ал!D12</f>
        <v>2.06829</v>
      </c>
      <c r="Q13" s="142">
        <f>P13/O13*100</f>
        <v>25.853625</v>
      </c>
      <c r="R13" s="144">
        <f>Ал!C11</f>
        <v>174.2</v>
      </c>
      <c r="S13" s="144">
        <f>Ал!D11</f>
        <v>47.60474</v>
      </c>
      <c r="T13" s="142">
        <f>S13/R13*100</f>
        <v>27.327634902411024</v>
      </c>
      <c r="U13" s="142">
        <f>Ал!C17</f>
        <v>9</v>
      </c>
      <c r="V13" s="142">
        <f>Ал!D17</f>
        <v>0.7</v>
      </c>
      <c r="W13" s="142">
        <f>V13/U13*100</f>
        <v>7.777777777777778</v>
      </c>
      <c r="X13" s="144">
        <f>Ал!C21</f>
        <v>9</v>
      </c>
      <c r="Y13" s="144">
        <f>Ал!D21</f>
        <v>0.3395</v>
      </c>
      <c r="Z13" s="142">
        <f>Y13/X13*100</f>
        <v>3.7722222222222226</v>
      </c>
      <c r="AA13" s="144"/>
      <c r="AB13" s="144"/>
      <c r="AC13" s="142" t="e">
        <f>AB13/AA13*100</f>
        <v>#DIV/0!</v>
      </c>
      <c r="AD13" s="144">
        <f>Ал!C22</f>
        <v>18</v>
      </c>
      <c r="AE13" s="144">
        <f>Ал!D22</f>
        <v>0</v>
      </c>
      <c r="AF13" s="142">
        <f>AE13/AD13*100</f>
        <v>0</v>
      </c>
      <c r="AG13" s="144"/>
      <c r="AH13" s="144">
        <f>Ал!D19</f>
        <v>0</v>
      </c>
      <c r="AI13" s="142" t="e">
        <f>AH13/AG13*100</f>
        <v>#DIV/0!</v>
      </c>
      <c r="AJ13" s="142">
        <f>Ал!C25</f>
        <v>30</v>
      </c>
      <c r="AK13" s="142">
        <f>Ал!D25</f>
        <v>0</v>
      </c>
      <c r="AL13" s="142">
        <f>AK13/AJ13*100</f>
        <v>0</v>
      </c>
      <c r="AM13" s="142">
        <f>Ал!C34</f>
        <v>1</v>
      </c>
      <c r="AN13" s="142">
        <f>Ал!D34</f>
        <v>0</v>
      </c>
      <c r="AO13" s="142">
        <f>AN13/AM13*100</f>
        <v>0</v>
      </c>
      <c r="AP13" s="142"/>
      <c r="AQ13" s="142"/>
      <c r="AR13" s="142" t="e">
        <f>AQ13/AP13*100</f>
        <v>#DIV/0!</v>
      </c>
      <c r="AS13" s="142"/>
      <c r="AT13" s="142"/>
      <c r="AU13" s="146" t="e">
        <f>AS13/AT13*100</f>
        <v>#DIV/0!</v>
      </c>
      <c r="AV13" s="146"/>
      <c r="AW13" s="146"/>
      <c r="AX13" s="146" t="e">
        <f>AV13/AW13*100</f>
        <v>#DIV/0!</v>
      </c>
      <c r="AY13" s="144">
        <f aca="true" t="shared" si="2" ref="AY13:AY28">BB13+BE13+BH13+BK13+BN13</f>
        <v>3640.4489999999996</v>
      </c>
      <c r="AZ13" s="144">
        <f aca="true" t="shared" si="3" ref="AZ13:AZ28">BC13+BF13+BI13+BL13+BO13</f>
        <v>401.235</v>
      </c>
      <c r="BA13" s="142">
        <f>AZ13/AY13*100</f>
        <v>11.021580030375375</v>
      </c>
      <c r="BB13" s="147">
        <f>Ал!C40</f>
        <v>872.4</v>
      </c>
      <c r="BC13" s="147">
        <f>Ал!D40</f>
        <v>202</v>
      </c>
      <c r="BD13" s="142">
        <f>BC13/BB13*100</f>
        <v>23.154516276937184</v>
      </c>
      <c r="BE13" s="142">
        <f>Ал!C41</f>
        <v>628.2</v>
      </c>
      <c r="BF13" s="142">
        <f>Ал!D41</f>
        <v>157</v>
      </c>
      <c r="BG13" s="142">
        <f>BF13/BE13*100</f>
        <v>24.99204075135307</v>
      </c>
      <c r="BH13" s="142">
        <f>Ал!C42</f>
        <v>2085.89</v>
      </c>
      <c r="BI13" s="142">
        <f>Ал!D42</f>
        <v>28.755</v>
      </c>
      <c r="BJ13" s="142">
        <f aca="true" t="shared" si="4" ref="BJ13:BJ30">BI13/BH13*100</f>
        <v>1.3785482455930083</v>
      </c>
      <c r="BK13" s="142">
        <f>Ал!C43</f>
        <v>53.959</v>
      </c>
      <c r="BL13" s="142">
        <f>Ал!D43</f>
        <v>13.48</v>
      </c>
      <c r="BM13" s="142">
        <f aca="true" t="shared" si="5" ref="BM13:BM30">BL13/BK13*100</f>
        <v>24.98193072518023</v>
      </c>
      <c r="BN13" s="142"/>
      <c r="BO13" s="142"/>
      <c r="BP13" s="142" t="e">
        <f aca="true" t="shared" si="6" ref="BP13:BP30">BO13/BN13*100</f>
        <v>#DIV/0!</v>
      </c>
      <c r="BQ13" s="144"/>
      <c r="BR13" s="144"/>
      <c r="BS13" s="142" t="e">
        <f>BR13/BQ13*100</f>
        <v>#DIV/0!</v>
      </c>
      <c r="BT13" s="144">
        <f aca="true" t="shared" si="7" ref="BT13:BT28">SUM(BW13,CL13,CO13,CR13,CU13,CX13,DA13,DG13,DD13)</f>
        <v>4078.449</v>
      </c>
      <c r="BU13" s="144">
        <f aca="true" t="shared" si="8" ref="BU13:BU28">SUM(BX13,CM13,CP13,CS13,CV13,CY13,DB13,DH13,DE13)</f>
        <v>330.22209</v>
      </c>
      <c r="BV13" s="142">
        <f>BU13/BT13*100</f>
        <v>8.096756634691275</v>
      </c>
      <c r="BW13" s="144">
        <f>BZ13+CF13+CC13+CI13</f>
        <v>578.2489999999999</v>
      </c>
      <c r="BX13" s="144">
        <f>CA13+CG13+CD13+CJ13</f>
        <v>119.88732999999999</v>
      </c>
      <c r="BY13" s="142">
        <f>BX13/BW13*100</f>
        <v>20.73282098196452</v>
      </c>
      <c r="BZ13" s="142">
        <f>Ал!C53</f>
        <v>546.949</v>
      </c>
      <c r="CA13" s="142">
        <f>Ал!D53</f>
        <v>93.58733</v>
      </c>
      <c r="CB13" s="142">
        <f>CA13/BZ13*100</f>
        <v>17.110796436230803</v>
      </c>
      <c r="CC13" s="142">
        <f>Ал!C54</f>
        <v>26.3</v>
      </c>
      <c r="CD13" s="142">
        <f>Ал!D54</f>
        <v>26.3</v>
      </c>
      <c r="CE13" s="142">
        <f>CD13/CC13*100</f>
        <v>100</v>
      </c>
      <c r="CF13" s="142">
        <f>Ал!C55</f>
        <v>5</v>
      </c>
      <c r="CG13" s="142"/>
      <c r="CH13" s="142">
        <f>CG13/CF13*100</f>
        <v>0</v>
      </c>
      <c r="CI13" s="142"/>
      <c r="CJ13" s="142"/>
      <c r="CK13" s="142" t="e">
        <f>CJ13/CI13*100</f>
        <v>#DIV/0!</v>
      </c>
      <c r="CL13" s="142">
        <f>Ал!C56</f>
        <v>53.91</v>
      </c>
      <c r="CM13" s="142">
        <f>Ал!D56</f>
        <v>6.2958</v>
      </c>
      <c r="CN13" s="142">
        <f>CM13/CL13*100</f>
        <v>11.678352810239288</v>
      </c>
      <c r="CO13" s="142">
        <f>Ал!C58</f>
        <v>50</v>
      </c>
      <c r="CP13" s="142">
        <f>Ал!D58</f>
        <v>0</v>
      </c>
      <c r="CQ13" s="142">
        <f>CP13/CO13*100</f>
        <v>0</v>
      </c>
      <c r="CR13" s="144">
        <f>Ал!C62</f>
        <v>0</v>
      </c>
      <c r="CS13" s="144">
        <f>Ал!D62</f>
        <v>0</v>
      </c>
      <c r="CT13" s="142" t="e">
        <f>CS13/CR13*100</f>
        <v>#DIV/0!</v>
      </c>
      <c r="CU13" s="144">
        <f>Ал!C66</f>
        <v>395.8</v>
      </c>
      <c r="CV13" s="144">
        <f>Ал!D66</f>
        <v>97.81929</v>
      </c>
      <c r="CW13" s="142">
        <f>CV13/CU13*100</f>
        <v>24.714322890348658</v>
      </c>
      <c r="CX13" s="144">
        <f>Ал!C77</f>
        <v>928.9</v>
      </c>
      <c r="CY13" s="144">
        <f>Ал!D77</f>
        <v>87.01967</v>
      </c>
      <c r="CZ13" s="142">
        <f>CY13/CX13*100</f>
        <v>9.368034234040264</v>
      </c>
      <c r="DA13" s="142">
        <f>Ал!C85</f>
        <v>1988.79</v>
      </c>
      <c r="DB13" s="142">
        <f>Ал!D85</f>
        <v>0</v>
      </c>
      <c r="DC13" s="142">
        <f aca="true" t="shared" si="9" ref="DC13:DC28">DB13/DA13*100</f>
        <v>0</v>
      </c>
      <c r="DD13" s="143">
        <f>Ал!C89</f>
        <v>6</v>
      </c>
      <c r="DE13" s="143">
        <f>Ал!D89</f>
        <v>0</v>
      </c>
      <c r="DF13" s="142">
        <f>DE13/DD13*100</f>
        <v>0</v>
      </c>
      <c r="DG13" s="229">
        <f>Ал!C99</f>
        <v>76.8</v>
      </c>
      <c r="DH13" s="142">
        <f>Ал!D99</f>
        <v>19.2</v>
      </c>
      <c r="DI13" s="142"/>
      <c r="DJ13" s="148">
        <f aca="true" t="shared" si="10" ref="DJ13:DJ28">SUM(BT13-C13)</f>
        <v>50.000000000000455</v>
      </c>
      <c r="DK13" s="148">
        <f aca="true" t="shared" si="11" ref="DK13:DK28">SUM(BU13-D13)</f>
        <v>-139.10006000000004</v>
      </c>
      <c r="DL13" s="142">
        <f>DK13/DJ13*100</f>
        <v>-278.2001199999975</v>
      </c>
    </row>
    <row r="14" spans="1:116" s="156" customFormat="1" ht="15" customHeight="1">
      <c r="A14" s="149">
        <v>2</v>
      </c>
      <c r="B14" s="150" t="s">
        <v>219</v>
      </c>
      <c r="C14" s="221">
        <f aca="true" t="shared" si="12" ref="C14:C28">F14+AY14</f>
        <v>5035.536</v>
      </c>
      <c r="D14" s="222">
        <f t="shared" si="0"/>
        <v>1206.51133</v>
      </c>
      <c r="E14" s="223">
        <f aca="true" t="shared" si="13" ref="E14:E28">D14/C14*100</f>
        <v>23.95993852491572</v>
      </c>
      <c r="F14" s="224">
        <f aca="true" t="shared" si="14" ref="F14:F28">I14+L14+O14+R14+U14+X14+AA14+AD14+AJ14+AS14+AP14+AM14+AG14+AV14</f>
        <v>1480.2</v>
      </c>
      <c r="G14" s="224">
        <f>J14+M14+P14+S14+V14+Y14+AB14+AE14+AH14+AK14+AN14+AQ14+AT14+AW14</f>
        <v>361.67332999999996</v>
      </c>
      <c r="H14" s="223">
        <f aca="true" t="shared" si="15" ref="H14:H28">G14/F14*100</f>
        <v>24.434085258748812</v>
      </c>
      <c r="I14" s="225">
        <f>'Б.Сун'!C7</f>
        <v>839.6</v>
      </c>
      <c r="J14" s="225">
        <f>'Б.Сун'!D7</f>
        <v>194.51152</v>
      </c>
      <c r="K14" s="223">
        <f aca="true" t="shared" si="16" ref="K14:K28">J14/I14*100</f>
        <v>23.16716531681753</v>
      </c>
      <c r="L14" s="153">
        <f>'Б.Сун'!C9</f>
        <v>14.5</v>
      </c>
      <c r="M14" s="153">
        <f>'Б.Сун'!D9</f>
        <v>3.47338</v>
      </c>
      <c r="N14" s="151">
        <f aca="true" t="shared" si="17" ref="N14:N28">M14/L14*100</f>
        <v>23.95434482758621</v>
      </c>
      <c r="O14" s="153">
        <f>'Б.Сун'!C12</f>
        <v>34.8</v>
      </c>
      <c r="P14" s="153">
        <f>'Б.Сун'!D12</f>
        <v>3.97533</v>
      </c>
      <c r="Q14" s="151">
        <f aca="true" t="shared" si="18" ref="Q14:Q28">P14/O14*100</f>
        <v>11.423362068965519</v>
      </c>
      <c r="R14" s="153">
        <f>'Б.Сун'!C11</f>
        <v>299.8</v>
      </c>
      <c r="S14" s="153">
        <f>'Б.Сун'!D11</f>
        <v>45.57283</v>
      </c>
      <c r="T14" s="151">
        <f aca="true" t="shared" si="19" ref="T14:T28">S14/R14*100</f>
        <v>15.201077384923284</v>
      </c>
      <c r="U14" s="151">
        <f>'Б.Сун'!C17</f>
        <v>32.5</v>
      </c>
      <c r="V14" s="151">
        <f>'Б.Сун'!D17</f>
        <v>9.35</v>
      </c>
      <c r="W14" s="151">
        <f aca="true" t="shared" si="20" ref="W14:W30">V14/U14*100</f>
        <v>28.76923076923077</v>
      </c>
      <c r="X14" s="153">
        <f>'Б.Сун'!C21</f>
        <v>157</v>
      </c>
      <c r="Y14" s="153">
        <f>'Б.Сун'!D21</f>
        <v>43.89027</v>
      </c>
      <c r="Z14" s="151">
        <f aca="true" t="shared" si="21" ref="Z14:Z28">Y14/X14*100</f>
        <v>27.955585987261145</v>
      </c>
      <c r="AA14" s="153"/>
      <c r="AB14" s="153"/>
      <c r="AC14" s="151" t="e">
        <f aca="true" t="shared" si="22" ref="AC14:AC28">AB14/AA14*100</f>
        <v>#DIV/0!</v>
      </c>
      <c r="AD14" s="153">
        <f>'Б.Сун'!C22</f>
        <v>0</v>
      </c>
      <c r="AE14" s="153">
        <f>'Б.Сун'!D22</f>
        <v>60.9</v>
      </c>
      <c r="AF14" s="151" t="e">
        <f aca="true" t="shared" si="23" ref="AF14:AF28">AE14/AD14*100</f>
        <v>#DIV/0!</v>
      </c>
      <c r="AG14" s="153"/>
      <c r="AH14" s="144">
        <f>'Б.Сун'!D19</f>
        <v>0</v>
      </c>
      <c r="AI14" s="151" t="e">
        <f aca="true" t="shared" si="24" ref="AI14:AI28">AH14/AG14*100</f>
        <v>#DIV/0!</v>
      </c>
      <c r="AJ14" s="151">
        <f>'Б.Сун'!C25</f>
        <v>100</v>
      </c>
      <c r="AK14" s="151">
        <f>'Б.Сун'!D25</f>
        <v>0</v>
      </c>
      <c r="AL14" s="151">
        <f aca="true" t="shared" si="25" ref="AL14:AL30">AK14/AJ14*100</f>
        <v>0</v>
      </c>
      <c r="AM14" s="151">
        <f>'Б.Сун'!C34</f>
        <v>2</v>
      </c>
      <c r="AN14" s="151">
        <f>'Б.Сун'!D34</f>
        <v>0</v>
      </c>
      <c r="AO14" s="151">
        <f aca="true" t="shared" si="26" ref="AO14:AO28">AN14/AM14*100</f>
        <v>0</v>
      </c>
      <c r="AP14" s="151"/>
      <c r="AQ14" s="142"/>
      <c r="AR14" s="151" t="e">
        <f aca="true" t="shared" si="27" ref="AR14:AR28">AQ14/AP14*100</f>
        <v>#DIV/0!</v>
      </c>
      <c r="AS14" s="151"/>
      <c r="AT14" s="151"/>
      <c r="AU14" s="154" t="e">
        <f aca="true" t="shared" si="28" ref="AU14:AU28">AS14/AT14*100</f>
        <v>#DIV/0!</v>
      </c>
      <c r="AV14" s="154"/>
      <c r="AW14" s="154"/>
      <c r="AX14" s="154" t="e">
        <f aca="true" t="shared" si="29" ref="AX14:AX28">AV14/AW14*100</f>
        <v>#DIV/0!</v>
      </c>
      <c r="AY14" s="153">
        <f t="shared" si="2"/>
        <v>3555.3360000000002</v>
      </c>
      <c r="AZ14" s="153">
        <f t="shared" si="3"/>
        <v>844.8380000000001</v>
      </c>
      <c r="BA14" s="151">
        <f>AZ14/AY14*100</f>
        <v>23.762536086603347</v>
      </c>
      <c r="BB14" s="151">
        <f>'Б.Сун'!C40</f>
        <v>3092</v>
      </c>
      <c r="BC14" s="151">
        <f>'Б.Сун'!D40</f>
        <v>715.1</v>
      </c>
      <c r="BD14" s="151">
        <f aca="true" t="shared" si="30" ref="BD14:BD28">BC14/BB14*100</f>
        <v>23.127425614489006</v>
      </c>
      <c r="BE14" s="142"/>
      <c r="BF14" s="151"/>
      <c r="BG14" s="151" t="e">
        <f aca="true" t="shared" si="31" ref="BG14:BG28">BF14/BE14*100</f>
        <v>#DIV/0!</v>
      </c>
      <c r="BH14" s="151">
        <f>'Б.Сун'!C42</f>
        <v>351.3</v>
      </c>
      <c r="BI14" s="151">
        <f>'Б.Сун'!D42</f>
        <v>101.778</v>
      </c>
      <c r="BJ14" s="151">
        <f t="shared" si="4"/>
        <v>28.97181895815542</v>
      </c>
      <c r="BK14" s="151">
        <f>'Б.Сун'!C43</f>
        <v>112.036</v>
      </c>
      <c r="BL14" s="151">
        <f>'Б.Сун'!D43</f>
        <v>27.96</v>
      </c>
      <c r="BM14" s="151">
        <f t="shared" si="5"/>
        <v>24.956264057981365</v>
      </c>
      <c r="BN14" s="151"/>
      <c r="BO14" s="151"/>
      <c r="BP14" s="151" t="e">
        <f t="shared" si="6"/>
        <v>#DIV/0!</v>
      </c>
      <c r="BQ14" s="153"/>
      <c r="BR14" s="153"/>
      <c r="BS14" s="151" t="e">
        <f aca="true" t="shared" si="32" ref="BS14:BS28">BR14/BQ14*100</f>
        <v>#DIV/0!</v>
      </c>
      <c r="BT14" s="153">
        <f t="shared" si="7"/>
        <v>5035.536</v>
      </c>
      <c r="BU14" s="153">
        <f t="shared" si="8"/>
        <v>983.94322</v>
      </c>
      <c r="BV14" s="151">
        <f aca="true" t="shared" si="33" ref="BV14:BV28">BU14/BT14*100</f>
        <v>19.53998978460287</v>
      </c>
      <c r="BW14" s="153">
        <f aca="true" t="shared" si="34" ref="BW14:BX28">BZ14+CF14+CC14+CI14</f>
        <v>967.276</v>
      </c>
      <c r="BX14" s="153">
        <f t="shared" si="34"/>
        <v>212.2363</v>
      </c>
      <c r="BY14" s="151">
        <f aca="true" t="shared" si="35" ref="BY14:BY28">BX14/BW14*100</f>
        <v>21.941648505700545</v>
      </c>
      <c r="BZ14" s="151">
        <f>'Б.Сун'!C53</f>
        <v>925.976</v>
      </c>
      <c r="CA14" s="151">
        <f>'Б.Сун'!D53</f>
        <v>185.9363</v>
      </c>
      <c r="CB14" s="151">
        <f aca="true" t="shared" si="36" ref="CB14:CB28">CA14/BZ14*100</f>
        <v>20.080034471735768</v>
      </c>
      <c r="CC14" s="151">
        <f>'Б.Сун'!C54</f>
        <v>26.3</v>
      </c>
      <c r="CD14" s="151">
        <f>'Б.Сун'!D54</f>
        <v>26.3</v>
      </c>
      <c r="CE14" s="151">
        <f aca="true" t="shared" si="37" ref="CE14:CE28">CD14/CC14*100</f>
        <v>100</v>
      </c>
      <c r="CF14" s="151">
        <f>'Б.Сун'!C55</f>
        <v>15</v>
      </c>
      <c r="CG14" s="151"/>
      <c r="CH14" s="151">
        <f aca="true" t="shared" si="38" ref="CH14:CH28">CG14/CF14*100</f>
        <v>0</v>
      </c>
      <c r="CI14" s="151"/>
      <c r="CJ14" s="151"/>
      <c r="CK14" s="151" t="e">
        <f aca="true" t="shared" si="39" ref="CK14:CK28">CJ14/CI14*100</f>
        <v>#DIV/0!</v>
      </c>
      <c r="CL14" s="151">
        <f>'Б.Сун'!C56</f>
        <v>111.86</v>
      </c>
      <c r="CM14" s="151">
        <f>'Б.Сун'!D56</f>
        <v>15.2125</v>
      </c>
      <c r="CN14" s="151">
        <f aca="true" t="shared" si="40" ref="CN14:CN28">CM14/CL14*100</f>
        <v>13.599588771678887</v>
      </c>
      <c r="CO14" s="151">
        <f>'Б.Сун'!C58</f>
        <v>198.6</v>
      </c>
      <c r="CP14" s="151">
        <f>'Б.Сун'!D58</f>
        <v>9.524</v>
      </c>
      <c r="CQ14" s="151">
        <f aca="true" t="shared" si="41" ref="CQ14:CQ28">CP14/CO14*100</f>
        <v>4.795568982880161</v>
      </c>
      <c r="CR14" s="153">
        <f>'Б.Сун'!C62</f>
        <v>160</v>
      </c>
      <c r="CS14" s="153">
        <f>'Б.Сун'!D62</f>
        <v>0</v>
      </c>
      <c r="CT14" s="151">
        <f aca="true" t="shared" si="42" ref="CT14:CT28">CS14/CR14*100</f>
        <v>0</v>
      </c>
      <c r="CU14" s="153">
        <f>'Б.Сун'!C66</f>
        <v>1176.3</v>
      </c>
      <c r="CV14" s="153">
        <f>'Б.Сун'!D66</f>
        <v>295.82552</v>
      </c>
      <c r="CW14" s="151">
        <f aca="true" t="shared" si="43" ref="CW14:CW28">CV14/CU14*100</f>
        <v>25.148815778287855</v>
      </c>
      <c r="CX14" s="153">
        <f>'Б.Сун'!C77</f>
        <v>2124.6</v>
      </c>
      <c r="CY14" s="153">
        <f>'Б.Сун'!D77</f>
        <v>372.6699</v>
      </c>
      <c r="CZ14" s="151">
        <f aca="true" t="shared" si="44" ref="CZ14:CZ28">CY14/CX14*100</f>
        <v>17.540708839310927</v>
      </c>
      <c r="DA14" s="151">
        <f>'Б.Сун'!C85</f>
        <v>0</v>
      </c>
      <c r="DB14" s="151">
        <f>'Б.Сун'!D85</f>
        <v>0</v>
      </c>
      <c r="DC14" s="151" t="e">
        <f t="shared" si="9"/>
        <v>#DIV/0!</v>
      </c>
      <c r="DD14" s="152">
        <f>'Б.Сун'!C89</f>
        <v>19</v>
      </c>
      <c r="DE14" s="152">
        <f>'Б.Сун'!D89</f>
        <v>9</v>
      </c>
      <c r="DF14" s="151">
        <f aca="true" t="shared" si="45" ref="DF14:DF28">DE14/DD14*100</f>
        <v>47.368421052631575</v>
      </c>
      <c r="DG14" s="230">
        <f>'Б.Сун'!C99</f>
        <v>277.9</v>
      </c>
      <c r="DH14" s="151">
        <f>'Б.Сун'!D99</f>
        <v>69.475</v>
      </c>
      <c r="DI14" s="142">
        <f>DH14/DG14*100</f>
        <v>25</v>
      </c>
      <c r="DJ14" s="155">
        <f t="shared" si="10"/>
        <v>0</v>
      </c>
      <c r="DK14" s="155">
        <f t="shared" si="11"/>
        <v>-222.56811000000005</v>
      </c>
      <c r="DL14" s="142" t="e">
        <f aca="true" t="shared" si="46" ref="DL14:DL28">DK14/DJ14*100</f>
        <v>#DIV/0!</v>
      </c>
    </row>
    <row r="15" spans="1:116" s="131" customFormat="1" ht="15" customHeight="1">
      <c r="A15" s="138">
        <v>3</v>
      </c>
      <c r="B15" s="139" t="s">
        <v>220</v>
      </c>
      <c r="C15" s="140">
        <f t="shared" si="12"/>
        <v>3685.7699999999995</v>
      </c>
      <c r="D15" s="141">
        <f t="shared" si="0"/>
        <v>871.63202</v>
      </c>
      <c r="E15" s="142">
        <f t="shared" si="13"/>
        <v>23.648573296760247</v>
      </c>
      <c r="F15" s="143">
        <f t="shared" si="14"/>
        <v>578.5</v>
      </c>
      <c r="G15" s="143">
        <f t="shared" si="1"/>
        <v>81.01602000000001</v>
      </c>
      <c r="H15" s="142">
        <f t="shared" si="15"/>
        <v>14.004497839239413</v>
      </c>
      <c r="I15" s="144">
        <f>Иль!C7</f>
        <v>132.7</v>
      </c>
      <c r="J15" s="144">
        <f>Иль!D7</f>
        <v>17.14765</v>
      </c>
      <c r="K15" s="142">
        <f t="shared" si="16"/>
        <v>12.922117558402412</v>
      </c>
      <c r="L15" s="144">
        <f>Иль!C9</f>
        <v>0.9</v>
      </c>
      <c r="M15" s="144">
        <f>Иль!D9</f>
        <v>0.186</v>
      </c>
      <c r="N15" s="142">
        <f t="shared" si="17"/>
        <v>20.666666666666668</v>
      </c>
      <c r="O15" s="144">
        <f>Иль!C12</f>
        <v>24.8</v>
      </c>
      <c r="P15" s="144">
        <f>Иль!D12</f>
        <v>4.66335</v>
      </c>
      <c r="Q15" s="142">
        <f t="shared" si="18"/>
        <v>18.80383064516129</v>
      </c>
      <c r="R15" s="144">
        <f>Иль!C11</f>
        <v>194.1</v>
      </c>
      <c r="S15" s="144">
        <f>Иль!D11</f>
        <v>9.37199</v>
      </c>
      <c r="T15" s="142">
        <f t="shared" si="19"/>
        <v>4.82843379701185</v>
      </c>
      <c r="U15" s="142">
        <f>Иль!C17</f>
        <v>21</v>
      </c>
      <c r="V15" s="142">
        <f>Иль!D17</f>
        <v>13.82</v>
      </c>
      <c r="W15" s="142">
        <f t="shared" si="20"/>
        <v>65.80952380952381</v>
      </c>
      <c r="X15" s="144">
        <f>Иль!C21</f>
        <v>112</v>
      </c>
      <c r="Y15" s="144">
        <f>Иль!D21</f>
        <v>26.28704</v>
      </c>
      <c r="Z15" s="142">
        <f t="shared" si="21"/>
        <v>23.47057142857143</v>
      </c>
      <c r="AA15" s="144"/>
      <c r="AB15" s="144"/>
      <c r="AC15" s="142" t="e">
        <f t="shared" si="22"/>
        <v>#DIV/0!</v>
      </c>
      <c r="AD15" s="144">
        <f>Иль!C22</f>
        <v>22</v>
      </c>
      <c r="AE15" s="144">
        <f>Иль!D22</f>
        <v>5.67999</v>
      </c>
      <c r="AF15" s="142">
        <f t="shared" si="23"/>
        <v>25.818136363636363</v>
      </c>
      <c r="AG15" s="144"/>
      <c r="AH15" s="144">
        <f>Иль!D19</f>
        <v>0</v>
      </c>
      <c r="AI15" s="142" t="e">
        <f t="shared" si="24"/>
        <v>#DIV/0!</v>
      </c>
      <c r="AJ15" s="142">
        <f>Иль!C25</f>
        <v>70</v>
      </c>
      <c r="AK15" s="142">
        <f>Иль!D25</f>
        <v>2.35</v>
      </c>
      <c r="AL15" s="142">
        <f t="shared" si="25"/>
        <v>3.357142857142857</v>
      </c>
      <c r="AM15" s="142">
        <f>Иль!C34</f>
        <v>1</v>
      </c>
      <c r="AN15" s="142">
        <f>Иль!D34</f>
        <v>1.51</v>
      </c>
      <c r="AO15" s="142">
        <f t="shared" si="26"/>
        <v>151</v>
      </c>
      <c r="AP15" s="142"/>
      <c r="AQ15" s="142"/>
      <c r="AR15" s="142" t="e">
        <f t="shared" si="27"/>
        <v>#DIV/0!</v>
      </c>
      <c r="AS15" s="142"/>
      <c r="AT15" s="142"/>
      <c r="AU15" s="146" t="e">
        <f t="shared" si="28"/>
        <v>#DIV/0!</v>
      </c>
      <c r="AV15" s="146"/>
      <c r="AW15" s="146"/>
      <c r="AX15" s="146" t="e">
        <f t="shared" si="29"/>
        <v>#DIV/0!</v>
      </c>
      <c r="AY15" s="144">
        <f t="shared" si="2"/>
        <v>3107.2699999999995</v>
      </c>
      <c r="AZ15" s="144">
        <f t="shared" si="3"/>
        <v>790.616</v>
      </c>
      <c r="BA15" s="142">
        <f>AZ15/AY15*100</f>
        <v>25.444071483971463</v>
      </c>
      <c r="BB15" s="147">
        <f>Иль!C40</f>
        <v>2299.7</v>
      </c>
      <c r="BC15" s="147">
        <f>Иль!D40</f>
        <v>535.4</v>
      </c>
      <c r="BD15" s="142">
        <f t="shared" si="30"/>
        <v>23.28129756055138</v>
      </c>
      <c r="BE15" s="142">
        <f>Иль!C41</f>
        <v>474.5</v>
      </c>
      <c r="BF15" s="142">
        <f>Иль!D41</f>
        <v>118.6</v>
      </c>
      <c r="BG15" s="142">
        <f t="shared" si="31"/>
        <v>24.994731296101158</v>
      </c>
      <c r="BH15" s="142">
        <f>Иль!C42</f>
        <v>221.1</v>
      </c>
      <c r="BI15" s="142">
        <f>Иль!D42</f>
        <v>108.656</v>
      </c>
      <c r="BJ15" s="142">
        <f t="shared" si="4"/>
        <v>49.14337403889643</v>
      </c>
      <c r="BK15" s="142">
        <f>Иль!C43</f>
        <v>111.97</v>
      </c>
      <c r="BL15" s="142">
        <f>Иль!D43</f>
        <v>27.96</v>
      </c>
      <c r="BM15" s="142">
        <f t="shared" si="5"/>
        <v>24.97097436813432</v>
      </c>
      <c r="BN15" s="142"/>
      <c r="BO15" s="142"/>
      <c r="BP15" s="142" t="e">
        <f t="shared" si="6"/>
        <v>#DIV/0!</v>
      </c>
      <c r="BQ15" s="144"/>
      <c r="BR15" s="144"/>
      <c r="BS15" s="142" t="e">
        <f t="shared" si="32"/>
        <v>#DIV/0!</v>
      </c>
      <c r="BT15" s="144">
        <f t="shared" si="7"/>
        <v>3685.77</v>
      </c>
      <c r="BU15" s="144">
        <f t="shared" si="8"/>
        <v>845.88269</v>
      </c>
      <c r="BV15" s="142">
        <f t="shared" si="33"/>
        <v>22.94995862465645</v>
      </c>
      <c r="BW15" s="144">
        <f t="shared" si="34"/>
        <v>848.6099999999999</v>
      </c>
      <c r="BX15" s="144">
        <f t="shared" si="34"/>
        <v>175.47534000000002</v>
      </c>
      <c r="BY15" s="142">
        <f t="shared" si="35"/>
        <v>20.677972213384244</v>
      </c>
      <c r="BZ15" s="142">
        <f>Иль!C53</f>
        <v>812.31</v>
      </c>
      <c r="CA15" s="142">
        <f>Иль!D53</f>
        <v>149.17534</v>
      </c>
      <c r="CB15" s="142">
        <f t="shared" si="36"/>
        <v>18.364336275559825</v>
      </c>
      <c r="CC15" s="142">
        <f>Иль!C54</f>
        <v>26.3</v>
      </c>
      <c r="CD15" s="142">
        <f>Иль!D54</f>
        <v>26.3</v>
      </c>
      <c r="CE15" s="142">
        <f t="shared" si="37"/>
        <v>100</v>
      </c>
      <c r="CF15" s="142">
        <f>Иль!C55</f>
        <v>10</v>
      </c>
      <c r="CG15" s="142"/>
      <c r="CH15" s="142">
        <f t="shared" si="38"/>
        <v>0</v>
      </c>
      <c r="CI15" s="142"/>
      <c r="CJ15" s="142"/>
      <c r="CK15" s="142" t="e">
        <f t="shared" si="39"/>
        <v>#DIV/0!</v>
      </c>
      <c r="CL15" s="142">
        <f>Иль!C56</f>
        <v>111.86</v>
      </c>
      <c r="CM15" s="142">
        <f>Иль!D56</f>
        <v>12.87898</v>
      </c>
      <c r="CN15" s="142">
        <f t="shared" si="40"/>
        <v>11.513481137135706</v>
      </c>
      <c r="CO15" s="142">
        <f>Иль!C58</f>
        <v>12.488</v>
      </c>
      <c r="CP15" s="142">
        <f>Иль!D58</f>
        <v>0</v>
      </c>
      <c r="CQ15" s="142">
        <f t="shared" si="41"/>
        <v>0</v>
      </c>
      <c r="CR15" s="144">
        <f>Иль!C62</f>
        <v>30</v>
      </c>
      <c r="CS15" s="144">
        <f>Иль!D62</f>
        <v>0</v>
      </c>
      <c r="CT15" s="142">
        <f t="shared" si="42"/>
        <v>0</v>
      </c>
      <c r="CU15" s="144">
        <f>Иль!C66</f>
        <v>630.7</v>
      </c>
      <c r="CV15" s="144">
        <f>Иль!D66</f>
        <v>245.11534</v>
      </c>
      <c r="CW15" s="142">
        <f t="shared" si="43"/>
        <v>38.86401458696686</v>
      </c>
      <c r="CX15" s="144">
        <f>Иль!C77</f>
        <v>2040.112</v>
      </c>
      <c r="CY15" s="144">
        <f>Иль!D77</f>
        <v>408.41303</v>
      </c>
      <c r="CZ15" s="142">
        <f t="shared" si="44"/>
        <v>20.01914747817767</v>
      </c>
      <c r="DA15" s="142">
        <f>Иль!C85</f>
        <v>0</v>
      </c>
      <c r="DB15" s="142">
        <f>Иль!D85</f>
        <v>0</v>
      </c>
      <c r="DC15" s="142" t="e">
        <f t="shared" si="9"/>
        <v>#DIV/0!</v>
      </c>
      <c r="DD15" s="143">
        <f>Иль!C89</f>
        <v>12</v>
      </c>
      <c r="DE15" s="143">
        <f>Иль!D89</f>
        <v>4</v>
      </c>
      <c r="DF15" s="142">
        <f t="shared" si="45"/>
        <v>33.33333333333333</v>
      </c>
      <c r="DG15" s="229">
        <f>Иль!C99</f>
        <v>0</v>
      </c>
      <c r="DH15" s="142">
        <f>Иль!D99</f>
        <v>0</v>
      </c>
      <c r="DI15" s="142"/>
      <c r="DJ15" s="148">
        <f t="shared" si="10"/>
        <v>4.547473508864641E-13</v>
      </c>
      <c r="DK15" s="148">
        <f t="shared" si="11"/>
        <v>-25.749329999999986</v>
      </c>
      <c r="DL15" s="142"/>
    </row>
    <row r="16" spans="1:116" s="131" customFormat="1" ht="15" customHeight="1">
      <c r="A16" s="138">
        <v>4</v>
      </c>
      <c r="B16" s="139" t="s">
        <v>221</v>
      </c>
      <c r="C16" s="140">
        <f t="shared" si="12"/>
        <v>4443.343000000001</v>
      </c>
      <c r="D16" s="157">
        <f t="shared" si="0"/>
        <v>904.5511700000001</v>
      </c>
      <c r="E16" s="142">
        <f t="shared" si="13"/>
        <v>20.357446409156346</v>
      </c>
      <c r="F16" s="143">
        <f t="shared" si="14"/>
        <v>1590.1999999999998</v>
      </c>
      <c r="G16" s="143">
        <f t="shared" si="1"/>
        <v>320.11217</v>
      </c>
      <c r="H16" s="142">
        <f t="shared" si="15"/>
        <v>20.130308766192933</v>
      </c>
      <c r="I16" s="144">
        <f>Кад!C7</f>
        <v>849.3</v>
      </c>
      <c r="J16" s="144">
        <f>Кад!D7</f>
        <v>182.82611</v>
      </c>
      <c r="K16" s="142">
        <f t="shared" si="16"/>
        <v>21.526681973389852</v>
      </c>
      <c r="L16" s="144">
        <f>Кад!C9</f>
        <v>30</v>
      </c>
      <c r="M16" s="144">
        <f>Кад!D9</f>
        <v>0.3669</v>
      </c>
      <c r="N16" s="142">
        <f t="shared" si="17"/>
        <v>1.2229999999999999</v>
      </c>
      <c r="O16" s="144">
        <f>Кад!C12</f>
        <v>42.9</v>
      </c>
      <c r="P16" s="144">
        <f>Кад!D12</f>
        <v>4.29357</v>
      </c>
      <c r="Q16" s="142">
        <f t="shared" si="18"/>
        <v>10.008321678321678</v>
      </c>
      <c r="R16" s="144">
        <f>Кад!C11</f>
        <v>314.9</v>
      </c>
      <c r="S16" s="144">
        <f>Кад!D11</f>
        <v>56.60437</v>
      </c>
      <c r="T16" s="142">
        <f t="shared" si="19"/>
        <v>17.975347729437917</v>
      </c>
      <c r="U16" s="142">
        <f>Кад!C17</f>
        <v>11.1</v>
      </c>
      <c r="V16" s="142">
        <f>Кад!D17</f>
        <v>0</v>
      </c>
      <c r="W16" s="142">
        <f t="shared" si="20"/>
        <v>0</v>
      </c>
      <c r="X16" s="144">
        <f>Кад!C21</f>
        <v>270</v>
      </c>
      <c r="Y16" s="144">
        <f>Кад!D21</f>
        <v>76.02122</v>
      </c>
      <c r="Z16" s="142">
        <f t="shared" si="21"/>
        <v>28.156007407407408</v>
      </c>
      <c r="AA16" s="144"/>
      <c r="AB16" s="144"/>
      <c r="AC16" s="142" t="e">
        <f t="shared" si="22"/>
        <v>#DIV/0!</v>
      </c>
      <c r="AD16" s="144">
        <f>Кад!C22</f>
        <v>0</v>
      </c>
      <c r="AE16" s="144">
        <f>Кад!D22</f>
        <v>0</v>
      </c>
      <c r="AF16" s="142" t="e">
        <f t="shared" si="23"/>
        <v>#DIV/0!</v>
      </c>
      <c r="AG16" s="144"/>
      <c r="AH16" s="144">
        <f>Кад!D19</f>
        <v>0</v>
      </c>
      <c r="AI16" s="142" t="e">
        <f t="shared" si="24"/>
        <v>#DIV/0!</v>
      </c>
      <c r="AJ16" s="142">
        <f>Кад!C25</f>
        <v>70</v>
      </c>
      <c r="AK16" s="142">
        <f>Кад!D25</f>
        <v>0</v>
      </c>
      <c r="AL16" s="142">
        <f t="shared" si="25"/>
        <v>0</v>
      </c>
      <c r="AM16" s="151">
        <f>Кад!C34</f>
        <v>2</v>
      </c>
      <c r="AN16" s="151">
        <f>Кад!D34</f>
        <v>0</v>
      </c>
      <c r="AO16" s="142">
        <f t="shared" si="26"/>
        <v>0</v>
      </c>
      <c r="AP16" s="142"/>
      <c r="AQ16" s="142">
        <f>Кад!D36</f>
        <v>0</v>
      </c>
      <c r="AR16" s="142" t="e">
        <f t="shared" si="27"/>
        <v>#DIV/0!</v>
      </c>
      <c r="AS16" s="142"/>
      <c r="AT16" s="142"/>
      <c r="AU16" s="146" t="e">
        <f t="shared" si="28"/>
        <v>#DIV/0!</v>
      </c>
      <c r="AV16" s="146"/>
      <c r="AW16" s="146"/>
      <c r="AX16" s="146" t="e">
        <f t="shared" si="29"/>
        <v>#DIV/0!</v>
      </c>
      <c r="AY16" s="144">
        <f t="shared" si="2"/>
        <v>2853.1430000000005</v>
      </c>
      <c r="AZ16" s="144">
        <f t="shared" si="3"/>
        <v>584.4390000000001</v>
      </c>
      <c r="BA16" s="142">
        <f>AZ16/AY16*100</f>
        <v>20.484041634085635</v>
      </c>
      <c r="BB16" s="147">
        <f>Кад!C40</f>
        <v>2124.3</v>
      </c>
      <c r="BC16" s="147">
        <f>Кад!D40</f>
        <v>487.6</v>
      </c>
      <c r="BD16" s="142">
        <f t="shared" si="30"/>
        <v>22.95344348726639</v>
      </c>
      <c r="BE16" s="142"/>
      <c r="BF16" s="142"/>
      <c r="BG16" s="142" t="e">
        <f t="shared" si="31"/>
        <v>#DIV/0!</v>
      </c>
      <c r="BH16" s="142">
        <f>Кад!C42</f>
        <v>616.84</v>
      </c>
      <c r="BI16" s="142">
        <f>Кад!D42</f>
        <v>68.879</v>
      </c>
      <c r="BJ16" s="142">
        <f t="shared" si="4"/>
        <v>11.16642889566176</v>
      </c>
      <c r="BK16" s="142">
        <f>Кад!C43</f>
        <v>112.003</v>
      </c>
      <c r="BL16" s="142">
        <f>Кад!D43</f>
        <v>27.96</v>
      </c>
      <c r="BM16" s="142">
        <f t="shared" si="5"/>
        <v>24.963617045971983</v>
      </c>
      <c r="BN16" s="142"/>
      <c r="BO16" s="142"/>
      <c r="BP16" s="142" t="e">
        <f t="shared" si="6"/>
        <v>#DIV/0!</v>
      </c>
      <c r="BQ16" s="144"/>
      <c r="BR16" s="144"/>
      <c r="BS16" s="142" t="e">
        <f t="shared" si="32"/>
        <v>#DIV/0!</v>
      </c>
      <c r="BT16" s="144">
        <f t="shared" si="7"/>
        <v>4443.343</v>
      </c>
      <c r="BU16" s="144">
        <f t="shared" si="8"/>
        <v>883.2589399999999</v>
      </c>
      <c r="BV16" s="142">
        <f t="shared" si="33"/>
        <v>19.87825247792034</v>
      </c>
      <c r="BW16" s="144">
        <f t="shared" si="34"/>
        <v>742.2429999999999</v>
      </c>
      <c r="BX16" s="144">
        <f t="shared" si="34"/>
        <v>150.43441</v>
      </c>
      <c r="BY16" s="142">
        <f t="shared" si="35"/>
        <v>20.26754176192972</v>
      </c>
      <c r="BZ16" s="142">
        <f>Кад!C53</f>
        <v>705.943</v>
      </c>
      <c r="CA16" s="142">
        <f>Кад!D53</f>
        <v>124.13441</v>
      </c>
      <c r="CB16" s="142">
        <f t="shared" si="36"/>
        <v>17.584197307714646</v>
      </c>
      <c r="CC16" s="142">
        <f>Кад!C54</f>
        <v>26.3</v>
      </c>
      <c r="CD16" s="142">
        <f>Кад!D54</f>
        <v>26.3</v>
      </c>
      <c r="CE16" s="142">
        <f t="shared" si="37"/>
        <v>100</v>
      </c>
      <c r="CF16" s="142">
        <f>Кад!C55</f>
        <v>10</v>
      </c>
      <c r="CG16" s="142"/>
      <c r="CH16" s="142">
        <f t="shared" si="38"/>
        <v>0</v>
      </c>
      <c r="CI16" s="142"/>
      <c r="CJ16" s="142"/>
      <c r="CK16" s="142" t="e">
        <f t="shared" si="39"/>
        <v>#DIV/0!</v>
      </c>
      <c r="CL16" s="142">
        <f>Кад!C56</f>
        <v>111.86</v>
      </c>
      <c r="CM16" s="142">
        <f>Кад!D56</f>
        <v>15.3675</v>
      </c>
      <c r="CN16" s="142">
        <f t="shared" si="40"/>
        <v>13.738154836402646</v>
      </c>
      <c r="CO16" s="142">
        <f>Кад!C58</f>
        <v>24.9</v>
      </c>
      <c r="CP16" s="142">
        <f>Кад!D58</f>
        <v>0</v>
      </c>
      <c r="CQ16" s="142">
        <f t="shared" si="41"/>
        <v>0</v>
      </c>
      <c r="CR16" s="144">
        <f>Кад!C62</f>
        <v>50</v>
      </c>
      <c r="CS16" s="144">
        <f>Кад!D62</f>
        <v>0</v>
      </c>
      <c r="CT16" s="142">
        <f t="shared" si="42"/>
        <v>0</v>
      </c>
      <c r="CU16" s="144">
        <f>Кад!C66</f>
        <v>888.3</v>
      </c>
      <c r="CV16" s="144">
        <f>Кад!D66</f>
        <v>286.90671</v>
      </c>
      <c r="CW16" s="142">
        <f t="shared" si="43"/>
        <v>32.29840256670044</v>
      </c>
      <c r="CX16" s="153">
        <f>Кад!C77</f>
        <v>2053.1</v>
      </c>
      <c r="CY16" s="153">
        <f>Кад!D77</f>
        <v>430.55032</v>
      </c>
      <c r="CZ16" s="142">
        <f t="shared" si="44"/>
        <v>20.970742779211925</v>
      </c>
      <c r="DA16" s="142">
        <f>Кад!C85</f>
        <v>332.64</v>
      </c>
      <c r="DB16" s="142">
        <f>Кад!D85</f>
        <v>0</v>
      </c>
      <c r="DC16" s="142">
        <f t="shared" si="9"/>
        <v>0</v>
      </c>
      <c r="DD16" s="143">
        <f>Кад!C89</f>
        <v>15.6</v>
      </c>
      <c r="DE16" s="143">
        <f>Кад!D89</f>
        <v>0</v>
      </c>
      <c r="DF16" s="142">
        <f t="shared" si="45"/>
        <v>0</v>
      </c>
      <c r="DG16" s="229">
        <f>Кад!C99</f>
        <v>224.7</v>
      </c>
      <c r="DH16" s="142">
        <f>Кад!D99</f>
        <v>0</v>
      </c>
      <c r="DI16" s="142">
        <f>DH16/DG16*100</f>
        <v>0</v>
      </c>
      <c r="DJ16" s="148">
        <f t="shared" si="10"/>
        <v>-9.094947017729282E-13</v>
      </c>
      <c r="DK16" s="148">
        <f t="shared" si="11"/>
        <v>-21.29223000000013</v>
      </c>
      <c r="DL16" s="142"/>
    </row>
    <row r="17" spans="1:116" s="131" customFormat="1" ht="15" customHeight="1">
      <c r="A17" s="138">
        <v>5</v>
      </c>
      <c r="B17" s="139" t="s">
        <v>222</v>
      </c>
      <c r="C17" s="140">
        <f t="shared" si="12"/>
        <v>11957.846</v>
      </c>
      <c r="D17" s="157">
        <f t="shared" si="0"/>
        <v>1039.68862</v>
      </c>
      <c r="E17" s="142">
        <f t="shared" si="13"/>
        <v>8.694614565198448</v>
      </c>
      <c r="F17" s="143">
        <f t="shared" si="14"/>
        <v>5444.6</v>
      </c>
      <c r="G17" s="143">
        <f t="shared" si="1"/>
        <v>1039.68862</v>
      </c>
      <c r="H17" s="142">
        <f t="shared" si="15"/>
        <v>19.095775998236782</v>
      </c>
      <c r="I17" s="144">
        <f>Мор!C7</f>
        <v>4415.1</v>
      </c>
      <c r="J17" s="144">
        <f>Мор!D7</f>
        <v>874.56891</v>
      </c>
      <c r="K17" s="142">
        <f t="shared" si="16"/>
        <v>19.80858666847863</v>
      </c>
      <c r="L17" s="144">
        <f>Мор!C9</f>
        <v>10</v>
      </c>
      <c r="M17" s="144">
        <f>Мор!D9</f>
        <v>0.9405</v>
      </c>
      <c r="N17" s="142">
        <f t="shared" si="17"/>
        <v>9.405</v>
      </c>
      <c r="O17" s="144">
        <f>Мор!C12</f>
        <v>34.3</v>
      </c>
      <c r="P17" s="144">
        <f>Мор!D12</f>
        <v>7.23209</v>
      </c>
      <c r="Q17" s="142">
        <f t="shared" si="18"/>
        <v>21.084810495626822</v>
      </c>
      <c r="R17" s="144">
        <f>Мор!C11</f>
        <v>714.2</v>
      </c>
      <c r="S17" s="144">
        <f>Мор!D11</f>
        <v>134.20703</v>
      </c>
      <c r="T17" s="142">
        <f t="shared" si="19"/>
        <v>18.791239148697844</v>
      </c>
      <c r="U17" s="142">
        <f>Мор!C17</f>
        <v>0</v>
      </c>
      <c r="V17" s="142">
        <f>Мор!D17</f>
        <v>0</v>
      </c>
      <c r="W17" s="142" t="e">
        <f t="shared" si="20"/>
        <v>#DIV/0!</v>
      </c>
      <c r="X17" s="144">
        <f>Мор!C21</f>
        <v>219</v>
      </c>
      <c r="Y17" s="144">
        <f>Мор!D21</f>
        <v>22.74009</v>
      </c>
      <c r="Z17" s="142">
        <f t="shared" si="21"/>
        <v>10.383602739726026</v>
      </c>
      <c r="AA17" s="144"/>
      <c r="AB17" s="144"/>
      <c r="AC17" s="142" t="e">
        <f t="shared" si="22"/>
        <v>#DIV/0!</v>
      </c>
      <c r="AD17" s="144">
        <f>Мор!C22</f>
        <v>0</v>
      </c>
      <c r="AE17" s="144">
        <f>Мор!D22</f>
        <v>0</v>
      </c>
      <c r="AF17" s="142" t="e">
        <f t="shared" si="23"/>
        <v>#DIV/0!</v>
      </c>
      <c r="AG17" s="144"/>
      <c r="AH17" s="144">
        <f>Мор!D19</f>
        <v>0</v>
      </c>
      <c r="AI17" s="142" t="e">
        <f t="shared" si="24"/>
        <v>#DIV/0!</v>
      </c>
      <c r="AJ17" s="142">
        <f>Мор!C25</f>
        <v>50</v>
      </c>
      <c r="AK17" s="142">
        <f>Мор!D25</f>
        <v>0</v>
      </c>
      <c r="AL17" s="142">
        <f t="shared" si="25"/>
        <v>0</v>
      </c>
      <c r="AM17" s="142">
        <f>Мор!C34</f>
        <v>2</v>
      </c>
      <c r="AN17" s="142">
        <f>Мор!D34</f>
        <v>0</v>
      </c>
      <c r="AO17" s="142">
        <f t="shared" si="26"/>
        <v>0</v>
      </c>
      <c r="AP17" s="142"/>
      <c r="AQ17" s="142">
        <f>Мор!D36</f>
        <v>0</v>
      </c>
      <c r="AR17" s="142" t="e">
        <f t="shared" si="27"/>
        <v>#DIV/0!</v>
      </c>
      <c r="AS17" s="142"/>
      <c r="AT17" s="142"/>
      <c r="AU17" s="146" t="e">
        <f t="shared" si="28"/>
        <v>#DIV/0!</v>
      </c>
      <c r="AV17" s="146"/>
      <c r="AW17" s="146"/>
      <c r="AX17" s="146" t="e">
        <f t="shared" si="29"/>
        <v>#DIV/0!</v>
      </c>
      <c r="AY17" s="144">
        <f t="shared" si="2"/>
        <v>6513.245999999999</v>
      </c>
      <c r="AZ17" s="144">
        <f t="shared" si="3"/>
        <v>0</v>
      </c>
      <c r="BA17" s="142">
        <f aca="true" t="shared" si="47" ref="BA17:BA30">AZ17/AY17*100</f>
        <v>0</v>
      </c>
      <c r="BB17" s="147">
        <f>Мор!C40</f>
        <v>0</v>
      </c>
      <c r="BC17" s="147">
        <f>Мор!D40</f>
        <v>0</v>
      </c>
      <c r="BD17" s="142" t="e">
        <f t="shared" si="30"/>
        <v>#DIV/0!</v>
      </c>
      <c r="BE17" s="142"/>
      <c r="BF17" s="142"/>
      <c r="BG17" s="142" t="e">
        <f t="shared" si="31"/>
        <v>#DIV/0!</v>
      </c>
      <c r="BH17" s="142">
        <f>Мор!C42</f>
        <v>5095.646</v>
      </c>
      <c r="BI17" s="142">
        <f>Мор!D42</f>
        <v>0</v>
      </c>
      <c r="BJ17" s="142">
        <f t="shared" si="4"/>
        <v>0</v>
      </c>
      <c r="BK17" s="142">
        <f>Мор!C43</f>
        <v>1417.6</v>
      </c>
      <c r="BL17" s="142">
        <f>Мор!D43</f>
        <v>0</v>
      </c>
      <c r="BM17" s="142">
        <f t="shared" si="5"/>
        <v>0</v>
      </c>
      <c r="BN17" s="142"/>
      <c r="BO17" s="142"/>
      <c r="BP17" s="142" t="e">
        <f t="shared" si="6"/>
        <v>#DIV/0!</v>
      </c>
      <c r="BQ17" s="144"/>
      <c r="BR17" s="144"/>
      <c r="BS17" s="142" t="e">
        <f t="shared" si="32"/>
        <v>#DIV/0!</v>
      </c>
      <c r="BT17" s="144">
        <f t="shared" si="7"/>
        <v>11957.846</v>
      </c>
      <c r="BU17" s="144">
        <f t="shared" si="8"/>
        <v>815.325</v>
      </c>
      <c r="BV17" s="142">
        <f t="shared" si="33"/>
        <v>6.818326645116521</v>
      </c>
      <c r="BW17" s="144">
        <f t="shared" si="34"/>
        <v>935.7</v>
      </c>
      <c r="BX17" s="144">
        <f t="shared" si="34"/>
        <v>159.22652</v>
      </c>
      <c r="BY17" s="142">
        <f t="shared" si="35"/>
        <v>17.01683445548787</v>
      </c>
      <c r="BZ17" s="142">
        <f>Мор!C53</f>
        <v>925.7</v>
      </c>
      <c r="CA17" s="142">
        <f>Мор!D53</f>
        <v>159.22652</v>
      </c>
      <c r="CB17" s="142">
        <f t="shared" si="36"/>
        <v>17.200661121313598</v>
      </c>
      <c r="CC17" s="142"/>
      <c r="CD17" s="142"/>
      <c r="CE17" s="142" t="e">
        <f t="shared" si="37"/>
        <v>#DIV/0!</v>
      </c>
      <c r="CF17" s="142">
        <f>Мор!C55</f>
        <v>10</v>
      </c>
      <c r="CG17" s="142"/>
      <c r="CH17" s="142">
        <f t="shared" si="38"/>
        <v>0</v>
      </c>
      <c r="CI17" s="142"/>
      <c r="CJ17" s="142"/>
      <c r="CK17" s="142" t="e">
        <f t="shared" si="39"/>
        <v>#DIV/0!</v>
      </c>
      <c r="CL17" s="142">
        <f>Мор!C56</f>
        <v>0</v>
      </c>
      <c r="CM17" s="142">
        <f>'[1]моргауши'!D57</f>
        <v>0</v>
      </c>
      <c r="CN17" s="142" t="e">
        <f t="shared" si="40"/>
        <v>#DIV/0!</v>
      </c>
      <c r="CO17" s="142">
        <f>Мор!C58</f>
        <v>0</v>
      </c>
      <c r="CP17" s="142">
        <f>Мор!D58</f>
        <v>0</v>
      </c>
      <c r="CQ17" s="142" t="e">
        <f t="shared" si="41"/>
        <v>#DIV/0!</v>
      </c>
      <c r="CR17" s="144">
        <f>Мор!C62</f>
        <v>8</v>
      </c>
      <c r="CS17" s="144">
        <f>Мор!D62</f>
        <v>0</v>
      </c>
      <c r="CT17" s="142">
        <f t="shared" si="42"/>
        <v>0</v>
      </c>
      <c r="CU17" s="144">
        <f>Мор!C66</f>
        <v>3430.6000000000004</v>
      </c>
      <c r="CV17" s="144">
        <f>Мор!D66</f>
        <v>243.03303</v>
      </c>
      <c r="CW17" s="142">
        <f t="shared" si="43"/>
        <v>7.084271847490234</v>
      </c>
      <c r="CX17" s="144">
        <f>Мор!C77</f>
        <v>193</v>
      </c>
      <c r="CY17" s="144">
        <f>Мор!D77</f>
        <v>32.06545</v>
      </c>
      <c r="CZ17" s="142">
        <f t="shared" si="44"/>
        <v>16.61422279792746</v>
      </c>
      <c r="DA17" s="142">
        <f>Мор!C85</f>
        <v>5095.646</v>
      </c>
      <c r="DB17" s="142">
        <f>Мор!D85</f>
        <v>0</v>
      </c>
      <c r="DC17" s="142">
        <f t="shared" si="9"/>
        <v>0</v>
      </c>
      <c r="DD17" s="143">
        <f>Мор!C89</f>
        <v>21.5</v>
      </c>
      <c r="DE17" s="143">
        <f>Мор!D89</f>
        <v>6</v>
      </c>
      <c r="DF17" s="142">
        <f t="shared" si="45"/>
        <v>27.906976744186046</v>
      </c>
      <c r="DG17" s="229">
        <f>Мор!C99</f>
        <v>2273.4</v>
      </c>
      <c r="DH17" s="142">
        <f>Мор!D99</f>
        <v>375</v>
      </c>
      <c r="DI17" s="142">
        <f>DH17/DG17*100</f>
        <v>16.49511744523621</v>
      </c>
      <c r="DJ17" s="148">
        <f t="shared" si="10"/>
        <v>0</v>
      </c>
      <c r="DK17" s="148">
        <f t="shared" si="11"/>
        <v>-224.36361999999986</v>
      </c>
      <c r="DL17" s="142" t="e">
        <f t="shared" si="46"/>
        <v>#DIV/0!</v>
      </c>
    </row>
    <row r="18" spans="1:116" s="131" customFormat="1" ht="15" customHeight="1">
      <c r="A18" s="138">
        <v>6</v>
      </c>
      <c r="B18" s="139" t="s">
        <v>223</v>
      </c>
      <c r="C18" s="140">
        <f t="shared" si="12"/>
        <v>4394.245999999999</v>
      </c>
      <c r="D18" s="157">
        <f t="shared" si="0"/>
        <v>1328.0527</v>
      </c>
      <c r="E18" s="142">
        <f t="shared" si="13"/>
        <v>30.222538747261762</v>
      </c>
      <c r="F18" s="143">
        <f t="shared" si="14"/>
        <v>1572.6999999999998</v>
      </c>
      <c r="G18" s="143">
        <f t="shared" si="1"/>
        <v>700.8007</v>
      </c>
      <c r="H18" s="142">
        <f t="shared" si="15"/>
        <v>44.56035480384053</v>
      </c>
      <c r="I18" s="144">
        <f>Мос!C7</f>
        <v>652.9</v>
      </c>
      <c r="J18" s="144">
        <f>Мос!D7</f>
        <v>408.69026</v>
      </c>
      <c r="K18" s="142">
        <f t="shared" si="16"/>
        <v>62.59614948690459</v>
      </c>
      <c r="L18" s="144">
        <f>Мос!C9</f>
        <v>10</v>
      </c>
      <c r="M18" s="144">
        <f>Мос!D9</f>
        <v>0</v>
      </c>
      <c r="N18" s="142">
        <f t="shared" si="17"/>
        <v>0</v>
      </c>
      <c r="O18" s="144">
        <f>Мос!C12</f>
        <v>14</v>
      </c>
      <c r="P18" s="144">
        <f>Мос!D12</f>
        <v>4.95081</v>
      </c>
      <c r="Q18" s="142">
        <f t="shared" si="18"/>
        <v>35.36292857142857</v>
      </c>
      <c r="R18" s="153">
        <f>Мос!C11</f>
        <v>371.7</v>
      </c>
      <c r="S18" s="153">
        <f>Мос!D11</f>
        <v>54.23652</v>
      </c>
      <c r="T18" s="142">
        <f t="shared" si="19"/>
        <v>14.591476997578692</v>
      </c>
      <c r="U18" s="142">
        <f>Мос!C17</f>
        <v>12.1</v>
      </c>
      <c r="V18" s="142">
        <f>Мос!D17</f>
        <v>3</v>
      </c>
      <c r="W18" s="142">
        <f t="shared" si="20"/>
        <v>24.793388429752067</v>
      </c>
      <c r="X18" s="144">
        <f>Мос!C21</f>
        <v>450</v>
      </c>
      <c r="Y18" s="144">
        <f>Мос!D21</f>
        <v>228.60144</v>
      </c>
      <c r="Z18" s="142">
        <f t="shared" si="21"/>
        <v>50.80032</v>
      </c>
      <c r="AA18" s="144"/>
      <c r="AB18" s="144"/>
      <c r="AC18" s="142" t="e">
        <f t="shared" si="22"/>
        <v>#DIV/0!</v>
      </c>
      <c r="AD18" s="144">
        <f>Мос!C22</f>
        <v>0</v>
      </c>
      <c r="AE18" s="144">
        <f>Мос!D22</f>
        <v>0</v>
      </c>
      <c r="AF18" s="142" t="e">
        <f t="shared" si="23"/>
        <v>#DIV/0!</v>
      </c>
      <c r="AG18" s="144"/>
      <c r="AH18" s="144">
        <f>Мос!D19</f>
        <v>0</v>
      </c>
      <c r="AI18" s="142" t="e">
        <f t="shared" si="24"/>
        <v>#DIV/0!</v>
      </c>
      <c r="AJ18" s="142">
        <f>Мос!C25</f>
        <v>60</v>
      </c>
      <c r="AK18" s="142">
        <f>Мос!D25</f>
        <v>1.32167</v>
      </c>
      <c r="AL18" s="142">
        <f t="shared" si="25"/>
        <v>2.2027833333333335</v>
      </c>
      <c r="AM18" s="151">
        <f>Мос!C34</f>
        <v>2</v>
      </c>
      <c r="AN18" s="151">
        <f>Мос!D34</f>
        <v>0</v>
      </c>
      <c r="AO18" s="142">
        <f t="shared" si="26"/>
        <v>0</v>
      </c>
      <c r="AP18" s="142"/>
      <c r="AQ18" s="142">
        <f>Мос!D36</f>
        <v>0</v>
      </c>
      <c r="AR18" s="142" t="e">
        <f t="shared" si="27"/>
        <v>#DIV/0!</v>
      </c>
      <c r="AS18" s="142"/>
      <c r="AT18" s="142"/>
      <c r="AU18" s="146" t="e">
        <f t="shared" si="28"/>
        <v>#DIV/0!</v>
      </c>
      <c r="AV18" s="146"/>
      <c r="AW18" s="146"/>
      <c r="AX18" s="146" t="e">
        <f t="shared" si="29"/>
        <v>#DIV/0!</v>
      </c>
      <c r="AY18" s="144">
        <f t="shared" si="2"/>
        <v>2821.546</v>
      </c>
      <c r="AZ18" s="144">
        <f t="shared" si="3"/>
        <v>627.252</v>
      </c>
      <c r="BA18" s="142">
        <f t="shared" si="47"/>
        <v>22.23079120453822</v>
      </c>
      <c r="BB18" s="147">
        <f>Мос!C40</f>
        <v>2079.5</v>
      </c>
      <c r="BC18" s="147">
        <f>Мос!D40</f>
        <v>479.9</v>
      </c>
      <c r="BD18" s="142">
        <f t="shared" si="30"/>
        <v>23.07766289973551</v>
      </c>
      <c r="BE18" s="142"/>
      <c r="BF18" s="142"/>
      <c r="BG18" s="142" t="e">
        <f t="shared" si="31"/>
        <v>#DIV/0!</v>
      </c>
      <c r="BH18" s="142">
        <f>Мос!C42</f>
        <v>630.06</v>
      </c>
      <c r="BI18" s="142">
        <f>Мос!D42</f>
        <v>119.392</v>
      </c>
      <c r="BJ18" s="142">
        <f t="shared" si="4"/>
        <v>18.94930641526204</v>
      </c>
      <c r="BK18" s="142">
        <f>Мос!C43</f>
        <v>111.986</v>
      </c>
      <c r="BL18" s="142">
        <f>Мос!D43</f>
        <v>27.96</v>
      </c>
      <c r="BM18" s="142">
        <f t="shared" si="5"/>
        <v>24.967406640115726</v>
      </c>
      <c r="BN18" s="142"/>
      <c r="BO18" s="142"/>
      <c r="BP18" s="142" t="e">
        <f t="shared" si="6"/>
        <v>#DIV/0!</v>
      </c>
      <c r="BQ18" s="144"/>
      <c r="BR18" s="144"/>
      <c r="BS18" s="142" t="e">
        <f t="shared" si="32"/>
        <v>#DIV/0!</v>
      </c>
      <c r="BT18" s="144">
        <f t="shared" si="7"/>
        <v>5029.245999999999</v>
      </c>
      <c r="BU18" s="144">
        <f t="shared" si="8"/>
        <v>637.31701</v>
      </c>
      <c r="BV18" s="142">
        <f t="shared" si="33"/>
        <v>12.672217863274138</v>
      </c>
      <c r="BW18" s="144">
        <f t="shared" si="34"/>
        <v>773.126</v>
      </c>
      <c r="BX18" s="144">
        <f t="shared" si="34"/>
        <v>122.75707</v>
      </c>
      <c r="BY18" s="142">
        <f t="shared" si="35"/>
        <v>15.878016002566206</v>
      </c>
      <c r="BZ18" s="142">
        <f>Мос!C53</f>
        <v>753.126</v>
      </c>
      <c r="CA18" s="142">
        <f>Мос!D53</f>
        <v>122.75707</v>
      </c>
      <c r="CB18" s="142">
        <f t="shared" si="36"/>
        <v>16.29967229919031</v>
      </c>
      <c r="CC18" s="142"/>
      <c r="CD18" s="142"/>
      <c r="CE18" s="142" t="e">
        <f t="shared" si="37"/>
        <v>#DIV/0!</v>
      </c>
      <c r="CF18" s="142">
        <f>Мос!C55</f>
        <v>20</v>
      </c>
      <c r="CG18" s="142"/>
      <c r="CH18" s="142">
        <f t="shared" si="38"/>
        <v>0</v>
      </c>
      <c r="CI18" s="142"/>
      <c r="CJ18" s="142"/>
      <c r="CK18" s="142" t="e">
        <f t="shared" si="39"/>
        <v>#DIV/0!</v>
      </c>
      <c r="CL18" s="142">
        <f>Мос!C56</f>
        <v>111.86</v>
      </c>
      <c r="CM18" s="142">
        <f>Мос!D56</f>
        <v>15.2915</v>
      </c>
      <c r="CN18" s="142">
        <f t="shared" si="40"/>
        <v>13.670212765957446</v>
      </c>
      <c r="CO18" s="142">
        <f>Мос!C58</f>
        <v>21.9</v>
      </c>
      <c r="CP18" s="142">
        <f>Мос!D58</f>
        <v>0</v>
      </c>
      <c r="CQ18" s="142">
        <f t="shared" si="41"/>
        <v>0</v>
      </c>
      <c r="CR18" s="144">
        <f>Мос!C62</f>
        <v>364.5</v>
      </c>
      <c r="CS18" s="144">
        <f>Мос!D62</f>
        <v>0</v>
      </c>
      <c r="CT18" s="142">
        <f t="shared" si="42"/>
        <v>0</v>
      </c>
      <c r="CU18" s="144">
        <f>Мос!C66</f>
        <v>1129.58</v>
      </c>
      <c r="CV18" s="144">
        <f>Мос!D66</f>
        <v>299.06671</v>
      </c>
      <c r="CW18" s="142">
        <f t="shared" si="43"/>
        <v>26.475921138830365</v>
      </c>
      <c r="CX18" s="153">
        <f>Мос!C77</f>
        <v>1917.12</v>
      </c>
      <c r="CY18" s="153">
        <f>Мос!D77</f>
        <v>123.96273</v>
      </c>
      <c r="CZ18" s="142">
        <f t="shared" si="44"/>
        <v>6.46609132448673</v>
      </c>
      <c r="DA18" s="142">
        <f>Мос!C85</f>
        <v>380.16</v>
      </c>
      <c r="DB18" s="142">
        <f>Мос!D85</f>
        <v>0</v>
      </c>
      <c r="DC18" s="142">
        <f t="shared" si="9"/>
        <v>0</v>
      </c>
      <c r="DD18" s="143">
        <f>Мос!C89</f>
        <v>32</v>
      </c>
      <c r="DE18" s="143">
        <f>Мос!D89</f>
        <v>1.489</v>
      </c>
      <c r="DF18" s="142">
        <f t="shared" si="45"/>
        <v>4.653125</v>
      </c>
      <c r="DG18" s="229">
        <f>Мос!C99</f>
        <v>299</v>
      </c>
      <c r="DH18" s="142">
        <f>Мос!D99</f>
        <v>74.75</v>
      </c>
      <c r="DI18" s="142"/>
      <c r="DJ18" s="148">
        <f t="shared" si="10"/>
        <v>635</v>
      </c>
      <c r="DK18" s="148">
        <f t="shared" si="11"/>
        <v>-690.73569</v>
      </c>
      <c r="DL18" s="142">
        <f t="shared" si="46"/>
        <v>-108.77727401574803</v>
      </c>
    </row>
    <row r="19" spans="1:132" s="131" customFormat="1" ht="14.25" customHeight="1">
      <c r="A19" s="138">
        <v>7</v>
      </c>
      <c r="B19" s="139" t="s">
        <v>224</v>
      </c>
      <c r="C19" s="140">
        <f t="shared" si="12"/>
        <v>3826.9780000000005</v>
      </c>
      <c r="D19" s="157">
        <f t="shared" si="0"/>
        <v>649.02926</v>
      </c>
      <c r="E19" s="142">
        <f t="shared" si="13"/>
        <v>16.959315156763378</v>
      </c>
      <c r="F19" s="143">
        <f t="shared" si="14"/>
        <v>1154.4</v>
      </c>
      <c r="G19" s="143">
        <f t="shared" si="1"/>
        <v>143.31225999999998</v>
      </c>
      <c r="H19" s="142">
        <f t="shared" si="15"/>
        <v>12.414436936936934</v>
      </c>
      <c r="I19" s="144">
        <f>Ори!C7</f>
        <v>509.7</v>
      </c>
      <c r="J19" s="144">
        <f>Ори!D7</f>
        <v>105.83161</v>
      </c>
      <c r="K19" s="142">
        <f t="shared" si="16"/>
        <v>20.763509907788897</v>
      </c>
      <c r="L19" s="144">
        <f>Ори!C9</f>
        <v>17</v>
      </c>
      <c r="M19" s="144">
        <f>Ори!D9</f>
        <v>2.8488</v>
      </c>
      <c r="N19" s="142">
        <f t="shared" si="17"/>
        <v>16.75764705882353</v>
      </c>
      <c r="O19" s="144">
        <f>Ори!C12</f>
        <v>27.9</v>
      </c>
      <c r="P19" s="144">
        <f>Ори!D12</f>
        <v>3.90947</v>
      </c>
      <c r="Q19" s="142">
        <f t="shared" si="18"/>
        <v>14.012437275985661</v>
      </c>
      <c r="R19" s="144">
        <f>Ори!C11</f>
        <v>390.8</v>
      </c>
      <c r="S19" s="144">
        <f>Ори!D11</f>
        <v>17.2252</v>
      </c>
      <c r="T19" s="142">
        <f t="shared" si="19"/>
        <v>4.4076765609007165</v>
      </c>
      <c r="U19" s="142">
        <f>Ори!C17</f>
        <v>19</v>
      </c>
      <c r="V19" s="142">
        <f>Ори!D17</f>
        <v>3</v>
      </c>
      <c r="W19" s="142">
        <f t="shared" si="20"/>
        <v>15.789473684210526</v>
      </c>
      <c r="X19" s="144">
        <f>Ори!C21</f>
        <v>129</v>
      </c>
      <c r="Y19" s="144">
        <f>Ори!D21</f>
        <v>10.49718</v>
      </c>
      <c r="Z19" s="142">
        <f t="shared" si="21"/>
        <v>8.137348837209304</v>
      </c>
      <c r="AA19" s="144"/>
      <c r="AB19" s="144"/>
      <c r="AC19" s="142" t="e">
        <f t="shared" si="22"/>
        <v>#DIV/0!</v>
      </c>
      <c r="AD19" s="144">
        <f>Ори!C22</f>
        <v>0</v>
      </c>
      <c r="AE19" s="144">
        <f>Ори!D22</f>
        <v>0</v>
      </c>
      <c r="AF19" s="142" t="e">
        <f t="shared" si="23"/>
        <v>#DIV/0!</v>
      </c>
      <c r="AG19" s="144"/>
      <c r="AH19" s="144">
        <f>Ори!D19</f>
        <v>0</v>
      </c>
      <c r="AI19" s="142" t="e">
        <f t="shared" si="24"/>
        <v>#DIV/0!</v>
      </c>
      <c r="AJ19" s="142">
        <f>Ори!C25</f>
        <v>60</v>
      </c>
      <c r="AK19" s="142">
        <f>Ори!D25</f>
        <v>0</v>
      </c>
      <c r="AL19" s="142">
        <f t="shared" si="25"/>
        <v>0</v>
      </c>
      <c r="AM19" s="142">
        <f>Ори!C34</f>
        <v>1</v>
      </c>
      <c r="AN19" s="142">
        <f>Ори!D34</f>
        <v>0</v>
      </c>
      <c r="AO19" s="142">
        <f t="shared" si="26"/>
        <v>0</v>
      </c>
      <c r="AP19" s="142"/>
      <c r="AQ19" s="142"/>
      <c r="AR19" s="142" t="e">
        <f t="shared" si="27"/>
        <v>#DIV/0!</v>
      </c>
      <c r="AS19" s="142"/>
      <c r="AT19" s="142"/>
      <c r="AU19" s="146" t="e">
        <f t="shared" si="28"/>
        <v>#DIV/0!</v>
      </c>
      <c r="AV19" s="146"/>
      <c r="AW19" s="146"/>
      <c r="AX19" s="146" t="e">
        <f t="shared" si="29"/>
        <v>#DIV/0!</v>
      </c>
      <c r="AY19" s="144">
        <f t="shared" si="2"/>
        <v>2672.5780000000004</v>
      </c>
      <c r="AZ19" s="144">
        <f t="shared" si="3"/>
        <v>505.717</v>
      </c>
      <c r="BA19" s="142">
        <f t="shared" si="47"/>
        <v>18.92244117851752</v>
      </c>
      <c r="BB19" s="147">
        <f>Ори!C40</f>
        <v>1907.9</v>
      </c>
      <c r="BC19" s="147">
        <f>Ори!D40</f>
        <v>439.7</v>
      </c>
      <c r="BD19" s="142">
        <f t="shared" si="30"/>
        <v>23.046281251637925</v>
      </c>
      <c r="BE19" s="142"/>
      <c r="BF19" s="142"/>
      <c r="BG19" s="142" t="e">
        <f t="shared" si="31"/>
        <v>#DIV/0!</v>
      </c>
      <c r="BH19" s="142">
        <f>Ори!C42</f>
        <v>652.7</v>
      </c>
      <c r="BI19" s="142">
        <f>Ори!D42</f>
        <v>38.057</v>
      </c>
      <c r="BJ19" s="142">
        <f t="shared" si="4"/>
        <v>5.830703232725601</v>
      </c>
      <c r="BK19" s="142">
        <f>Ори!C43</f>
        <v>111.978</v>
      </c>
      <c r="BL19" s="142">
        <f>Ори!D43</f>
        <v>27.96</v>
      </c>
      <c r="BM19" s="142">
        <f t="shared" si="5"/>
        <v>24.969190376681137</v>
      </c>
      <c r="BN19" s="142"/>
      <c r="BO19" s="142"/>
      <c r="BP19" s="142" t="e">
        <f t="shared" si="6"/>
        <v>#DIV/0!</v>
      </c>
      <c r="BQ19" s="144"/>
      <c r="BR19" s="144"/>
      <c r="BS19" s="142" t="e">
        <f t="shared" si="32"/>
        <v>#DIV/0!</v>
      </c>
      <c r="BT19" s="144">
        <f t="shared" si="7"/>
        <v>3876.978</v>
      </c>
      <c r="BU19" s="144">
        <f t="shared" si="8"/>
        <v>718.60716</v>
      </c>
      <c r="BV19" s="142">
        <f t="shared" si="33"/>
        <v>18.535239560296706</v>
      </c>
      <c r="BW19" s="144">
        <f t="shared" si="34"/>
        <v>770.818</v>
      </c>
      <c r="BX19" s="144">
        <f t="shared" si="34"/>
        <v>198.64471</v>
      </c>
      <c r="BY19" s="142">
        <f t="shared" si="35"/>
        <v>25.770637167269054</v>
      </c>
      <c r="BZ19" s="142">
        <f>Ори!C53</f>
        <v>673.918</v>
      </c>
      <c r="CA19" s="142">
        <f>Ори!D53</f>
        <v>116.74471</v>
      </c>
      <c r="CB19" s="142">
        <f t="shared" si="36"/>
        <v>17.323281170706228</v>
      </c>
      <c r="CC19" s="142">
        <f>Ори!C54</f>
        <v>81.9</v>
      </c>
      <c r="CD19" s="142">
        <f>Ори!D54</f>
        <v>81.9</v>
      </c>
      <c r="CE19" s="142">
        <f t="shared" si="37"/>
        <v>100</v>
      </c>
      <c r="CF19" s="142">
        <f>Ори!C55</f>
        <v>15</v>
      </c>
      <c r="CG19" s="142"/>
      <c r="CH19" s="142">
        <f t="shared" si="38"/>
        <v>0</v>
      </c>
      <c r="CI19" s="142"/>
      <c r="CJ19" s="142"/>
      <c r="CK19" s="142" t="e">
        <f t="shared" si="39"/>
        <v>#DIV/0!</v>
      </c>
      <c r="CL19" s="142">
        <f>Ори!C56</f>
        <v>111.86</v>
      </c>
      <c r="CM19" s="142">
        <f>Ори!D56</f>
        <v>12.67819</v>
      </c>
      <c r="CN19" s="142">
        <f t="shared" si="40"/>
        <v>11.333979974968713</v>
      </c>
      <c r="CO19" s="142">
        <f>Ори!C58</f>
        <v>18</v>
      </c>
      <c r="CP19" s="142">
        <f>Ори!D58</f>
        <v>0</v>
      </c>
      <c r="CQ19" s="142">
        <f t="shared" si="41"/>
        <v>0</v>
      </c>
      <c r="CR19" s="144">
        <f>Ори!C62</f>
        <v>0</v>
      </c>
      <c r="CS19" s="144">
        <f>Ори!D62</f>
        <v>0</v>
      </c>
      <c r="CT19" s="142" t="e">
        <f t="shared" si="42"/>
        <v>#DIV/0!</v>
      </c>
      <c r="CU19" s="144">
        <f>Ори!C66</f>
        <v>783.7</v>
      </c>
      <c r="CV19" s="144">
        <f>Ори!D66</f>
        <v>166.115</v>
      </c>
      <c r="CW19" s="142">
        <f t="shared" si="43"/>
        <v>21.196248564501722</v>
      </c>
      <c r="CX19" s="144">
        <f>Ори!C77</f>
        <v>1576.1</v>
      </c>
      <c r="CY19" s="144">
        <f>Ори!D77</f>
        <v>294.69426</v>
      </c>
      <c r="CZ19" s="142">
        <f t="shared" si="44"/>
        <v>18.69768796396168</v>
      </c>
      <c r="DA19" s="142">
        <f>Ори!C85</f>
        <v>417.6</v>
      </c>
      <c r="DB19" s="142">
        <f>Ори!D85</f>
        <v>0</v>
      </c>
      <c r="DC19" s="142">
        <f t="shared" si="9"/>
        <v>0</v>
      </c>
      <c r="DD19" s="143">
        <f>Ори!C89</f>
        <v>13</v>
      </c>
      <c r="DE19" s="143">
        <f>Ори!D89</f>
        <v>0</v>
      </c>
      <c r="DF19" s="142">
        <f t="shared" si="45"/>
        <v>0</v>
      </c>
      <c r="DG19" s="229">
        <f>Ори!C99</f>
        <v>185.9</v>
      </c>
      <c r="DH19" s="142">
        <f>Ори!D99</f>
        <v>46.475</v>
      </c>
      <c r="DI19" s="142">
        <f aca="true" t="shared" si="48" ref="DI19:DI30">DH19/DG19*100</f>
        <v>25</v>
      </c>
      <c r="DJ19" s="148">
        <f t="shared" si="10"/>
        <v>49.999999999999545</v>
      </c>
      <c r="DK19" s="148">
        <f t="shared" si="11"/>
        <v>69.5779</v>
      </c>
      <c r="DL19" s="142">
        <f t="shared" si="46"/>
        <v>139.15580000000128</v>
      </c>
      <c r="DT19" s="158"/>
      <c r="DU19" s="158"/>
      <c r="DV19" s="158"/>
      <c r="DW19" s="158"/>
      <c r="DX19" s="158"/>
      <c r="DY19" s="158"/>
      <c r="DZ19" s="158"/>
      <c r="EA19" s="158"/>
      <c r="EB19" s="158"/>
    </row>
    <row r="20" spans="1:132" s="131" customFormat="1" ht="15" customHeight="1">
      <c r="A20" s="138">
        <v>8</v>
      </c>
      <c r="B20" s="139" t="s">
        <v>225</v>
      </c>
      <c r="C20" s="140">
        <f t="shared" si="12"/>
        <v>4201.623</v>
      </c>
      <c r="D20" s="157">
        <f t="shared" si="0"/>
        <v>802.66831</v>
      </c>
      <c r="E20" s="142">
        <f t="shared" si="13"/>
        <v>19.10376799631952</v>
      </c>
      <c r="F20" s="143">
        <f t="shared" si="14"/>
        <v>1033.4</v>
      </c>
      <c r="G20" s="143">
        <f t="shared" si="1"/>
        <v>123.47230999999998</v>
      </c>
      <c r="H20" s="142">
        <f t="shared" si="15"/>
        <v>11.94816237662086</v>
      </c>
      <c r="I20" s="144">
        <f>Сятр!C7</f>
        <v>418.1</v>
      </c>
      <c r="J20" s="144">
        <f>Сятр!D7</f>
        <v>77.17222</v>
      </c>
      <c r="K20" s="142">
        <f t="shared" si="16"/>
        <v>18.457837837837836</v>
      </c>
      <c r="L20" s="144">
        <f>Сятр!C9</f>
        <v>15</v>
      </c>
      <c r="M20" s="144">
        <f>Сятр!D9</f>
        <v>1.3848</v>
      </c>
      <c r="N20" s="142">
        <f t="shared" si="17"/>
        <v>9.232</v>
      </c>
      <c r="O20" s="144">
        <f>Сятр!C12</f>
        <v>34.4</v>
      </c>
      <c r="P20" s="144">
        <f>Сятр!D12</f>
        <v>1.42363</v>
      </c>
      <c r="Q20" s="142">
        <f t="shared" si="18"/>
        <v>4.138459302325581</v>
      </c>
      <c r="R20" s="144">
        <f>Сятр!C11</f>
        <v>427.2</v>
      </c>
      <c r="S20" s="144">
        <f>Сятр!D11</f>
        <v>36.31444</v>
      </c>
      <c r="T20" s="142">
        <f t="shared" si="19"/>
        <v>8.50057116104869</v>
      </c>
      <c r="U20" s="142">
        <f>Сятр!C17</f>
        <v>5.7</v>
      </c>
      <c r="V20" s="142">
        <f>Сятр!D17</f>
        <v>3.35</v>
      </c>
      <c r="W20" s="142">
        <f t="shared" si="20"/>
        <v>58.77192982456141</v>
      </c>
      <c r="X20" s="144">
        <f>Сятр!C21</f>
        <v>45</v>
      </c>
      <c r="Y20" s="144">
        <f>Сятр!D21</f>
        <v>1.5693</v>
      </c>
      <c r="Z20" s="142">
        <f t="shared" si="21"/>
        <v>3.4873333333333334</v>
      </c>
      <c r="AA20" s="144"/>
      <c r="AB20" s="144"/>
      <c r="AC20" s="142" t="e">
        <f t="shared" si="22"/>
        <v>#DIV/0!</v>
      </c>
      <c r="AD20" s="144">
        <f>Сятр!C22</f>
        <v>7</v>
      </c>
      <c r="AE20" s="144">
        <f>Сятр!D22</f>
        <v>2.25792</v>
      </c>
      <c r="AF20" s="142">
        <f t="shared" si="23"/>
        <v>32.256</v>
      </c>
      <c r="AG20" s="144"/>
      <c r="AH20" s="144">
        <f>Сятр!D19</f>
        <v>0</v>
      </c>
      <c r="AI20" s="142" t="e">
        <f t="shared" si="24"/>
        <v>#DIV/0!</v>
      </c>
      <c r="AJ20" s="142">
        <f>Сятр!C25</f>
        <v>80</v>
      </c>
      <c r="AK20" s="142">
        <f>Сятр!D25</f>
        <v>0</v>
      </c>
      <c r="AL20" s="142">
        <f t="shared" si="25"/>
        <v>0</v>
      </c>
      <c r="AM20" s="151">
        <f>Сятр!C34</f>
        <v>1</v>
      </c>
      <c r="AN20" s="151">
        <f>Сятр!D34</f>
        <v>0</v>
      </c>
      <c r="AO20" s="142">
        <f t="shared" si="26"/>
        <v>0</v>
      </c>
      <c r="AP20" s="142"/>
      <c r="AQ20" s="142"/>
      <c r="AR20" s="142" t="e">
        <f t="shared" si="27"/>
        <v>#DIV/0!</v>
      </c>
      <c r="AS20" s="142"/>
      <c r="AT20" s="142"/>
      <c r="AU20" s="146" t="e">
        <f t="shared" si="28"/>
        <v>#DIV/0!</v>
      </c>
      <c r="AV20" s="146"/>
      <c r="AW20" s="146"/>
      <c r="AX20" s="146" t="e">
        <f t="shared" si="29"/>
        <v>#DIV/0!</v>
      </c>
      <c r="AY20" s="144">
        <f t="shared" si="2"/>
        <v>3168.223</v>
      </c>
      <c r="AZ20" s="144">
        <f t="shared" si="3"/>
        <v>679.196</v>
      </c>
      <c r="BA20" s="142">
        <f t="shared" si="47"/>
        <v>21.437758642620803</v>
      </c>
      <c r="BB20" s="147">
        <f>Сятр!C40</f>
        <v>2423.9</v>
      </c>
      <c r="BC20" s="147">
        <f>Сятр!D40</f>
        <v>561.4</v>
      </c>
      <c r="BD20" s="142">
        <f t="shared" si="30"/>
        <v>23.161021494286064</v>
      </c>
      <c r="BE20" s="142"/>
      <c r="BF20" s="142"/>
      <c r="BG20" s="142" t="e">
        <f t="shared" si="31"/>
        <v>#DIV/0!</v>
      </c>
      <c r="BH20" s="142">
        <f>Сятр!C42</f>
        <v>632.33</v>
      </c>
      <c r="BI20" s="142">
        <f>Сятр!D42</f>
        <v>89.836</v>
      </c>
      <c r="BJ20" s="142">
        <f t="shared" si="4"/>
        <v>14.207138677589231</v>
      </c>
      <c r="BK20" s="142">
        <f>Сятр!C43</f>
        <v>111.993</v>
      </c>
      <c r="BL20" s="142">
        <f>Сятр!D43</f>
        <v>27.96</v>
      </c>
      <c r="BM20" s="142">
        <f t="shared" si="5"/>
        <v>24.965846079665695</v>
      </c>
      <c r="BN20" s="142"/>
      <c r="BO20" s="142"/>
      <c r="BP20" s="142" t="e">
        <f t="shared" si="6"/>
        <v>#DIV/0!</v>
      </c>
      <c r="BQ20" s="144"/>
      <c r="BR20" s="144"/>
      <c r="BS20" s="142" t="e">
        <f t="shared" si="32"/>
        <v>#DIV/0!</v>
      </c>
      <c r="BT20" s="144">
        <f t="shared" si="7"/>
        <v>4201.6230000000005</v>
      </c>
      <c r="BU20" s="144">
        <f t="shared" si="8"/>
        <v>689.61156</v>
      </c>
      <c r="BV20" s="142">
        <f t="shared" si="33"/>
        <v>16.41298041256914</v>
      </c>
      <c r="BW20" s="144">
        <f t="shared" si="34"/>
        <v>694.833</v>
      </c>
      <c r="BX20" s="144">
        <f t="shared" si="34"/>
        <v>111.79203</v>
      </c>
      <c r="BY20" s="142">
        <f t="shared" si="35"/>
        <v>16.08905017464628</v>
      </c>
      <c r="BZ20" s="142">
        <f>Сятр!C53</f>
        <v>674.833</v>
      </c>
      <c r="CA20" s="142">
        <f>Сятр!D53</f>
        <v>111.79203</v>
      </c>
      <c r="CB20" s="142">
        <f t="shared" si="36"/>
        <v>16.565880743828473</v>
      </c>
      <c r="CC20" s="142"/>
      <c r="CD20" s="142"/>
      <c r="CE20" s="142" t="e">
        <f t="shared" si="37"/>
        <v>#DIV/0!</v>
      </c>
      <c r="CF20" s="142">
        <f>Сятр!C55</f>
        <v>20</v>
      </c>
      <c r="CG20" s="142"/>
      <c r="CH20" s="142">
        <f t="shared" si="38"/>
        <v>0</v>
      </c>
      <c r="CI20" s="142"/>
      <c r="CJ20" s="142"/>
      <c r="CK20" s="142" t="e">
        <f t="shared" si="39"/>
        <v>#DIV/0!</v>
      </c>
      <c r="CL20" s="142">
        <f>Сятр!C56</f>
        <v>111.86</v>
      </c>
      <c r="CM20" s="142">
        <f>Сятр!D56</f>
        <v>18.46677</v>
      </c>
      <c r="CN20" s="142">
        <f t="shared" si="40"/>
        <v>16.508823529411764</v>
      </c>
      <c r="CO20" s="142">
        <f>Сятр!C58</f>
        <v>23.4</v>
      </c>
      <c r="CP20" s="142">
        <f>'[1]сятра'!D59</f>
        <v>0</v>
      </c>
      <c r="CQ20" s="142">
        <f t="shared" si="41"/>
        <v>0</v>
      </c>
      <c r="CR20" s="144">
        <f>Сятр!C62</f>
        <v>300</v>
      </c>
      <c r="CS20" s="144">
        <f>Сятр!D62</f>
        <v>0</v>
      </c>
      <c r="CT20" s="142">
        <f t="shared" si="42"/>
        <v>0</v>
      </c>
      <c r="CU20" s="144">
        <f>Сятр!C66</f>
        <v>1055.9</v>
      </c>
      <c r="CV20" s="144">
        <f>Сятр!D66</f>
        <v>252.46101</v>
      </c>
      <c r="CW20" s="142">
        <f t="shared" si="43"/>
        <v>23.909556776209865</v>
      </c>
      <c r="CX20" s="153">
        <f>Сятр!C77</f>
        <v>1424</v>
      </c>
      <c r="CY20" s="153">
        <f>Сятр!D77</f>
        <v>301.89175</v>
      </c>
      <c r="CZ20" s="142">
        <f t="shared" si="44"/>
        <v>21.20026334269663</v>
      </c>
      <c r="DA20" s="142">
        <f>Сятр!C85</f>
        <v>366.03</v>
      </c>
      <c r="DB20" s="142">
        <f>Сятр!D85</f>
        <v>0</v>
      </c>
      <c r="DC20" s="142">
        <f t="shared" si="9"/>
        <v>0</v>
      </c>
      <c r="DD20" s="143">
        <f>Сятр!C89</f>
        <v>15</v>
      </c>
      <c r="DE20" s="143">
        <f>Сятр!D89</f>
        <v>5</v>
      </c>
      <c r="DF20" s="142">
        <f t="shared" si="45"/>
        <v>33.33333333333333</v>
      </c>
      <c r="DG20" s="229">
        <f>Сятр!C99</f>
        <v>210.6</v>
      </c>
      <c r="DH20" s="142">
        <f>Сятр!D99</f>
        <v>0</v>
      </c>
      <c r="DI20" s="142">
        <f t="shared" si="48"/>
        <v>0</v>
      </c>
      <c r="DJ20" s="148">
        <f t="shared" si="10"/>
        <v>9.094947017729282E-13</v>
      </c>
      <c r="DK20" s="148">
        <f t="shared" si="11"/>
        <v>-113.05674999999997</v>
      </c>
      <c r="DL20" s="142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</row>
    <row r="21" spans="1:132" s="131" customFormat="1" ht="15" customHeight="1">
      <c r="A21" s="138">
        <v>9</v>
      </c>
      <c r="B21" s="139" t="s">
        <v>226</v>
      </c>
      <c r="C21" s="140">
        <f t="shared" si="12"/>
        <v>3498.8720000000003</v>
      </c>
      <c r="D21" s="157">
        <f t="shared" si="0"/>
        <v>796.8656500000001</v>
      </c>
      <c r="E21" s="142">
        <f t="shared" si="13"/>
        <v>22.774930034594007</v>
      </c>
      <c r="F21" s="143">
        <f t="shared" si="14"/>
        <v>752.3</v>
      </c>
      <c r="G21" s="143">
        <f t="shared" si="1"/>
        <v>106.82465</v>
      </c>
      <c r="H21" s="142">
        <f t="shared" si="15"/>
        <v>14.199740794895654</v>
      </c>
      <c r="I21" s="144">
        <f>Тор!C7</f>
        <v>238.8</v>
      </c>
      <c r="J21" s="144">
        <f>Тор!D7</f>
        <v>50.75723</v>
      </c>
      <c r="K21" s="142">
        <f t="shared" si="16"/>
        <v>21.255121440536012</v>
      </c>
      <c r="L21" s="144">
        <f>Тор!C9</f>
        <v>5</v>
      </c>
      <c r="M21" s="144">
        <f>Тор!D9</f>
        <v>0.00261</v>
      </c>
      <c r="N21" s="142">
        <f t="shared" si="17"/>
        <v>0.0522</v>
      </c>
      <c r="O21" s="144">
        <f>Тор!C12</f>
        <v>25.4</v>
      </c>
      <c r="P21" s="144">
        <f>Тор!D12</f>
        <v>2.60565</v>
      </c>
      <c r="Q21" s="142">
        <f t="shared" si="18"/>
        <v>10.258464566929133</v>
      </c>
      <c r="R21" s="144">
        <f>Тор!C11</f>
        <v>342.9</v>
      </c>
      <c r="S21" s="144">
        <f>Тор!D11</f>
        <v>47.04076</v>
      </c>
      <c r="T21" s="142">
        <f t="shared" si="19"/>
        <v>13.718506853310004</v>
      </c>
      <c r="U21" s="142">
        <f>Тор!C17</f>
        <v>9.2</v>
      </c>
      <c r="V21" s="142">
        <f>Тор!D17</f>
        <v>1.87</v>
      </c>
      <c r="W21" s="142">
        <f t="shared" si="20"/>
        <v>20.326086956521742</v>
      </c>
      <c r="X21" s="144">
        <f>Тор!C21</f>
        <v>112</v>
      </c>
      <c r="Y21" s="144">
        <f>Тор!D21</f>
        <v>2.375</v>
      </c>
      <c r="Z21" s="142">
        <f t="shared" si="21"/>
        <v>2.1205357142857144</v>
      </c>
      <c r="AA21" s="144"/>
      <c r="AB21" s="144"/>
      <c r="AC21" s="142" t="e">
        <f t="shared" si="22"/>
        <v>#DIV/0!</v>
      </c>
      <c r="AD21" s="144">
        <f>Тор!C22</f>
        <v>8</v>
      </c>
      <c r="AE21" s="144">
        <f>Тор!D22</f>
        <v>2.1734</v>
      </c>
      <c r="AF21" s="142">
        <f t="shared" si="23"/>
        <v>27.1675</v>
      </c>
      <c r="AG21" s="144"/>
      <c r="AH21" s="144">
        <f>Тор!D19</f>
        <v>0</v>
      </c>
      <c r="AI21" s="142" t="e">
        <f t="shared" si="24"/>
        <v>#DIV/0!</v>
      </c>
      <c r="AJ21" s="142">
        <f>Тор!C25</f>
        <v>10</v>
      </c>
      <c r="AK21" s="142">
        <f>Тор!D25</f>
        <v>0</v>
      </c>
      <c r="AL21" s="142">
        <f t="shared" si="25"/>
        <v>0</v>
      </c>
      <c r="AM21" s="142">
        <f>Тор!C34</f>
        <v>1</v>
      </c>
      <c r="AN21" s="142">
        <f>Тор!D34</f>
        <v>0</v>
      </c>
      <c r="AO21" s="142">
        <f t="shared" si="26"/>
        <v>0</v>
      </c>
      <c r="AP21" s="142"/>
      <c r="AQ21" s="142"/>
      <c r="AR21" s="142" t="e">
        <f t="shared" si="27"/>
        <v>#DIV/0!</v>
      </c>
      <c r="AS21" s="142"/>
      <c r="AT21" s="142"/>
      <c r="AU21" s="146" t="e">
        <f t="shared" si="28"/>
        <v>#DIV/0!</v>
      </c>
      <c r="AV21" s="146"/>
      <c r="AW21" s="146"/>
      <c r="AX21" s="146" t="e">
        <f t="shared" si="29"/>
        <v>#DIV/0!</v>
      </c>
      <c r="AY21" s="144">
        <f t="shared" si="2"/>
        <v>2746.5720000000006</v>
      </c>
      <c r="AZ21" s="144">
        <f t="shared" si="3"/>
        <v>690.041</v>
      </c>
      <c r="BA21" s="142">
        <f t="shared" si="47"/>
        <v>25.12371785629504</v>
      </c>
      <c r="BB21" s="147">
        <f>Тор!C40</f>
        <v>2223.9</v>
      </c>
      <c r="BC21" s="147">
        <f>Тор!D40</f>
        <v>517.1</v>
      </c>
      <c r="BD21" s="142">
        <f t="shared" si="30"/>
        <v>23.251944781689822</v>
      </c>
      <c r="BE21" s="142">
        <f>Тор!C41</f>
        <v>188.3</v>
      </c>
      <c r="BF21" s="142">
        <f>Тор!D41</f>
        <v>47.1</v>
      </c>
      <c r="BG21" s="142">
        <f t="shared" si="31"/>
        <v>25.01327668613914</v>
      </c>
      <c r="BH21" s="142">
        <f>Тор!C42</f>
        <v>222.4</v>
      </c>
      <c r="BI21" s="142">
        <f>Тор!D42</f>
        <v>97.881</v>
      </c>
      <c r="BJ21" s="142">
        <f t="shared" si="4"/>
        <v>44.01124100719424</v>
      </c>
      <c r="BK21" s="142">
        <f>Тор!C43</f>
        <v>111.972</v>
      </c>
      <c r="BL21" s="142">
        <f>Тор!D43</f>
        <v>27.96</v>
      </c>
      <c r="BM21" s="142">
        <f t="shared" si="5"/>
        <v>24.97052834637231</v>
      </c>
      <c r="BN21" s="142"/>
      <c r="BO21" s="142"/>
      <c r="BP21" s="142" t="e">
        <f t="shared" si="6"/>
        <v>#DIV/0!</v>
      </c>
      <c r="BQ21" s="144"/>
      <c r="BR21" s="144"/>
      <c r="BS21" s="142" t="e">
        <f t="shared" si="32"/>
        <v>#DIV/0!</v>
      </c>
      <c r="BT21" s="144">
        <f t="shared" si="7"/>
        <v>3706.8720000000003</v>
      </c>
      <c r="BU21" s="144">
        <f t="shared" si="8"/>
        <v>738.6193599999999</v>
      </c>
      <c r="BV21" s="142">
        <f t="shared" si="33"/>
        <v>19.92567749844073</v>
      </c>
      <c r="BW21" s="144">
        <f t="shared" si="34"/>
        <v>681.912</v>
      </c>
      <c r="BX21" s="144">
        <f t="shared" si="34"/>
        <v>114.87807</v>
      </c>
      <c r="BY21" s="142">
        <f t="shared" si="35"/>
        <v>16.846465526343575</v>
      </c>
      <c r="BZ21" s="142">
        <f>Тор!C53</f>
        <v>676.912</v>
      </c>
      <c r="CA21" s="142">
        <f>Тор!D53</f>
        <v>114.87807</v>
      </c>
      <c r="CB21" s="142">
        <f t="shared" si="36"/>
        <v>16.970901682936628</v>
      </c>
      <c r="CC21" s="142"/>
      <c r="CD21" s="142"/>
      <c r="CE21" s="142" t="e">
        <f t="shared" si="37"/>
        <v>#DIV/0!</v>
      </c>
      <c r="CF21" s="142">
        <f>Тор!C55</f>
        <v>5</v>
      </c>
      <c r="CG21" s="142"/>
      <c r="CH21" s="142">
        <f t="shared" si="38"/>
        <v>0</v>
      </c>
      <c r="CI21" s="142"/>
      <c r="CJ21" s="142"/>
      <c r="CK21" s="142" t="e">
        <f t="shared" si="39"/>
        <v>#DIV/0!</v>
      </c>
      <c r="CL21" s="142">
        <f>Тор!C56</f>
        <v>111.86</v>
      </c>
      <c r="CM21" s="142">
        <f>Тор!D56</f>
        <v>15.3675</v>
      </c>
      <c r="CN21" s="142">
        <f t="shared" si="40"/>
        <v>13.738154836402646</v>
      </c>
      <c r="CO21" s="142">
        <f>Тор!C58</f>
        <v>50</v>
      </c>
      <c r="CP21" s="142">
        <f>Тор!D58</f>
        <v>0</v>
      </c>
      <c r="CQ21" s="142">
        <f t="shared" si="41"/>
        <v>0</v>
      </c>
      <c r="CR21" s="144">
        <f>Тор!C62</f>
        <v>0</v>
      </c>
      <c r="CS21" s="144">
        <f>Тор!D62</f>
        <v>0</v>
      </c>
      <c r="CT21" s="142" t="e">
        <f t="shared" si="42"/>
        <v>#DIV/0!</v>
      </c>
      <c r="CU21" s="144">
        <f>Тор!C66</f>
        <v>625.6</v>
      </c>
      <c r="CV21" s="144">
        <f>Тор!D66</f>
        <v>227.86499</v>
      </c>
      <c r="CW21" s="142">
        <f t="shared" si="43"/>
        <v>36.42343190537085</v>
      </c>
      <c r="CX21" s="144">
        <f>Тор!C77</f>
        <v>2235.5</v>
      </c>
      <c r="CY21" s="144">
        <f>Тор!D77</f>
        <v>380.5088</v>
      </c>
      <c r="CZ21" s="142">
        <f t="shared" si="44"/>
        <v>17.02119436367703</v>
      </c>
      <c r="DA21" s="142">
        <f>Тор!C85</f>
        <v>0</v>
      </c>
      <c r="DB21" s="142">
        <f>Тор!D85</f>
        <v>0</v>
      </c>
      <c r="DC21" s="142" t="e">
        <f t="shared" si="9"/>
        <v>#DIV/0!</v>
      </c>
      <c r="DD21" s="143">
        <f>Тор!C89</f>
        <v>2</v>
      </c>
      <c r="DE21" s="143">
        <f>Тор!D89</f>
        <v>0</v>
      </c>
      <c r="DF21" s="142">
        <f t="shared" si="45"/>
        <v>0</v>
      </c>
      <c r="DG21" s="229">
        <f>Тор!C99</f>
        <v>0</v>
      </c>
      <c r="DH21" s="142">
        <f>Тор!D99</f>
        <v>0</v>
      </c>
      <c r="DI21" s="142" t="e">
        <f t="shared" si="48"/>
        <v>#DIV/0!</v>
      </c>
      <c r="DJ21" s="148">
        <f t="shared" si="10"/>
        <v>208</v>
      </c>
      <c r="DK21" s="148">
        <f t="shared" si="11"/>
        <v>-58.24629000000016</v>
      </c>
      <c r="DL21" s="142">
        <f t="shared" si="46"/>
        <v>-28.003024038461614</v>
      </c>
      <c r="DT21" s="158"/>
      <c r="DU21" s="158"/>
      <c r="DV21" s="158"/>
      <c r="DW21" s="158"/>
      <c r="DX21" s="158"/>
      <c r="DY21" s="158"/>
      <c r="DZ21" s="158"/>
      <c r="EA21" s="158"/>
      <c r="EB21" s="158"/>
    </row>
    <row r="22" spans="1:116" s="131" customFormat="1" ht="15" customHeight="1">
      <c r="A22" s="138">
        <v>10</v>
      </c>
      <c r="B22" s="139" t="s">
        <v>227</v>
      </c>
      <c r="C22" s="140">
        <f t="shared" si="12"/>
        <v>2056.4770000000003</v>
      </c>
      <c r="D22" s="157">
        <f t="shared" si="0"/>
        <v>439.3902</v>
      </c>
      <c r="E22" s="142">
        <f t="shared" si="13"/>
        <v>21.366161644404478</v>
      </c>
      <c r="F22" s="143">
        <f t="shared" si="14"/>
        <v>383.7</v>
      </c>
      <c r="G22" s="143">
        <f t="shared" si="1"/>
        <v>38.3852</v>
      </c>
      <c r="H22" s="142">
        <f t="shared" si="15"/>
        <v>10.003961428199114</v>
      </c>
      <c r="I22" s="144">
        <f>Хор!C7</f>
        <v>58.6</v>
      </c>
      <c r="J22" s="144">
        <f>Хор!D7</f>
        <v>22.34105</v>
      </c>
      <c r="K22" s="142">
        <f t="shared" si="16"/>
        <v>38.12465870307167</v>
      </c>
      <c r="L22" s="144">
        <f>Хор!C9</f>
        <v>1</v>
      </c>
      <c r="M22" s="144">
        <f>Хор!D9</f>
        <v>0.04678</v>
      </c>
      <c r="N22" s="142">
        <f t="shared" si="17"/>
        <v>4.678</v>
      </c>
      <c r="O22" s="144">
        <f>Хор!C12</f>
        <v>26.3</v>
      </c>
      <c r="P22" s="144">
        <f>Хор!D12</f>
        <v>1.42793</v>
      </c>
      <c r="Q22" s="142">
        <f t="shared" si="18"/>
        <v>5.429391634980988</v>
      </c>
      <c r="R22" s="153">
        <f>Хор!C11</f>
        <v>217.5</v>
      </c>
      <c r="S22" s="153">
        <f>Хор!D11</f>
        <v>2.85261</v>
      </c>
      <c r="T22" s="142">
        <f t="shared" si="19"/>
        <v>1.3115448275862067</v>
      </c>
      <c r="U22" s="142">
        <f>Хор!C17</f>
        <v>9.3</v>
      </c>
      <c r="V22" s="142">
        <f>Хор!D17</f>
        <v>3.1</v>
      </c>
      <c r="W22" s="142">
        <f t="shared" si="20"/>
        <v>33.33333333333333</v>
      </c>
      <c r="X22" s="144">
        <f>Хор!C21</f>
        <v>28</v>
      </c>
      <c r="Y22" s="144">
        <f>Хор!D21</f>
        <v>0.00083</v>
      </c>
      <c r="Z22" s="142">
        <f t="shared" si="21"/>
        <v>0.0029642857142857144</v>
      </c>
      <c r="AA22" s="144"/>
      <c r="AB22" s="144"/>
      <c r="AC22" s="142" t="e">
        <f t="shared" si="22"/>
        <v>#DIV/0!</v>
      </c>
      <c r="AD22" s="144">
        <f>Хор!C22</f>
        <v>12</v>
      </c>
      <c r="AE22" s="144">
        <f>Хор!D22</f>
        <v>8.616</v>
      </c>
      <c r="AF22" s="142">
        <f t="shared" si="23"/>
        <v>71.8</v>
      </c>
      <c r="AG22" s="144"/>
      <c r="AH22" s="144">
        <f>Хор!D19</f>
        <v>0</v>
      </c>
      <c r="AI22" s="142" t="e">
        <f t="shared" si="24"/>
        <v>#DIV/0!</v>
      </c>
      <c r="AJ22" s="142">
        <f>Хор!C25</f>
        <v>30</v>
      </c>
      <c r="AK22" s="142">
        <f>Хор!D25</f>
        <v>0</v>
      </c>
      <c r="AL22" s="142">
        <f t="shared" si="25"/>
        <v>0</v>
      </c>
      <c r="AM22" s="151">
        <f>Хор!C34</f>
        <v>1</v>
      </c>
      <c r="AN22" s="151">
        <f>Хор!D34</f>
        <v>0</v>
      </c>
      <c r="AO22" s="142">
        <f t="shared" si="26"/>
        <v>0</v>
      </c>
      <c r="AP22" s="142"/>
      <c r="AQ22" s="142"/>
      <c r="AR22" s="142" t="e">
        <f t="shared" si="27"/>
        <v>#DIV/0!</v>
      </c>
      <c r="AS22" s="142"/>
      <c r="AT22" s="142"/>
      <c r="AU22" s="146" t="e">
        <f t="shared" si="28"/>
        <v>#DIV/0!</v>
      </c>
      <c r="AV22" s="146"/>
      <c r="AW22" s="146"/>
      <c r="AX22" s="146" t="e">
        <f t="shared" si="29"/>
        <v>#DIV/0!</v>
      </c>
      <c r="AY22" s="144">
        <f t="shared" si="2"/>
        <v>1672.7770000000003</v>
      </c>
      <c r="AZ22" s="144">
        <f t="shared" si="3"/>
        <v>401.005</v>
      </c>
      <c r="BA22" s="142">
        <f t="shared" si="47"/>
        <v>23.972412341872225</v>
      </c>
      <c r="BB22" s="147">
        <f>Хор!C40</f>
        <v>1357.9</v>
      </c>
      <c r="BC22" s="147">
        <f>Хор!D40</f>
        <v>316</v>
      </c>
      <c r="BD22" s="142">
        <f t="shared" si="30"/>
        <v>23.271227630900654</v>
      </c>
      <c r="BE22" s="142">
        <f>Хор!C41</f>
        <v>128</v>
      </c>
      <c r="BF22" s="142">
        <f>Хор!D41</f>
        <v>32</v>
      </c>
      <c r="BG22" s="142">
        <f t="shared" si="31"/>
        <v>25</v>
      </c>
      <c r="BH22" s="142">
        <f>Хор!C42</f>
        <v>132.9</v>
      </c>
      <c r="BI22" s="142">
        <f>Хор!D42</f>
        <v>39.525</v>
      </c>
      <c r="BJ22" s="142">
        <f t="shared" si="4"/>
        <v>29.74040632054176</v>
      </c>
      <c r="BK22" s="142">
        <f>Хор!C43</f>
        <v>53.977</v>
      </c>
      <c r="BL22" s="142">
        <f>Хор!D43</f>
        <v>13.48</v>
      </c>
      <c r="BM22" s="142">
        <f t="shared" si="5"/>
        <v>24.973599866609856</v>
      </c>
      <c r="BN22" s="142"/>
      <c r="BO22" s="142"/>
      <c r="BP22" s="142" t="e">
        <f t="shared" si="6"/>
        <v>#DIV/0!</v>
      </c>
      <c r="BQ22" s="144"/>
      <c r="BR22" s="144"/>
      <c r="BS22" s="142" t="e">
        <f t="shared" si="32"/>
        <v>#DIV/0!</v>
      </c>
      <c r="BT22" s="144">
        <f t="shared" si="7"/>
        <v>2056.477</v>
      </c>
      <c r="BU22" s="144">
        <f t="shared" si="8"/>
        <v>393.64326</v>
      </c>
      <c r="BV22" s="142">
        <f t="shared" si="33"/>
        <v>19.141632024087798</v>
      </c>
      <c r="BW22" s="144">
        <f t="shared" si="34"/>
        <v>661.167</v>
      </c>
      <c r="BX22" s="144">
        <f t="shared" si="34"/>
        <v>135.06255</v>
      </c>
      <c r="BY22" s="142">
        <f t="shared" si="35"/>
        <v>20.427902481521308</v>
      </c>
      <c r="BZ22" s="142">
        <f>Хор!C53</f>
        <v>656.167</v>
      </c>
      <c r="CA22" s="142">
        <f>Хор!D53</f>
        <v>135.06255</v>
      </c>
      <c r="CB22" s="142">
        <f t="shared" si="36"/>
        <v>20.583563330676487</v>
      </c>
      <c r="CC22" s="142"/>
      <c r="CD22" s="142"/>
      <c r="CE22" s="142" t="e">
        <f t="shared" si="37"/>
        <v>#DIV/0!</v>
      </c>
      <c r="CF22" s="142">
        <f>Хор!C55</f>
        <v>5</v>
      </c>
      <c r="CG22" s="142"/>
      <c r="CH22" s="142">
        <f t="shared" si="38"/>
        <v>0</v>
      </c>
      <c r="CI22" s="142"/>
      <c r="CJ22" s="142"/>
      <c r="CK22" s="142" t="e">
        <f t="shared" si="39"/>
        <v>#DIV/0!</v>
      </c>
      <c r="CL22" s="142">
        <f>Хор!C56</f>
        <v>53.91</v>
      </c>
      <c r="CM22" s="142">
        <f>Хор!D56</f>
        <v>6.5558</v>
      </c>
      <c r="CN22" s="142">
        <f t="shared" si="40"/>
        <v>12.160638100537934</v>
      </c>
      <c r="CO22" s="142">
        <f>Хор!C58</f>
        <v>11.7</v>
      </c>
      <c r="CP22" s="142">
        <f>Хор!D58</f>
        <v>0</v>
      </c>
      <c r="CQ22" s="142">
        <f t="shared" si="41"/>
        <v>0</v>
      </c>
      <c r="CR22" s="144">
        <f>Хор!C62</f>
        <v>60.4</v>
      </c>
      <c r="CS22" s="144">
        <f>Хор!D62</f>
        <v>0</v>
      </c>
      <c r="CT22" s="142">
        <f t="shared" si="42"/>
        <v>0</v>
      </c>
      <c r="CU22" s="144">
        <f>Хор!C66</f>
        <v>398.9</v>
      </c>
      <c r="CV22" s="144">
        <f>Хор!D66</f>
        <v>116.15119</v>
      </c>
      <c r="CW22" s="142">
        <f t="shared" si="43"/>
        <v>29.117871647029332</v>
      </c>
      <c r="CX22" s="153">
        <f>Хор!C77</f>
        <v>863.3</v>
      </c>
      <c r="CY22" s="153">
        <f>Хор!D77</f>
        <v>135.87372</v>
      </c>
      <c r="CZ22" s="142">
        <f t="shared" si="44"/>
        <v>15.73887640449438</v>
      </c>
      <c r="DA22" s="142">
        <f>Хор!C85</f>
        <v>0</v>
      </c>
      <c r="DB22" s="142">
        <f>Хор!D85</f>
        <v>0</v>
      </c>
      <c r="DC22" s="142" t="e">
        <f t="shared" si="9"/>
        <v>#DIV/0!</v>
      </c>
      <c r="DD22" s="143">
        <f>Хор!C89</f>
        <v>7.1</v>
      </c>
      <c r="DE22" s="143">
        <f>Хор!D89</f>
        <v>0</v>
      </c>
      <c r="DF22" s="142">
        <f t="shared" si="45"/>
        <v>0</v>
      </c>
      <c r="DG22" s="229">
        <f>Хор!C99</f>
        <v>0</v>
      </c>
      <c r="DH22" s="142">
        <f>Тор!D85</f>
        <v>0</v>
      </c>
      <c r="DI22" s="142"/>
      <c r="DJ22" s="148">
        <f t="shared" si="10"/>
        <v>-4.547473508864641E-13</v>
      </c>
      <c r="DK22" s="148">
        <f t="shared" si="11"/>
        <v>-45.746939999999995</v>
      </c>
      <c r="DL22" s="142"/>
    </row>
    <row r="23" spans="1:116" s="131" customFormat="1" ht="15" customHeight="1">
      <c r="A23" s="138">
        <v>11</v>
      </c>
      <c r="B23" s="139" t="s">
        <v>228</v>
      </c>
      <c r="C23" s="140">
        <f t="shared" si="12"/>
        <v>2805.1130000000003</v>
      </c>
      <c r="D23" s="157">
        <f t="shared" si="0"/>
        <v>526.15494</v>
      </c>
      <c r="E23" s="142">
        <f t="shared" si="13"/>
        <v>18.756996242219117</v>
      </c>
      <c r="F23" s="143">
        <f t="shared" si="14"/>
        <v>613.8</v>
      </c>
      <c r="G23" s="143">
        <f t="shared" si="1"/>
        <v>102.23394000000002</v>
      </c>
      <c r="H23" s="142">
        <f t="shared" si="15"/>
        <v>16.655904203323562</v>
      </c>
      <c r="I23" s="144">
        <f>Чум!C7</f>
        <v>181.2</v>
      </c>
      <c r="J23" s="144">
        <f>Чум!D7</f>
        <v>51.52999</v>
      </c>
      <c r="K23" s="142">
        <f t="shared" si="16"/>
        <v>28.438184326710818</v>
      </c>
      <c r="L23" s="144">
        <f>Чум!C9</f>
        <v>19</v>
      </c>
      <c r="M23" s="144">
        <f>Чум!D9</f>
        <v>1.6599</v>
      </c>
      <c r="N23" s="142">
        <f t="shared" si="17"/>
        <v>8.736315789473684</v>
      </c>
      <c r="O23" s="144">
        <f>Чум!C12</f>
        <v>16.5</v>
      </c>
      <c r="P23" s="144">
        <f>Чум!D12</f>
        <v>2.26124</v>
      </c>
      <c r="Q23" s="142">
        <f t="shared" si="18"/>
        <v>13.70448484848485</v>
      </c>
      <c r="R23" s="144">
        <f>Чум!C11</f>
        <v>289.5</v>
      </c>
      <c r="S23" s="144">
        <f>Чум!D11</f>
        <v>33.50627</v>
      </c>
      <c r="T23" s="142">
        <f t="shared" si="19"/>
        <v>11.57384110535406</v>
      </c>
      <c r="U23" s="142">
        <f>Чум!C17</f>
        <v>9.6</v>
      </c>
      <c r="V23" s="142">
        <f>Чум!D17</f>
        <v>4.4</v>
      </c>
      <c r="W23" s="142">
        <f t="shared" si="20"/>
        <v>45.833333333333336</v>
      </c>
      <c r="X23" s="144">
        <f>Чум!C21</f>
        <v>67</v>
      </c>
      <c r="Y23" s="144">
        <f>Чум!D21</f>
        <v>8.87654</v>
      </c>
      <c r="Z23" s="142">
        <f t="shared" si="21"/>
        <v>13.248567164179104</v>
      </c>
      <c r="AA23" s="144"/>
      <c r="AB23" s="144"/>
      <c r="AC23" s="142" t="e">
        <f t="shared" si="22"/>
        <v>#DIV/0!</v>
      </c>
      <c r="AD23" s="144">
        <f>Чум!C22</f>
        <v>0</v>
      </c>
      <c r="AE23" s="144">
        <f>Чум!D22</f>
        <v>0</v>
      </c>
      <c r="AF23" s="142" t="e">
        <f t="shared" si="23"/>
        <v>#DIV/0!</v>
      </c>
      <c r="AG23" s="144"/>
      <c r="AH23" s="144">
        <f>Чум!D19</f>
        <v>0</v>
      </c>
      <c r="AI23" s="142" t="e">
        <f t="shared" si="24"/>
        <v>#DIV/0!</v>
      </c>
      <c r="AJ23" s="142">
        <f>Чум!C25</f>
        <v>30</v>
      </c>
      <c r="AK23" s="142">
        <f>Чум!D25</f>
        <v>0</v>
      </c>
      <c r="AL23" s="142">
        <f t="shared" si="25"/>
        <v>0</v>
      </c>
      <c r="AM23" s="142">
        <f>Чум!C34</f>
        <v>1</v>
      </c>
      <c r="AN23" s="142">
        <f>Чум!D34</f>
        <v>0</v>
      </c>
      <c r="AO23" s="142">
        <f t="shared" si="26"/>
        <v>0</v>
      </c>
      <c r="AP23" s="142"/>
      <c r="AQ23" s="142"/>
      <c r="AR23" s="142" t="e">
        <f t="shared" si="27"/>
        <v>#DIV/0!</v>
      </c>
      <c r="AS23" s="142"/>
      <c r="AT23" s="142"/>
      <c r="AU23" s="146" t="e">
        <f t="shared" si="28"/>
        <v>#DIV/0!</v>
      </c>
      <c r="AV23" s="146"/>
      <c r="AW23" s="146"/>
      <c r="AX23" s="146" t="e">
        <f t="shared" si="29"/>
        <v>#DIV/0!</v>
      </c>
      <c r="AY23" s="144">
        <f t="shared" si="2"/>
        <v>2191.313</v>
      </c>
      <c r="AZ23" s="144">
        <f t="shared" si="3"/>
        <v>423.921</v>
      </c>
      <c r="BA23" s="142">
        <f t="shared" si="47"/>
        <v>19.345524806360388</v>
      </c>
      <c r="BB23" s="147">
        <f>Чум!C40</f>
        <v>1547.7</v>
      </c>
      <c r="BC23" s="147">
        <f>Чум!D40</f>
        <v>358.8</v>
      </c>
      <c r="BD23" s="142">
        <f t="shared" si="30"/>
        <v>23.18278736189184</v>
      </c>
      <c r="BE23" s="142"/>
      <c r="BF23" s="142"/>
      <c r="BG23" s="142" t="e">
        <f t="shared" si="31"/>
        <v>#DIV/0!</v>
      </c>
      <c r="BH23" s="142">
        <f>Чум!C42</f>
        <v>531.67</v>
      </c>
      <c r="BI23" s="142">
        <f>Чум!D42</f>
        <v>37.161</v>
      </c>
      <c r="BJ23" s="142">
        <f t="shared" si="4"/>
        <v>6.989485959335679</v>
      </c>
      <c r="BK23" s="142">
        <f>Чум!C43</f>
        <v>111.943</v>
      </c>
      <c r="BL23" s="142">
        <f>Чум!D43</f>
        <v>27.96</v>
      </c>
      <c r="BM23" s="142">
        <f t="shared" si="5"/>
        <v>24.97699722180038</v>
      </c>
      <c r="BN23" s="142"/>
      <c r="BO23" s="142"/>
      <c r="BP23" s="142" t="e">
        <f t="shared" si="6"/>
        <v>#DIV/0!</v>
      </c>
      <c r="BQ23" s="144"/>
      <c r="BR23" s="144"/>
      <c r="BS23" s="142" t="e">
        <f t="shared" si="32"/>
        <v>#DIV/0!</v>
      </c>
      <c r="BT23" s="144">
        <f t="shared" si="7"/>
        <v>3265.7129999999997</v>
      </c>
      <c r="BU23" s="144">
        <f t="shared" si="8"/>
        <v>377.65569</v>
      </c>
      <c r="BV23" s="142">
        <f t="shared" si="33"/>
        <v>11.56426452661333</v>
      </c>
      <c r="BW23" s="144">
        <f t="shared" si="34"/>
        <v>630.283</v>
      </c>
      <c r="BX23" s="144">
        <f t="shared" si="34"/>
        <v>96.74775</v>
      </c>
      <c r="BY23" s="142">
        <f t="shared" si="35"/>
        <v>15.349890446037731</v>
      </c>
      <c r="BZ23" s="142">
        <f>Чум!C53</f>
        <v>620.283</v>
      </c>
      <c r="CA23" s="142">
        <f>Чум!D53</f>
        <v>96.74775</v>
      </c>
      <c r="CB23" s="142">
        <f t="shared" si="36"/>
        <v>15.597356367980423</v>
      </c>
      <c r="CC23" s="142"/>
      <c r="CD23" s="142"/>
      <c r="CE23" s="142" t="e">
        <f t="shared" si="37"/>
        <v>#DIV/0!</v>
      </c>
      <c r="CF23" s="142">
        <f>Чум!C55</f>
        <v>10</v>
      </c>
      <c r="CG23" s="142"/>
      <c r="CH23" s="142">
        <f t="shared" si="38"/>
        <v>0</v>
      </c>
      <c r="CI23" s="142"/>
      <c r="CJ23" s="142"/>
      <c r="CK23" s="142" t="e">
        <f t="shared" si="39"/>
        <v>#DIV/0!</v>
      </c>
      <c r="CL23" s="142">
        <f>Чум!C56</f>
        <v>111.86</v>
      </c>
      <c r="CM23" s="142">
        <f>Чум!D56</f>
        <v>5.4278</v>
      </c>
      <c r="CN23" s="142">
        <f t="shared" si="40"/>
        <v>4.852315394242804</v>
      </c>
      <c r="CO23" s="142">
        <f>Чум!C58</f>
        <v>21.8</v>
      </c>
      <c r="CP23" s="142">
        <f>Чум!D58</f>
        <v>0</v>
      </c>
      <c r="CQ23" s="142">
        <f t="shared" si="41"/>
        <v>0</v>
      </c>
      <c r="CR23" s="144">
        <f>Чум!C62</f>
        <v>160</v>
      </c>
      <c r="CS23" s="144">
        <f>Чум!D62</f>
        <v>0</v>
      </c>
      <c r="CT23" s="142">
        <f t="shared" si="42"/>
        <v>0</v>
      </c>
      <c r="CU23" s="144">
        <f>Чум!C66</f>
        <v>539.4</v>
      </c>
      <c r="CV23" s="144">
        <f>Чум!D66</f>
        <v>134.25211</v>
      </c>
      <c r="CW23" s="142">
        <f t="shared" si="43"/>
        <v>24.889156470152017</v>
      </c>
      <c r="CX23" s="144">
        <f>Чум!C77</f>
        <v>1296.6</v>
      </c>
      <c r="CY23" s="144">
        <f>Чум!D77</f>
        <v>141.22803</v>
      </c>
      <c r="CZ23" s="142">
        <f t="shared" si="44"/>
        <v>10.892181860249885</v>
      </c>
      <c r="DA23" s="142">
        <f>Чум!C85</f>
        <v>365.47</v>
      </c>
      <c r="DB23" s="142">
        <f>Чум!D85</f>
        <v>0</v>
      </c>
      <c r="DC23" s="142">
        <f t="shared" si="9"/>
        <v>0</v>
      </c>
      <c r="DD23" s="143">
        <f>Чум!C89</f>
        <v>8.9</v>
      </c>
      <c r="DE23" s="143">
        <f>Чум!D89</f>
        <v>0</v>
      </c>
      <c r="DF23" s="142">
        <f t="shared" si="45"/>
        <v>0</v>
      </c>
      <c r="DG23" s="229">
        <f>Чум!C99</f>
        <v>131.4</v>
      </c>
      <c r="DH23" s="142">
        <f>Чум!D99</f>
        <v>0</v>
      </c>
      <c r="DI23" s="142">
        <f t="shared" si="48"/>
        <v>0</v>
      </c>
      <c r="DJ23" s="148">
        <f t="shared" si="10"/>
        <v>460.59999999999945</v>
      </c>
      <c r="DK23" s="148">
        <f t="shared" si="11"/>
        <v>-148.49925000000002</v>
      </c>
      <c r="DL23" s="142">
        <f t="shared" si="46"/>
        <v>-32.240392965696955</v>
      </c>
    </row>
    <row r="24" spans="1:116" s="131" customFormat="1" ht="15" customHeight="1">
      <c r="A24" s="138">
        <v>12</v>
      </c>
      <c r="B24" s="139" t="s">
        <v>229</v>
      </c>
      <c r="C24" s="140">
        <f t="shared" si="12"/>
        <v>1894.774</v>
      </c>
      <c r="D24" s="157">
        <f t="shared" si="0"/>
        <v>449.50953000000004</v>
      </c>
      <c r="E24" s="142">
        <f t="shared" si="13"/>
        <v>23.72364883622005</v>
      </c>
      <c r="F24" s="143">
        <f t="shared" si="14"/>
        <v>321.5</v>
      </c>
      <c r="G24" s="143">
        <f t="shared" si="1"/>
        <v>59.943529999999996</v>
      </c>
      <c r="H24" s="142">
        <f t="shared" si="15"/>
        <v>18.64495489891135</v>
      </c>
      <c r="I24" s="144">
        <f>Шать!C7</f>
        <v>58.7</v>
      </c>
      <c r="J24" s="144">
        <f>Шать!D7</f>
        <v>11.55588</v>
      </c>
      <c r="K24" s="142">
        <f t="shared" si="16"/>
        <v>19.68633730834753</v>
      </c>
      <c r="L24" s="144">
        <f>Шать!C9</f>
        <v>6</v>
      </c>
      <c r="M24" s="144">
        <f>Шать!D9</f>
        <v>7.1433</v>
      </c>
      <c r="N24" s="142">
        <f t="shared" si="17"/>
        <v>119.055</v>
      </c>
      <c r="O24" s="144">
        <f>Шать!C12</f>
        <v>18.7</v>
      </c>
      <c r="P24" s="144">
        <f>Шать!D12</f>
        <v>2.87128</v>
      </c>
      <c r="Q24" s="142">
        <f t="shared" si="18"/>
        <v>15.354438502673798</v>
      </c>
      <c r="R24" s="144">
        <f>Шать!C11</f>
        <v>164</v>
      </c>
      <c r="S24" s="144">
        <f>Шать!D11</f>
        <v>16.04056</v>
      </c>
      <c r="T24" s="142">
        <f t="shared" si="19"/>
        <v>9.780829268292683</v>
      </c>
      <c r="U24" s="142">
        <f>Шать!C17</f>
        <v>3.1</v>
      </c>
      <c r="V24" s="142">
        <f>Шать!D17</f>
        <v>2.4</v>
      </c>
      <c r="W24" s="142">
        <f t="shared" si="20"/>
        <v>77.41935483870968</v>
      </c>
      <c r="X24" s="144">
        <f>Шать!C21</f>
        <v>17</v>
      </c>
      <c r="Y24" s="144">
        <f>Шать!D21</f>
        <v>11.26211</v>
      </c>
      <c r="Z24" s="142">
        <f t="shared" si="21"/>
        <v>66.24770588235293</v>
      </c>
      <c r="AA24" s="144"/>
      <c r="AB24" s="144"/>
      <c r="AC24" s="142" t="e">
        <f t="shared" si="22"/>
        <v>#DIV/0!</v>
      </c>
      <c r="AD24" s="144">
        <f>Шать!C22</f>
        <v>23</v>
      </c>
      <c r="AE24" s="144">
        <f>Шать!D22</f>
        <v>8.6704</v>
      </c>
      <c r="AF24" s="142">
        <f t="shared" si="23"/>
        <v>37.697391304347825</v>
      </c>
      <c r="AG24" s="144"/>
      <c r="AH24" s="144">
        <f>Шать!D19</f>
        <v>0</v>
      </c>
      <c r="AI24" s="142" t="e">
        <f t="shared" si="24"/>
        <v>#DIV/0!</v>
      </c>
      <c r="AJ24" s="142">
        <f>Шать!C25</f>
        <v>30</v>
      </c>
      <c r="AK24" s="142">
        <f>Шать!D25</f>
        <v>0</v>
      </c>
      <c r="AL24" s="142">
        <f t="shared" si="25"/>
        <v>0</v>
      </c>
      <c r="AM24" s="151">
        <f>Шать!C34</f>
        <v>1</v>
      </c>
      <c r="AN24" s="151">
        <f>Шать!D34</f>
        <v>0</v>
      </c>
      <c r="AO24" s="142">
        <f t="shared" si="26"/>
        <v>0</v>
      </c>
      <c r="AP24" s="142"/>
      <c r="AQ24" s="142"/>
      <c r="AR24" s="142" t="e">
        <f t="shared" si="27"/>
        <v>#DIV/0!</v>
      </c>
      <c r="AS24" s="142"/>
      <c r="AT24" s="142"/>
      <c r="AU24" s="146" t="e">
        <f t="shared" si="28"/>
        <v>#DIV/0!</v>
      </c>
      <c r="AV24" s="146"/>
      <c r="AW24" s="146"/>
      <c r="AX24" s="146" t="e">
        <f t="shared" si="29"/>
        <v>#DIV/0!</v>
      </c>
      <c r="AY24" s="144">
        <f t="shared" si="2"/>
        <v>1573.274</v>
      </c>
      <c r="AZ24" s="144">
        <f t="shared" si="3"/>
        <v>389.56600000000003</v>
      </c>
      <c r="BA24" s="142">
        <f t="shared" si="47"/>
        <v>24.76148464920923</v>
      </c>
      <c r="BB24" s="147">
        <f>Шать!C40</f>
        <v>1341.2</v>
      </c>
      <c r="BC24" s="147">
        <f>Шать!D40</f>
        <v>312.3</v>
      </c>
      <c r="BD24" s="142">
        <f t="shared" si="30"/>
        <v>23.28511780495079</v>
      </c>
      <c r="BE24" s="142">
        <f>Шать!C41</f>
        <v>50</v>
      </c>
      <c r="BF24" s="142">
        <f>Шать!D41</f>
        <v>12.5</v>
      </c>
      <c r="BG24" s="142">
        <f t="shared" si="31"/>
        <v>25</v>
      </c>
      <c r="BH24" s="142">
        <f>Шать!C42</f>
        <v>128.1</v>
      </c>
      <c r="BI24" s="142">
        <f>Шать!D42</f>
        <v>51.286</v>
      </c>
      <c r="BJ24" s="142">
        <f t="shared" si="4"/>
        <v>40.03590944574552</v>
      </c>
      <c r="BK24" s="142">
        <f>Шать!C43</f>
        <v>53.974</v>
      </c>
      <c r="BL24" s="142">
        <f>Шать!D43</f>
        <v>13.48</v>
      </c>
      <c r="BM24" s="142">
        <f t="shared" si="5"/>
        <v>24.97498795716456</v>
      </c>
      <c r="BN24" s="142"/>
      <c r="BO24" s="142"/>
      <c r="BP24" s="142" t="e">
        <f t="shared" si="6"/>
        <v>#DIV/0!</v>
      </c>
      <c r="BQ24" s="144"/>
      <c r="BR24" s="144"/>
      <c r="BS24" s="142" t="e">
        <f t="shared" si="32"/>
        <v>#DIV/0!</v>
      </c>
      <c r="BT24" s="144">
        <f t="shared" si="7"/>
        <v>1894.774</v>
      </c>
      <c r="BU24" s="144">
        <f t="shared" si="8"/>
        <v>388.8427</v>
      </c>
      <c r="BV24" s="142">
        <f t="shared" si="33"/>
        <v>20.52185115480791</v>
      </c>
      <c r="BW24" s="144">
        <f t="shared" si="34"/>
        <v>630.764</v>
      </c>
      <c r="BX24" s="144">
        <f t="shared" si="34"/>
        <v>109.8284</v>
      </c>
      <c r="BY24" s="142">
        <f t="shared" si="35"/>
        <v>17.411963904090914</v>
      </c>
      <c r="BZ24" s="142">
        <f>Шать!C53</f>
        <v>620.764</v>
      </c>
      <c r="CA24" s="142">
        <f>Шать!D53</f>
        <v>109.8284</v>
      </c>
      <c r="CB24" s="142">
        <f t="shared" si="36"/>
        <v>17.69245639244544</v>
      </c>
      <c r="CC24" s="142"/>
      <c r="CD24" s="142"/>
      <c r="CE24" s="142" t="e">
        <f t="shared" si="37"/>
        <v>#DIV/0!</v>
      </c>
      <c r="CF24" s="142">
        <f>Шать!C55</f>
        <v>10</v>
      </c>
      <c r="CG24" s="142"/>
      <c r="CH24" s="142">
        <f t="shared" si="38"/>
        <v>0</v>
      </c>
      <c r="CI24" s="142"/>
      <c r="CJ24" s="142"/>
      <c r="CK24" s="142" t="e">
        <f t="shared" si="39"/>
        <v>#DIV/0!</v>
      </c>
      <c r="CL24" s="142">
        <f>Шать!C56</f>
        <v>53.91</v>
      </c>
      <c r="CM24" s="142">
        <f>Шать!D56</f>
        <v>6.4412</v>
      </c>
      <c r="CN24" s="142">
        <f t="shared" si="40"/>
        <v>11.948061584121685</v>
      </c>
      <c r="CO24" s="142">
        <f>Шать!C58</f>
        <v>69.5</v>
      </c>
      <c r="CP24" s="142">
        <f>Шать!D58</f>
        <v>0</v>
      </c>
      <c r="CQ24" s="142">
        <f t="shared" si="41"/>
        <v>0</v>
      </c>
      <c r="CR24" s="144">
        <f>Шать!C62</f>
        <v>30</v>
      </c>
      <c r="CS24" s="144">
        <f>Шать!D62</f>
        <v>0</v>
      </c>
      <c r="CT24" s="142">
        <f t="shared" si="42"/>
        <v>0</v>
      </c>
      <c r="CU24" s="144">
        <f>Шать!C66</f>
        <v>469.3</v>
      </c>
      <c r="CV24" s="144">
        <f>Шать!D66</f>
        <v>150.29493</v>
      </c>
      <c r="CW24" s="142">
        <f t="shared" si="43"/>
        <v>32.025341998721494</v>
      </c>
      <c r="CX24" s="153">
        <f>Шать!C77</f>
        <v>634.5</v>
      </c>
      <c r="CY24" s="153">
        <f>Шать!D77</f>
        <v>122.27817</v>
      </c>
      <c r="CZ24" s="142">
        <f t="shared" si="44"/>
        <v>19.271579196217495</v>
      </c>
      <c r="DA24" s="142">
        <f>Шать!C85</f>
        <v>0</v>
      </c>
      <c r="DB24" s="142">
        <f>Шать!D85</f>
        <v>0</v>
      </c>
      <c r="DC24" s="142" t="e">
        <f t="shared" si="9"/>
        <v>#DIV/0!</v>
      </c>
      <c r="DD24" s="143">
        <f>Шать!C89</f>
        <v>6.8</v>
      </c>
      <c r="DE24" s="143">
        <f>Шать!D89</f>
        <v>0</v>
      </c>
      <c r="DF24" s="142">
        <f t="shared" si="45"/>
        <v>0</v>
      </c>
      <c r="DG24" s="229">
        <f>Шать!C99</f>
        <v>0</v>
      </c>
      <c r="DH24" s="142">
        <f>Шать!D99</f>
        <v>0</v>
      </c>
      <c r="DI24" s="142"/>
      <c r="DJ24" s="148">
        <f t="shared" si="10"/>
        <v>0</v>
      </c>
      <c r="DK24" s="148">
        <f t="shared" si="11"/>
        <v>-60.66683000000006</v>
      </c>
      <c r="DL24" s="142" t="e">
        <f t="shared" si="46"/>
        <v>#DIV/0!</v>
      </c>
    </row>
    <row r="25" spans="1:116" s="131" customFormat="1" ht="15" customHeight="1">
      <c r="A25" s="138">
        <v>13</v>
      </c>
      <c r="B25" s="139" t="s">
        <v>230</v>
      </c>
      <c r="C25" s="140">
        <f t="shared" si="12"/>
        <v>2951.2619999999997</v>
      </c>
      <c r="D25" s="157">
        <f t="shared" si="0"/>
        <v>614.9799</v>
      </c>
      <c r="E25" s="142">
        <f t="shared" si="13"/>
        <v>20.837861904500517</v>
      </c>
      <c r="F25" s="143">
        <f t="shared" si="14"/>
        <v>786.8</v>
      </c>
      <c r="G25" s="143">
        <f t="shared" si="1"/>
        <v>60.17990000000001</v>
      </c>
      <c r="H25" s="142">
        <f t="shared" si="15"/>
        <v>7.648690899847485</v>
      </c>
      <c r="I25" s="144">
        <f>Юнг!C7</f>
        <v>200.1</v>
      </c>
      <c r="J25" s="144">
        <f>Юнг!D7</f>
        <v>39.1633</v>
      </c>
      <c r="K25" s="142">
        <f t="shared" si="16"/>
        <v>19.571864067966015</v>
      </c>
      <c r="L25" s="144">
        <f>Юнг!C9</f>
        <v>1</v>
      </c>
      <c r="M25" s="144">
        <f>Юнг!D9</f>
        <v>-0.02259</v>
      </c>
      <c r="N25" s="142">
        <f t="shared" si="17"/>
        <v>-2.259</v>
      </c>
      <c r="O25" s="144">
        <f>Юнг!C12</f>
        <v>16.5</v>
      </c>
      <c r="P25" s="144">
        <f>Юнг!D12</f>
        <v>4.54205</v>
      </c>
      <c r="Q25" s="142">
        <f t="shared" si="18"/>
        <v>27.527575757575757</v>
      </c>
      <c r="R25" s="144">
        <f>Юнг!C11</f>
        <v>273</v>
      </c>
      <c r="S25" s="144">
        <f>Юнг!D11</f>
        <v>10.45873</v>
      </c>
      <c r="T25" s="142">
        <f t="shared" si="19"/>
        <v>3.83103663003663</v>
      </c>
      <c r="U25" s="142">
        <f>Юнг!C17</f>
        <v>10.2</v>
      </c>
      <c r="V25" s="142">
        <f>Юнг!D17</f>
        <v>3.1</v>
      </c>
      <c r="W25" s="142">
        <f t="shared" si="20"/>
        <v>30.3921568627451</v>
      </c>
      <c r="X25" s="144">
        <f>Юнг!C21</f>
        <v>180</v>
      </c>
      <c r="Y25" s="144">
        <f>Юнг!D21</f>
        <v>12.24055</v>
      </c>
      <c r="Z25" s="142">
        <f t="shared" si="21"/>
        <v>6.800305555555555</v>
      </c>
      <c r="AA25" s="144"/>
      <c r="AB25" s="144"/>
      <c r="AC25" s="142" t="e">
        <f t="shared" si="22"/>
        <v>#DIV/0!</v>
      </c>
      <c r="AD25" s="144">
        <f>Юнг!C22</f>
        <v>25</v>
      </c>
      <c r="AE25" s="144">
        <f>Юнг!D22</f>
        <v>5.419</v>
      </c>
      <c r="AF25" s="142">
        <f t="shared" si="23"/>
        <v>21.676</v>
      </c>
      <c r="AG25" s="144"/>
      <c r="AH25" s="144">
        <f>Юнг!D19</f>
        <v>0</v>
      </c>
      <c r="AI25" s="142" t="e">
        <f t="shared" si="24"/>
        <v>#DIV/0!</v>
      </c>
      <c r="AJ25" s="142">
        <f>Юнг!C25</f>
        <v>80</v>
      </c>
      <c r="AK25" s="142">
        <f>Юнг!D25</f>
        <v>0</v>
      </c>
      <c r="AL25" s="142">
        <f t="shared" si="25"/>
        <v>0</v>
      </c>
      <c r="AM25" s="142">
        <f>Юнг!C34</f>
        <v>1</v>
      </c>
      <c r="AN25" s="142">
        <f>Юнг!D34</f>
        <v>0</v>
      </c>
      <c r="AO25" s="142">
        <f t="shared" si="26"/>
        <v>0</v>
      </c>
      <c r="AP25" s="142"/>
      <c r="AQ25" s="142">
        <f>Юнг!D36</f>
        <v>-14.72114</v>
      </c>
      <c r="AR25" s="142" t="e">
        <f t="shared" si="27"/>
        <v>#DIV/0!</v>
      </c>
      <c r="AS25" s="142"/>
      <c r="AT25" s="142"/>
      <c r="AU25" s="146" t="e">
        <f t="shared" si="28"/>
        <v>#DIV/0!</v>
      </c>
      <c r="AV25" s="146"/>
      <c r="AW25" s="146"/>
      <c r="AX25" s="146" t="e">
        <f t="shared" si="29"/>
        <v>#DIV/0!</v>
      </c>
      <c r="AY25" s="144">
        <f t="shared" si="2"/>
        <v>2164.462</v>
      </c>
      <c r="AZ25" s="144">
        <f t="shared" si="3"/>
        <v>554.8000000000001</v>
      </c>
      <c r="BA25" s="142">
        <f t="shared" si="47"/>
        <v>25.632235631764388</v>
      </c>
      <c r="BB25" s="147">
        <f>Юнг!C40</f>
        <v>1850.6</v>
      </c>
      <c r="BC25" s="147">
        <f>Юнг!D40</f>
        <v>428.8</v>
      </c>
      <c r="BD25" s="142">
        <f t="shared" si="30"/>
        <v>23.170863503728523</v>
      </c>
      <c r="BE25" s="142"/>
      <c r="BF25" s="142"/>
      <c r="BG25" s="142" t="e">
        <f t="shared" si="31"/>
        <v>#DIV/0!</v>
      </c>
      <c r="BH25" s="142">
        <f>Юнг!C42</f>
        <v>201.9</v>
      </c>
      <c r="BI25" s="142">
        <f>Юнг!D42</f>
        <v>98.04</v>
      </c>
      <c r="BJ25" s="142">
        <f t="shared" si="4"/>
        <v>48.55869242199108</v>
      </c>
      <c r="BK25" s="142">
        <f>Юнг!C43</f>
        <v>111.962</v>
      </c>
      <c r="BL25" s="142">
        <f>Юнг!D43</f>
        <v>27.96</v>
      </c>
      <c r="BM25" s="142">
        <f t="shared" si="5"/>
        <v>24.97275861452993</v>
      </c>
      <c r="BN25" s="142"/>
      <c r="BO25" s="142"/>
      <c r="BP25" s="142" t="e">
        <f t="shared" si="6"/>
        <v>#DIV/0!</v>
      </c>
      <c r="BQ25" s="144"/>
      <c r="BR25" s="144"/>
      <c r="BS25" s="142" t="e">
        <f t="shared" si="32"/>
        <v>#DIV/0!</v>
      </c>
      <c r="BT25" s="144">
        <f t="shared" si="7"/>
        <v>2951.262</v>
      </c>
      <c r="BU25" s="144">
        <f t="shared" si="8"/>
        <v>530.54499</v>
      </c>
      <c r="BV25" s="142">
        <f t="shared" si="33"/>
        <v>17.976885481532985</v>
      </c>
      <c r="BW25" s="144">
        <f t="shared" si="34"/>
        <v>694.602</v>
      </c>
      <c r="BX25" s="144">
        <f t="shared" si="34"/>
        <v>130.53419</v>
      </c>
      <c r="BY25" s="142">
        <f t="shared" si="35"/>
        <v>18.79265968137149</v>
      </c>
      <c r="BZ25" s="142">
        <f>Юнг!C53</f>
        <v>674.602</v>
      </c>
      <c r="CA25" s="142">
        <f>Юнг!D53</f>
        <v>130.53419</v>
      </c>
      <c r="CB25" s="142">
        <f t="shared" si="36"/>
        <v>19.34980773848877</v>
      </c>
      <c r="CC25" s="142"/>
      <c r="CD25" s="142"/>
      <c r="CE25" s="142" t="e">
        <f t="shared" si="37"/>
        <v>#DIV/0!</v>
      </c>
      <c r="CF25" s="142">
        <f>Юнг!C55</f>
        <v>20</v>
      </c>
      <c r="CG25" s="142"/>
      <c r="CH25" s="142">
        <f t="shared" si="38"/>
        <v>0</v>
      </c>
      <c r="CI25" s="142"/>
      <c r="CJ25" s="142"/>
      <c r="CK25" s="142" t="e">
        <f t="shared" si="39"/>
        <v>#DIV/0!</v>
      </c>
      <c r="CL25" s="142">
        <f>Юнг!C56</f>
        <v>111.86</v>
      </c>
      <c r="CM25" s="142">
        <f>Юнг!D56</f>
        <v>15.1035</v>
      </c>
      <c r="CN25" s="142">
        <f t="shared" si="40"/>
        <v>13.50214553906669</v>
      </c>
      <c r="CO25" s="142">
        <f>Юнг!C58</f>
        <v>17.7</v>
      </c>
      <c r="CP25" s="142">
        <f>Юнг!D58</f>
        <v>2.35</v>
      </c>
      <c r="CQ25" s="142">
        <f t="shared" si="41"/>
        <v>13.27683615819209</v>
      </c>
      <c r="CR25" s="144">
        <f>Юнг!C62</f>
        <v>200</v>
      </c>
      <c r="CS25" s="144">
        <f>Юнг!D62</f>
        <v>0</v>
      </c>
      <c r="CT25" s="142">
        <f t="shared" si="42"/>
        <v>0</v>
      </c>
      <c r="CU25" s="144">
        <f>Юнг!C66</f>
        <v>880.5</v>
      </c>
      <c r="CV25" s="144">
        <f>Юнг!D66</f>
        <v>247.25852</v>
      </c>
      <c r="CW25" s="142">
        <f t="shared" si="43"/>
        <v>28.081603634298695</v>
      </c>
      <c r="CX25" s="144">
        <f>Юнг!C77</f>
        <v>876.1</v>
      </c>
      <c r="CY25" s="144">
        <f>Юнг!D77</f>
        <v>135.29878</v>
      </c>
      <c r="CZ25" s="142">
        <f t="shared" si="44"/>
        <v>15.443303275881748</v>
      </c>
      <c r="DA25" s="142">
        <f>Юнг!C85</f>
        <v>0</v>
      </c>
      <c r="DB25" s="142">
        <f>Юнг!D85</f>
        <v>0</v>
      </c>
      <c r="DC25" s="142" t="e">
        <f t="shared" si="9"/>
        <v>#DIV/0!</v>
      </c>
      <c r="DD25" s="143">
        <f>Юнг!C89</f>
        <v>10.8</v>
      </c>
      <c r="DE25" s="143">
        <f>Юнг!D89</f>
        <v>0</v>
      </c>
      <c r="DF25" s="142">
        <f t="shared" si="45"/>
        <v>0</v>
      </c>
      <c r="DG25" s="229">
        <f>Юнг!C99</f>
        <v>159.7</v>
      </c>
      <c r="DH25" s="142">
        <f>Юнг!D99</f>
        <v>0</v>
      </c>
      <c r="DI25" s="142">
        <f t="shared" si="48"/>
        <v>0</v>
      </c>
      <c r="DJ25" s="148">
        <f t="shared" si="10"/>
        <v>4.547473508864641E-13</v>
      </c>
      <c r="DK25" s="148">
        <f t="shared" si="11"/>
        <v>-84.43491000000006</v>
      </c>
      <c r="DL25" s="142"/>
    </row>
    <row r="26" spans="1:116" s="131" customFormat="1" ht="15" customHeight="1">
      <c r="A26" s="138">
        <v>14</v>
      </c>
      <c r="B26" s="139" t="s">
        <v>231</v>
      </c>
      <c r="C26" s="140">
        <f t="shared" si="12"/>
        <v>4238.085</v>
      </c>
      <c r="D26" s="157">
        <f t="shared" si="0"/>
        <v>861.2746</v>
      </c>
      <c r="E26" s="142">
        <f t="shared" si="13"/>
        <v>20.322258756018343</v>
      </c>
      <c r="F26" s="143">
        <f t="shared" si="14"/>
        <v>880.5</v>
      </c>
      <c r="G26" s="143">
        <f t="shared" si="1"/>
        <v>136.2896</v>
      </c>
      <c r="H26" s="142">
        <f t="shared" si="15"/>
        <v>15.478659852356616</v>
      </c>
      <c r="I26" s="144">
        <f>Юськ!C7</f>
        <v>392.8</v>
      </c>
      <c r="J26" s="144">
        <f>Юськ!D7</f>
        <v>78.65455</v>
      </c>
      <c r="K26" s="142">
        <f t="shared" si="16"/>
        <v>20.024070773930752</v>
      </c>
      <c r="L26" s="144">
        <f>Юськ!C9</f>
        <v>20</v>
      </c>
      <c r="M26" s="144">
        <f>Юськ!D9</f>
        <v>0.1323</v>
      </c>
      <c r="N26" s="142">
        <f t="shared" si="17"/>
        <v>0.6615</v>
      </c>
      <c r="O26" s="144">
        <f>Юськ!C12</f>
        <v>33.8</v>
      </c>
      <c r="P26" s="144">
        <f>Юськ!D12</f>
        <v>5.60639</v>
      </c>
      <c r="Q26" s="142">
        <f t="shared" si="18"/>
        <v>16.586952662721895</v>
      </c>
      <c r="R26" s="153">
        <f>Юськ!C11</f>
        <v>338.4</v>
      </c>
      <c r="S26" s="153">
        <f>Юськ!D11</f>
        <v>31.74577</v>
      </c>
      <c r="T26" s="142">
        <f t="shared" si="19"/>
        <v>9.381137706855792</v>
      </c>
      <c r="U26" s="142">
        <f>Юськ!C17</f>
        <v>15.5</v>
      </c>
      <c r="V26" s="142">
        <f>Юськ!D17</f>
        <v>2.51</v>
      </c>
      <c r="W26" s="142">
        <f t="shared" si="20"/>
        <v>16.193548387096772</v>
      </c>
      <c r="X26" s="144">
        <f>Юськ!C21</f>
        <v>34</v>
      </c>
      <c r="Y26" s="144">
        <f>Юськ!D21</f>
        <v>7.80733</v>
      </c>
      <c r="Z26" s="142">
        <f t="shared" si="21"/>
        <v>22.962735294117646</v>
      </c>
      <c r="AA26" s="144"/>
      <c r="AB26" s="144"/>
      <c r="AC26" s="142" t="e">
        <f t="shared" si="22"/>
        <v>#DIV/0!</v>
      </c>
      <c r="AD26" s="144">
        <f>Юськ!C22</f>
        <v>15</v>
      </c>
      <c r="AE26" s="144">
        <f>Юськ!D22</f>
        <v>9.83326</v>
      </c>
      <c r="AF26" s="142">
        <f t="shared" si="23"/>
        <v>65.55506666666666</v>
      </c>
      <c r="AG26" s="144"/>
      <c r="AH26" s="144">
        <f>Юськ!D19</f>
        <v>0</v>
      </c>
      <c r="AI26" s="142" t="e">
        <f t="shared" si="24"/>
        <v>#DIV/0!</v>
      </c>
      <c r="AJ26" s="142">
        <f>Юськ!C25</f>
        <v>30</v>
      </c>
      <c r="AK26" s="142">
        <f>Юськ!D25</f>
        <v>0</v>
      </c>
      <c r="AL26" s="142">
        <f t="shared" si="25"/>
        <v>0</v>
      </c>
      <c r="AM26" s="151">
        <f>Юськ!C34</f>
        <v>1</v>
      </c>
      <c r="AN26" s="151">
        <f>Юськ!D34</f>
        <v>0</v>
      </c>
      <c r="AO26" s="142">
        <f t="shared" si="26"/>
        <v>0</v>
      </c>
      <c r="AP26" s="142"/>
      <c r="AQ26" s="142"/>
      <c r="AR26" s="142" t="e">
        <f t="shared" si="27"/>
        <v>#DIV/0!</v>
      </c>
      <c r="AS26" s="142"/>
      <c r="AT26" s="142"/>
      <c r="AU26" s="146" t="e">
        <f t="shared" si="28"/>
        <v>#DIV/0!</v>
      </c>
      <c r="AV26" s="146"/>
      <c r="AW26" s="146"/>
      <c r="AX26" s="146" t="e">
        <f t="shared" si="29"/>
        <v>#DIV/0!</v>
      </c>
      <c r="AY26" s="144">
        <f t="shared" si="2"/>
        <v>3357.585</v>
      </c>
      <c r="AZ26" s="144">
        <f t="shared" si="3"/>
        <v>724.985</v>
      </c>
      <c r="BA26" s="142">
        <f t="shared" si="47"/>
        <v>21.59245410019404</v>
      </c>
      <c r="BB26" s="147">
        <f>Юськ!C40</f>
        <v>2119.3</v>
      </c>
      <c r="BC26" s="147">
        <f>Юськ!D40</f>
        <v>491.1</v>
      </c>
      <c r="BD26" s="142">
        <f t="shared" si="30"/>
        <v>23.17274571792573</v>
      </c>
      <c r="BE26" s="142">
        <f>Юськ!C41</f>
        <v>449.4</v>
      </c>
      <c r="BF26" s="142">
        <f>Юськ!D41</f>
        <v>112.4</v>
      </c>
      <c r="BG26" s="142">
        <f t="shared" si="31"/>
        <v>25.011125945705388</v>
      </c>
      <c r="BH26" s="142">
        <f>Юськ!C42</f>
        <v>676.91</v>
      </c>
      <c r="BI26" s="142">
        <f>Юськ!D42</f>
        <v>93.525</v>
      </c>
      <c r="BJ26" s="142">
        <f t="shared" si="4"/>
        <v>13.816460090706299</v>
      </c>
      <c r="BK26" s="142">
        <f>Юськ!C43</f>
        <v>111.975</v>
      </c>
      <c r="BL26" s="142">
        <f>Юськ!D43</f>
        <v>27.96</v>
      </c>
      <c r="BM26" s="142">
        <f t="shared" si="5"/>
        <v>24.969859343603485</v>
      </c>
      <c r="BN26" s="142"/>
      <c r="BO26" s="142"/>
      <c r="BP26" s="142" t="e">
        <f t="shared" si="6"/>
        <v>#DIV/0!</v>
      </c>
      <c r="BQ26" s="144"/>
      <c r="BR26" s="144"/>
      <c r="BS26" s="142" t="e">
        <f t="shared" si="32"/>
        <v>#DIV/0!</v>
      </c>
      <c r="BT26" s="144">
        <f t="shared" si="7"/>
        <v>4238.085</v>
      </c>
      <c r="BU26" s="144">
        <f t="shared" si="8"/>
        <v>771.5868</v>
      </c>
      <c r="BV26" s="142">
        <f t="shared" si="33"/>
        <v>18.20602465500338</v>
      </c>
      <c r="BW26" s="144">
        <f t="shared" si="34"/>
        <v>666.815</v>
      </c>
      <c r="BX26" s="144">
        <f t="shared" si="34"/>
        <v>121.60719</v>
      </c>
      <c r="BY26" s="142">
        <f t="shared" si="35"/>
        <v>18.237020762880256</v>
      </c>
      <c r="BZ26" s="142">
        <f>Юськ!C53</f>
        <v>656.815</v>
      </c>
      <c r="CA26" s="142">
        <f>Юськ!D53</f>
        <v>121.60719</v>
      </c>
      <c r="CB26" s="142">
        <f t="shared" si="36"/>
        <v>18.51467917145619</v>
      </c>
      <c r="CC26" s="142"/>
      <c r="CD26" s="142"/>
      <c r="CE26" s="142" t="e">
        <f t="shared" si="37"/>
        <v>#DIV/0!</v>
      </c>
      <c r="CF26" s="142">
        <f>Юськ!C55</f>
        <v>10</v>
      </c>
      <c r="CG26" s="142"/>
      <c r="CH26" s="142">
        <f t="shared" si="38"/>
        <v>0</v>
      </c>
      <c r="CI26" s="142"/>
      <c r="CJ26" s="142"/>
      <c r="CK26" s="142" t="e">
        <f t="shared" si="39"/>
        <v>#DIV/0!</v>
      </c>
      <c r="CL26" s="142">
        <f>Юськ!C56</f>
        <v>111.86</v>
      </c>
      <c r="CM26" s="142">
        <f>Юськ!D56</f>
        <v>15.8675</v>
      </c>
      <c r="CN26" s="142">
        <f t="shared" si="40"/>
        <v>14.185142141963167</v>
      </c>
      <c r="CO26" s="142">
        <f>Юськ!C58</f>
        <v>70</v>
      </c>
      <c r="CP26" s="142">
        <f>Юськ!D58</f>
        <v>0</v>
      </c>
      <c r="CQ26" s="142">
        <f t="shared" si="41"/>
        <v>0</v>
      </c>
      <c r="CR26" s="144">
        <f>Юськ!C62</f>
        <v>50</v>
      </c>
      <c r="CS26" s="144">
        <f>Юськ!D62</f>
        <v>0</v>
      </c>
      <c r="CT26" s="142">
        <f t="shared" si="42"/>
        <v>0</v>
      </c>
      <c r="CU26" s="144">
        <f>Юськ!C66</f>
        <v>711.1</v>
      </c>
      <c r="CV26" s="144">
        <f>Юськ!D66</f>
        <v>245.052</v>
      </c>
      <c r="CW26" s="142">
        <f t="shared" si="43"/>
        <v>34.460975952749266</v>
      </c>
      <c r="CX26" s="153">
        <f>Юськ!C77</f>
        <v>1987.4</v>
      </c>
      <c r="CY26" s="153">
        <f>Юськ!D77</f>
        <v>343.38511</v>
      </c>
      <c r="CZ26" s="142">
        <f t="shared" si="44"/>
        <v>17.27810757773976</v>
      </c>
      <c r="DA26" s="142">
        <f>Юськ!C85</f>
        <v>445.81</v>
      </c>
      <c r="DB26" s="142">
        <f>Юськ!D85</f>
        <v>0</v>
      </c>
      <c r="DC26" s="142">
        <f t="shared" si="9"/>
        <v>0</v>
      </c>
      <c r="DD26" s="143">
        <f>Юськ!C89</f>
        <v>12.4</v>
      </c>
      <c r="DE26" s="143">
        <f>Юськ!D89</f>
        <v>0</v>
      </c>
      <c r="DF26" s="142">
        <f t="shared" si="45"/>
        <v>0</v>
      </c>
      <c r="DG26" s="229">
        <f>Юськ!C99</f>
        <v>182.7</v>
      </c>
      <c r="DH26" s="142">
        <f>Юськ!D99</f>
        <v>45.675</v>
      </c>
      <c r="DI26" s="142">
        <f t="shared" si="48"/>
        <v>25</v>
      </c>
      <c r="DJ26" s="148">
        <f t="shared" si="10"/>
        <v>0</v>
      </c>
      <c r="DK26" s="148">
        <f t="shared" si="11"/>
        <v>-89.68779999999992</v>
      </c>
      <c r="DL26" s="142" t="e">
        <f t="shared" si="46"/>
        <v>#DIV/0!</v>
      </c>
    </row>
    <row r="27" spans="1:116" s="131" customFormat="1" ht="15" customHeight="1">
      <c r="A27" s="138">
        <v>15</v>
      </c>
      <c r="B27" s="139" t="s">
        <v>232</v>
      </c>
      <c r="C27" s="140">
        <f t="shared" si="12"/>
        <v>5795.0779999999995</v>
      </c>
      <c r="D27" s="157">
        <f t="shared" si="0"/>
        <v>763.7126999999999</v>
      </c>
      <c r="E27" s="142">
        <f t="shared" si="13"/>
        <v>13.178644014800145</v>
      </c>
      <c r="F27" s="143">
        <f t="shared" si="14"/>
        <v>670.6</v>
      </c>
      <c r="G27" s="143">
        <f t="shared" si="1"/>
        <v>68.9067</v>
      </c>
      <c r="H27" s="142">
        <f t="shared" si="15"/>
        <v>10.275380256486729</v>
      </c>
      <c r="I27" s="144">
        <f>Яраб!C7</f>
        <v>291.8</v>
      </c>
      <c r="J27" s="144">
        <f>Яраб!D7</f>
        <v>35.79081</v>
      </c>
      <c r="K27" s="142">
        <f t="shared" si="16"/>
        <v>12.265527758738862</v>
      </c>
      <c r="L27" s="144">
        <f>Яраб!C9</f>
        <v>10.6</v>
      </c>
      <c r="M27" s="144">
        <f>Яраб!D9</f>
        <v>3.7107</v>
      </c>
      <c r="N27" s="142">
        <f t="shared" si="17"/>
        <v>35.006603773584914</v>
      </c>
      <c r="O27" s="144">
        <f>Яраб!C12</f>
        <v>31.6</v>
      </c>
      <c r="P27" s="144">
        <f>Яраб!D12</f>
        <v>1.93333</v>
      </c>
      <c r="Q27" s="142">
        <f t="shared" si="18"/>
        <v>6.118132911392405</v>
      </c>
      <c r="R27" s="144">
        <f>Яраб!C11</f>
        <v>229.6</v>
      </c>
      <c r="S27" s="144">
        <f>Яраб!D11</f>
        <v>8.15684</v>
      </c>
      <c r="T27" s="142">
        <f t="shared" si="19"/>
        <v>3.5526306620209067</v>
      </c>
      <c r="U27" s="142">
        <f>Яраб!C17</f>
        <v>21</v>
      </c>
      <c r="V27" s="142">
        <f>Яраб!D17</f>
        <v>7.88228</v>
      </c>
      <c r="W27" s="142">
        <f t="shared" si="20"/>
        <v>37.534666666666666</v>
      </c>
      <c r="X27" s="144">
        <f>Яраб!C21</f>
        <v>25</v>
      </c>
      <c r="Y27" s="144">
        <f>Яраб!D21</f>
        <v>10.00399</v>
      </c>
      <c r="Z27" s="142">
        <f t="shared" si="21"/>
        <v>40.01596</v>
      </c>
      <c r="AA27" s="144"/>
      <c r="AB27" s="144"/>
      <c r="AC27" s="142" t="e">
        <f t="shared" si="22"/>
        <v>#DIV/0!</v>
      </c>
      <c r="AD27" s="144">
        <f>Яраб!C22</f>
        <v>20</v>
      </c>
      <c r="AE27" s="144">
        <f>Яраб!D22</f>
        <v>0</v>
      </c>
      <c r="AF27" s="142">
        <f t="shared" si="23"/>
        <v>0</v>
      </c>
      <c r="AG27" s="144"/>
      <c r="AH27" s="144">
        <f>Яраб!D19</f>
        <v>0</v>
      </c>
      <c r="AI27" s="142" t="e">
        <f t="shared" si="24"/>
        <v>#DIV/0!</v>
      </c>
      <c r="AJ27" s="142">
        <f>Яраб!C25</f>
        <v>40</v>
      </c>
      <c r="AK27" s="142">
        <f>Яраб!D25</f>
        <v>1.42875</v>
      </c>
      <c r="AL27" s="142">
        <f t="shared" si="25"/>
        <v>3.571875</v>
      </c>
      <c r="AM27" s="142">
        <f>Яраб!C34</f>
        <v>1</v>
      </c>
      <c r="AN27" s="142">
        <f>Яраб!D34</f>
        <v>0</v>
      </c>
      <c r="AO27" s="142">
        <f t="shared" si="26"/>
        <v>0</v>
      </c>
      <c r="AP27" s="142"/>
      <c r="AQ27" s="142"/>
      <c r="AR27" s="142" t="e">
        <f t="shared" si="27"/>
        <v>#DIV/0!</v>
      </c>
      <c r="AS27" s="142"/>
      <c r="AT27" s="142"/>
      <c r="AU27" s="146" t="e">
        <f t="shared" si="28"/>
        <v>#DIV/0!</v>
      </c>
      <c r="AV27" s="146"/>
      <c r="AW27" s="146"/>
      <c r="AX27" s="146" t="e">
        <f t="shared" si="29"/>
        <v>#DIV/0!</v>
      </c>
      <c r="AY27" s="144">
        <f t="shared" si="2"/>
        <v>5124.477999999999</v>
      </c>
      <c r="AZ27" s="144">
        <f t="shared" si="3"/>
        <v>694.8059999999999</v>
      </c>
      <c r="BA27" s="142">
        <f t="shared" si="47"/>
        <v>13.558571233987152</v>
      </c>
      <c r="BB27" s="147">
        <f>Яраб!C40</f>
        <v>2383.2</v>
      </c>
      <c r="BC27" s="147">
        <f>Яраб!D40</f>
        <v>554.3</v>
      </c>
      <c r="BD27" s="142">
        <f t="shared" si="30"/>
        <v>23.258643840214837</v>
      </c>
      <c r="BE27" s="142">
        <f>Яраб!C41</f>
        <v>117.7</v>
      </c>
      <c r="BF27" s="142">
        <f>Яраб!D41</f>
        <v>29.4</v>
      </c>
      <c r="BG27" s="142">
        <f t="shared" si="31"/>
        <v>24.97875955819881</v>
      </c>
      <c r="BH27" s="142">
        <f>Яраб!C42</f>
        <v>1094.2</v>
      </c>
      <c r="BI27" s="142">
        <f>Яраб!D42</f>
        <v>83.146</v>
      </c>
      <c r="BJ27" s="142">
        <f t="shared" si="4"/>
        <v>7.598793639188448</v>
      </c>
      <c r="BK27" s="142">
        <f>Яраб!C43</f>
        <v>1529.378</v>
      </c>
      <c r="BL27" s="142">
        <f>Яраб!D43</f>
        <v>27.96</v>
      </c>
      <c r="BM27" s="142">
        <f t="shared" si="5"/>
        <v>1.8281942070567252</v>
      </c>
      <c r="BN27" s="142"/>
      <c r="BO27" s="142"/>
      <c r="BP27" s="142" t="e">
        <f t="shared" si="6"/>
        <v>#DIV/0!</v>
      </c>
      <c r="BQ27" s="144"/>
      <c r="BR27" s="144"/>
      <c r="BS27" s="142" t="e">
        <f t="shared" si="32"/>
        <v>#DIV/0!</v>
      </c>
      <c r="BT27" s="144">
        <f t="shared" si="7"/>
        <v>5887.378</v>
      </c>
      <c r="BU27" s="144">
        <f t="shared" si="8"/>
        <v>756.06689</v>
      </c>
      <c r="BV27" s="142">
        <f t="shared" si="33"/>
        <v>12.842166580776707</v>
      </c>
      <c r="BW27" s="144">
        <f t="shared" si="34"/>
        <v>726.918</v>
      </c>
      <c r="BX27" s="144">
        <f t="shared" si="34"/>
        <v>103.43514</v>
      </c>
      <c r="BY27" s="142">
        <f t="shared" si="35"/>
        <v>14.229272077455779</v>
      </c>
      <c r="BZ27" s="142">
        <f>Яраб!C53</f>
        <v>720.618</v>
      </c>
      <c r="CA27" s="142">
        <f>Яраб!D53</f>
        <v>103.43514</v>
      </c>
      <c r="CB27" s="142">
        <f t="shared" si="36"/>
        <v>14.353671432020848</v>
      </c>
      <c r="CC27" s="142"/>
      <c r="CD27" s="142"/>
      <c r="CE27" s="142" t="e">
        <f t="shared" si="37"/>
        <v>#DIV/0!</v>
      </c>
      <c r="CF27" s="142">
        <f>Яраб!C55</f>
        <v>6.3</v>
      </c>
      <c r="CG27" s="142"/>
      <c r="CH27" s="142">
        <f t="shared" si="38"/>
        <v>0</v>
      </c>
      <c r="CI27" s="142"/>
      <c r="CJ27" s="142"/>
      <c r="CK27" s="142" t="e">
        <f t="shared" si="39"/>
        <v>#DIV/0!</v>
      </c>
      <c r="CL27" s="142">
        <f>Яраб!C56</f>
        <v>111.86</v>
      </c>
      <c r="CM27" s="142">
        <f>Яраб!D56</f>
        <v>15.7645</v>
      </c>
      <c r="CN27" s="142">
        <f t="shared" si="40"/>
        <v>14.093062757017702</v>
      </c>
      <c r="CO27" s="142">
        <f>Яраб!C58</f>
        <v>10.7</v>
      </c>
      <c r="CP27" s="142">
        <f>Яраб!D58</f>
        <v>0</v>
      </c>
      <c r="CQ27" s="142">
        <f t="shared" si="41"/>
        <v>0</v>
      </c>
      <c r="CR27" s="144">
        <f>Яраб!C62</f>
        <v>35</v>
      </c>
      <c r="CS27" s="144">
        <f>Яраб!D62</f>
        <v>0</v>
      </c>
      <c r="CT27" s="142">
        <f t="shared" si="42"/>
        <v>0</v>
      </c>
      <c r="CU27" s="144">
        <f>Яраб!C66</f>
        <v>2129</v>
      </c>
      <c r="CV27" s="144">
        <f>Яраб!D66</f>
        <v>248.86802</v>
      </c>
      <c r="CW27" s="142">
        <f t="shared" si="43"/>
        <v>11.689432597463597</v>
      </c>
      <c r="CX27" s="144">
        <f>Яраб!C77</f>
        <v>1815.8</v>
      </c>
      <c r="CY27" s="144">
        <f>Яраб!D77</f>
        <v>337.44923</v>
      </c>
      <c r="CZ27" s="142">
        <f t="shared" si="44"/>
        <v>18.584052759114442</v>
      </c>
      <c r="DA27" s="142">
        <f>Яраб!C85</f>
        <v>858.9</v>
      </c>
      <c r="DB27" s="142">
        <f>Яраб!D85</f>
        <v>0</v>
      </c>
      <c r="DC27" s="142">
        <f t="shared" si="9"/>
        <v>0</v>
      </c>
      <c r="DD27" s="143">
        <f>Яраб!C89</f>
        <v>13</v>
      </c>
      <c r="DE27" s="143">
        <f>Яраб!D89</f>
        <v>4</v>
      </c>
      <c r="DF27" s="142">
        <f t="shared" si="45"/>
        <v>30.76923076923077</v>
      </c>
      <c r="DG27" s="229">
        <f>Яраб!C99</f>
        <v>186.2</v>
      </c>
      <c r="DH27" s="142">
        <f>Яраб!D99</f>
        <v>46.55</v>
      </c>
      <c r="DI27" s="142">
        <f t="shared" si="48"/>
        <v>25</v>
      </c>
      <c r="DJ27" s="148">
        <f t="shared" si="10"/>
        <v>92.30000000000018</v>
      </c>
      <c r="DK27" s="148">
        <f t="shared" si="11"/>
        <v>-7.645809999999983</v>
      </c>
      <c r="DL27" s="142">
        <f t="shared" si="46"/>
        <v>-8.283651137594765</v>
      </c>
    </row>
    <row r="28" spans="1:116" s="131" customFormat="1" ht="15" customHeight="1">
      <c r="A28" s="138">
        <v>16</v>
      </c>
      <c r="B28" s="139" t="s">
        <v>233</v>
      </c>
      <c r="C28" s="140">
        <f t="shared" si="12"/>
        <v>2380.9939999999997</v>
      </c>
      <c r="D28" s="157">
        <f t="shared" si="0"/>
        <v>532.49466</v>
      </c>
      <c r="E28" s="142">
        <f t="shared" si="13"/>
        <v>22.364384790553864</v>
      </c>
      <c r="F28" s="143">
        <f t="shared" si="14"/>
        <v>415.4</v>
      </c>
      <c r="G28" s="143">
        <f t="shared" si="1"/>
        <v>46.45366</v>
      </c>
      <c r="H28" s="142">
        <f t="shared" si="15"/>
        <v>11.182874337987482</v>
      </c>
      <c r="I28" s="144">
        <f>Ярос!C7</f>
        <v>108.6</v>
      </c>
      <c r="J28" s="144">
        <f>Ярос!D7</f>
        <v>20.44713</v>
      </c>
      <c r="K28" s="142">
        <f t="shared" si="16"/>
        <v>18.827928176795584</v>
      </c>
      <c r="L28" s="144">
        <f>Ярос!C9</f>
        <v>0</v>
      </c>
      <c r="M28" s="144">
        <f>Ярос!D9</f>
        <v>0.54</v>
      </c>
      <c r="N28" s="142" t="e">
        <f t="shared" si="17"/>
        <v>#DIV/0!</v>
      </c>
      <c r="O28" s="144">
        <f>Ярос!C12</f>
        <v>30.1</v>
      </c>
      <c r="P28" s="144">
        <f>Ярос!D12</f>
        <v>1.37934</v>
      </c>
      <c r="Q28" s="142">
        <f t="shared" si="18"/>
        <v>4.582524916943521</v>
      </c>
      <c r="R28" s="144">
        <f>Ярос!C11</f>
        <v>189</v>
      </c>
      <c r="S28" s="144">
        <f>Ярос!D11</f>
        <v>13.33927</v>
      </c>
      <c r="T28" s="142">
        <f t="shared" si="19"/>
        <v>7.057814814814815</v>
      </c>
      <c r="U28" s="142">
        <f>Ярос!C17</f>
        <v>11.7</v>
      </c>
      <c r="V28" s="142">
        <f>Ярос!D17</f>
        <v>7.1</v>
      </c>
      <c r="W28" s="142">
        <f t="shared" si="20"/>
        <v>60.68376068376068</v>
      </c>
      <c r="X28" s="144">
        <f>Ярос!C21</f>
        <v>45</v>
      </c>
      <c r="Y28" s="144">
        <f>Ярос!D21</f>
        <v>0.03577</v>
      </c>
      <c r="Z28" s="142">
        <f t="shared" si="21"/>
        <v>0.07948888888888889</v>
      </c>
      <c r="AA28" s="144"/>
      <c r="AB28" s="144"/>
      <c r="AC28" s="142" t="e">
        <f t="shared" si="22"/>
        <v>#DIV/0!</v>
      </c>
      <c r="AD28" s="144">
        <f>Ярос!C22</f>
        <v>0</v>
      </c>
      <c r="AE28" s="144">
        <f>Ярос!D22</f>
        <v>0</v>
      </c>
      <c r="AF28" s="142" t="e">
        <f t="shared" si="23"/>
        <v>#DIV/0!</v>
      </c>
      <c r="AG28" s="144"/>
      <c r="AH28" s="144">
        <f>Ярос!D19</f>
        <v>0</v>
      </c>
      <c r="AI28" s="142" t="e">
        <f t="shared" si="24"/>
        <v>#DIV/0!</v>
      </c>
      <c r="AJ28" s="142">
        <f>Ярос!C25</f>
        <v>30</v>
      </c>
      <c r="AK28" s="142">
        <f>Ярос!D25</f>
        <v>0</v>
      </c>
      <c r="AL28" s="142">
        <f t="shared" si="25"/>
        <v>0</v>
      </c>
      <c r="AM28" s="151">
        <f>Ярос!C34</f>
        <v>1</v>
      </c>
      <c r="AN28" s="151">
        <f>Ярос!D34</f>
        <v>3.61215</v>
      </c>
      <c r="AO28" s="142">
        <f t="shared" si="26"/>
        <v>361.21500000000003</v>
      </c>
      <c r="AP28" s="142"/>
      <c r="AQ28" s="142"/>
      <c r="AR28" s="142" t="e">
        <f t="shared" si="27"/>
        <v>#DIV/0!</v>
      </c>
      <c r="AS28" s="142"/>
      <c r="AT28" s="142"/>
      <c r="AU28" s="146" t="e">
        <f t="shared" si="28"/>
        <v>#DIV/0!</v>
      </c>
      <c r="AV28" s="146"/>
      <c r="AW28" s="146"/>
      <c r="AX28" s="146" t="e">
        <f t="shared" si="29"/>
        <v>#DIV/0!</v>
      </c>
      <c r="AY28" s="144">
        <f t="shared" si="2"/>
        <v>1965.5939999999998</v>
      </c>
      <c r="AZ28" s="144">
        <f t="shared" si="3"/>
        <v>486.041</v>
      </c>
      <c r="BA28" s="142">
        <f t="shared" si="47"/>
        <v>24.72743608293473</v>
      </c>
      <c r="BB28" s="147">
        <f>Ярос!C40</f>
        <v>1745.3</v>
      </c>
      <c r="BC28" s="147">
        <f>Ярос!D40</f>
        <v>406.5</v>
      </c>
      <c r="BD28" s="142">
        <f t="shared" si="30"/>
        <v>23.29112473500258</v>
      </c>
      <c r="BE28" s="142"/>
      <c r="BF28" s="142"/>
      <c r="BG28" s="142" t="e">
        <f t="shared" si="31"/>
        <v>#DIV/0!</v>
      </c>
      <c r="BH28" s="142">
        <f>Ярос!C42</f>
        <v>166.3</v>
      </c>
      <c r="BI28" s="142">
        <f>Ярос!D42</f>
        <v>66.041</v>
      </c>
      <c r="BJ28" s="142">
        <f t="shared" si="4"/>
        <v>39.71196632591701</v>
      </c>
      <c r="BK28" s="142">
        <f>Ярос!C43</f>
        <v>53.994</v>
      </c>
      <c r="BL28" s="142">
        <f>Ярос!D43</f>
        <v>13.5</v>
      </c>
      <c r="BM28" s="142">
        <f t="shared" si="5"/>
        <v>25.002778086454054</v>
      </c>
      <c r="BN28" s="142"/>
      <c r="BO28" s="142"/>
      <c r="BP28" s="142" t="e">
        <f t="shared" si="6"/>
        <v>#DIV/0!</v>
      </c>
      <c r="BQ28" s="144"/>
      <c r="BR28" s="144"/>
      <c r="BS28" s="142" t="e">
        <f t="shared" si="32"/>
        <v>#DIV/0!</v>
      </c>
      <c r="BT28" s="144">
        <f t="shared" si="7"/>
        <v>2796.654</v>
      </c>
      <c r="BU28" s="144">
        <f t="shared" si="8"/>
        <v>454.10696</v>
      </c>
      <c r="BV28" s="142">
        <f t="shared" si="33"/>
        <v>16.237509538183843</v>
      </c>
      <c r="BW28" s="144">
        <f t="shared" si="34"/>
        <v>721.484</v>
      </c>
      <c r="BX28" s="144">
        <f t="shared" si="34"/>
        <v>129.6638</v>
      </c>
      <c r="BY28" s="142">
        <f t="shared" si="35"/>
        <v>17.97181919488166</v>
      </c>
      <c r="BZ28" s="142">
        <f>Ярос!C53</f>
        <v>711.484</v>
      </c>
      <c r="CA28" s="142">
        <f>Ярос!D53</f>
        <v>129.6638</v>
      </c>
      <c r="CB28" s="142">
        <f t="shared" si="36"/>
        <v>18.2244154471499</v>
      </c>
      <c r="CC28" s="142"/>
      <c r="CD28" s="142"/>
      <c r="CE28" s="142" t="e">
        <f t="shared" si="37"/>
        <v>#DIV/0!</v>
      </c>
      <c r="CF28" s="142">
        <f>Ярос!C55</f>
        <v>10</v>
      </c>
      <c r="CG28" s="142"/>
      <c r="CH28" s="142">
        <f t="shared" si="38"/>
        <v>0</v>
      </c>
      <c r="CI28" s="142"/>
      <c r="CJ28" s="142"/>
      <c r="CK28" s="142" t="e">
        <f t="shared" si="39"/>
        <v>#DIV/0!</v>
      </c>
      <c r="CL28" s="142">
        <f>Ярос!C56</f>
        <v>53.91</v>
      </c>
      <c r="CM28" s="142">
        <f>Ярос!D56</f>
        <v>5.6258</v>
      </c>
      <c r="CN28" s="142">
        <f t="shared" si="40"/>
        <v>10.435540716008163</v>
      </c>
      <c r="CO28" s="142">
        <f>Ярос!C58</f>
        <v>10</v>
      </c>
      <c r="CP28" s="142">
        <f>Ярос!D58</f>
        <v>0</v>
      </c>
      <c r="CQ28" s="142">
        <f t="shared" si="41"/>
        <v>0</v>
      </c>
      <c r="CR28" s="144">
        <f>Ярос!C62</f>
        <v>100</v>
      </c>
      <c r="CS28" s="144">
        <f>Ярос!D62</f>
        <v>0</v>
      </c>
      <c r="CT28" s="142">
        <f t="shared" si="42"/>
        <v>0</v>
      </c>
      <c r="CU28" s="144">
        <f>Ярос!C66</f>
        <v>691.86</v>
      </c>
      <c r="CV28" s="144">
        <f>Ярос!D66</f>
        <v>173.9995</v>
      </c>
      <c r="CW28" s="142">
        <f t="shared" si="43"/>
        <v>25.149524470268553</v>
      </c>
      <c r="CX28" s="153">
        <f>Ярос!C77</f>
        <v>1078.9</v>
      </c>
      <c r="CY28" s="153">
        <f>Ярос!D77</f>
        <v>141.87086</v>
      </c>
      <c r="CZ28" s="142">
        <f t="shared" si="44"/>
        <v>13.149583835387894</v>
      </c>
      <c r="DA28" s="142">
        <f>Ярос!C85</f>
        <v>0</v>
      </c>
      <c r="DB28" s="142">
        <f>Ярос!D85</f>
        <v>0</v>
      </c>
      <c r="DC28" s="142" t="e">
        <f t="shared" si="9"/>
        <v>#DIV/0!</v>
      </c>
      <c r="DD28" s="143">
        <f>Ярос!C89</f>
        <v>9</v>
      </c>
      <c r="DE28" s="143">
        <f>Ярос!D89</f>
        <v>2.947</v>
      </c>
      <c r="DF28" s="142">
        <f t="shared" si="45"/>
        <v>32.74444444444444</v>
      </c>
      <c r="DG28" s="229">
        <f>Ярос!C99</f>
        <v>131.5</v>
      </c>
      <c r="DH28" s="142">
        <f>Ярос!D99</f>
        <v>0</v>
      </c>
      <c r="DI28" s="142">
        <f t="shared" si="48"/>
        <v>0</v>
      </c>
      <c r="DJ28" s="148">
        <f t="shared" si="10"/>
        <v>415.6600000000003</v>
      </c>
      <c r="DK28" s="148">
        <f t="shared" si="11"/>
        <v>-78.38769999999994</v>
      </c>
      <c r="DL28" s="142">
        <f t="shared" si="46"/>
        <v>-18.858610402732975</v>
      </c>
    </row>
    <row r="29" spans="1:116" s="131" customFormat="1" ht="15" customHeight="1">
      <c r="A29" s="159"/>
      <c r="B29" s="160"/>
      <c r="C29" s="140"/>
      <c r="D29" s="161"/>
      <c r="E29" s="142"/>
      <c r="F29" s="143"/>
      <c r="G29" s="144"/>
      <c r="H29" s="142"/>
      <c r="I29" s="144"/>
      <c r="J29" s="144"/>
      <c r="K29" s="142"/>
      <c r="L29" s="144"/>
      <c r="M29" s="144"/>
      <c r="N29" s="142"/>
      <c r="O29" s="144"/>
      <c r="P29" s="144"/>
      <c r="Q29" s="142"/>
      <c r="R29" s="144"/>
      <c r="S29" s="144"/>
      <c r="T29" s="142"/>
      <c r="U29" s="162"/>
      <c r="V29" s="162"/>
      <c r="W29" s="142"/>
      <c r="X29" s="144"/>
      <c r="Y29" s="144"/>
      <c r="Z29" s="142"/>
      <c r="AA29" s="144"/>
      <c r="AB29" s="144"/>
      <c r="AC29" s="142"/>
      <c r="AD29" s="144"/>
      <c r="AE29" s="144"/>
      <c r="AF29" s="142"/>
      <c r="AG29" s="144"/>
      <c r="AH29" s="144"/>
      <c r="AI29" s="142"/>
      <c r="AJ29" s="142"/>
      <c r="AK29" s="145"/>
      <c r="AL29" s="142"/>
      <c r="AM29" s="142"/>
      <c r="AN29" s="142"/>
      <c r="AO29" s="142"/>
      <c r="AP29" s="142"/>
      <c r="AQ29" s="142"/>
      <c r="AR29" s="142"/>
      <c r="AS29" s="142"/>
      <c r="AT29" s="142"/>
      <c r="AU29" s="146"/>
      <c r="AV29" s="146"/>
      <c r="AW29" s="146"/>
      <c r="AX29" s="146"/>
      <c r="AY29" s="144"/>
      <c r="AZ29" s="144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4"/>
      <c r="BR29" s="144"/>
      <c r="BS29" s="142"/>
      <c r="BT29" s="144"/>
      <c r="BU29" s="144"/>
      <c r="BV29" s="142"/>
      <c r="BW29" s="144"/>
      <c r="BX29" s="144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4"/>
      <c r="CS29" s="144"/>
      <c r="CT29" s="142"/>
      <c r="CU29" s="144"/>
      <c r="CV29" s="144"/>
      <c r="CW29" s="142"/>
      <c r="CX29" s="144"/>
      <c r="CY29" s="205"/>
      <c r="CZ29" s="142"/>
      <c r="DA29" s="142"/>
      <c r="DB29" s="142"/>
      <c r="DC29" s="142"/>
      <c r="DD29" s="143"/>
      <c r="DE29" s="143"/>
      <c r="DF29" s="142"/>
      <c r="DG29" s="142"/>
      <c r="DH29" s="142"/>
      <c r="DI29" s="142"/>
      <c r="DJ29" s="148"/>
      <c r="DK29" s="148"/>
      <c r="DL29" s="142"/>
    </row>
    <row r="30" spans="1:116" s="131" customFormat="1" ht="17.25" customHeight="1">
      <c r="A30" s="254" t="s">
        <v>234</v>
      </c>
      <c r="B30" s="255"/>
      <c r="C30" s="163">
        <f>SUM(C13:C28)</f>
        <v>67194.44600000001</v>
      </c>
      <c r="D30" s="243">
        <f>SUM(D13:D28)</f>
        <v>12255.83774</v>
      </c>
      <c r="E30" s="164">
        <f>D30/C30*100</f>
        <v>18.23936124125497</v>
      </c>
      <c r="F30" s="163">
        <f>SUM(F13:F28)</f>
        <v>18066.6</v>
      </c>
      <c r="G30" s="163">
        <f>SUM(G13:G28)</f>
        <v>3457.3797400000008</v>
      </c>
      <c r="H30" s="164">
        <f>G30/F30*100</f>
        <v>19.13685884449759</v>
      </c>
      <c r="I30" s="163">
        <f>SUM(I13:I28)</f>
        <v>9476.800000000001</v>
      </c>
      <c r="J30" s="163">
        <f>SUM(J13:J28)</f>
        <v>2188.14324</v>
      </c>
      <c r="K30" s="164">
        <f>J30/I30*100</f>
        <v>23.08947366199561</v>
      </c>
      <c r="L30" s="163">
        <f>SUM(L13:L28)</f>
        <v>170</v>
      </c>
      <c r="M30" s="163">
        <f>SUM(M13:M28)</f>
        <v>22.63298</v>
      </c>
      <c r="N30" s="164">
        <f>M30/L30*100</f>
        <v>13.313517647058823</v>
      </c>
      <c r="O30" s="163">
        <f>SUM(O13:O28)</f>
        <v>420.00000000000006</v>
      </c>
      <c r="P30" s="163">
        <f>SUM(P13:P28)</f>
        <v>55.14374999999999</v>
      </c>
      <c r="Q30" s="164">
        <f>P30/O30*100</f>
        <v>13.129464285714281</v>
      </c>
      <c r="R30" s="163">
        <f>SUM(R13:R28)</f>
        <v>4930.8</v>
      </c>
      <c r="S30" s="163">
        <f>SUM(S13:S28)</f>
        <v>564.2779300000001</v>
      </c>
      <c r="T30" s="164">
        <f>S30/R30*100</f>
        <v>11.443942767907846</v>
      </c>
      <c r="U30" s="164">
        <f>SUM(U13:U28)</f>
        <v>199.99999999999997</v>
      </c>
      <c r="V30" s="164">
        <f>SUM(V13:V28)</f>
        <v>65.58228</v>
      </c>
      <c r="W30" s="142">
        <f t="shared" si="20"/>
        <v>32.79114</v>
      </c>
      <c r="X30" s="163">
        <f>SUM(X13:X28)</f>
        <v>1899</v>
      </c>
      <c r="Y30" s="163">
        <f>SUM(Y13:Y28)</f>
        <v>462.54815999999994</v>
      </c>
      <c r="Z30" s="164">
        <f>Y30/X30*100</f>
        <v>24.357459715639806</v>
      </c>
      <c r="AA30" s="163">
        <f>SUM(AA13:AA28)</f>
        <v>0</v>
      </c>
      <c r="AB30" s="163">
        <f>SUM(AB13:AB28)</f>
        <v>0</v>
      </c>
      <c r="AC30" s="164" t="e">
        <f>AB30/AA30*100</f>
        <v>#DIV/0!</v>
      </c>
      <c r="AD30" s="163">
        <f>SUM(AD13:AD28)</f>
        <v>150</v>
      </c>
      <c r="AE30" s="163">
        <f>SUM(AE13:AE28)</f>
        <v>103.54996999999999</v>
      </c>
      <c r="AF30" s="164">
        <f>AE30/AD30*100</f>
        <v>69.03331333333333</v>
      </c>
      <c r="AG30" s="163">
        <f>SUM(AG13:AG28)</f>
        <v>0</v>
      </c>
      <c r="AH30" s="163">
        <f>SUM(AH13:AH28)</f>
        <v>0</v>
      </c>
      <c r="AI30" s="164" t="e">
        <f>AH30/AG30*100</f>
        <v>#DIV/0!</v>
      </c>
      <c r="AJ30" s="163">
        <f>SUM(AJ13:AJ28)</f>
        <v>800</v>
      </c>
      <c r="AK30" s="163">
        <f>SUM(AK13:AK28)</f>
        <v>5.10042</v>
      </c>
      <c r="AL30" s="142">
        <f t="shared" si="25"/>
        <v>0.6375525</v>
      </c>
      <c r="AM30" s="163">
        <f>SUM(AM13:AM28)</f>
        <v>20</v>
      </c>
      <c r="AN30" s="163">
        <f>SUM(AN13:AN28)</f>
        <v>5.12215</v>
      </c>
      <c r="AO30" s="164">
        <f>AN30/AM30*100</f>
        <v>25.610750000000003</v>
      </c>
      <c r="AP30" s="163">
        <f>SUM(AP13:AP28)</f>
        <v>0</v>
      </c>
      <c r="AQ30" s="163">
        <f>SUM(AQ13:AQ28)</f>
        <v>-14.72114</v>
      </c>
      <c r="AR30" s="164" t="e">
        <f>AQ30/AP30*100</f>
        <v>#DIV/0!</v>
      </c>
      <c r="AS30" s="164">
        <f aca="true" t="shared" si="49" ref="AS30:AX30">SUM(AS13:AS28)</f>
        <v>0</v>
      </c>
      <c r="AT30" s="164"/>
      <c r="AU30" s="164" t="e">
        <f t="shared" si="49"/>
        <v>#DIV/0!</v>
      </c>
      <c r="AV30" s="164">
        <f t="shared" si="49"/>
        <v>0</v>
      </c>
      <c r="AW30" s="164">
        <f t="shared" si="49"/>
        <v>0</v>
      </c>
      <c r="AX30" s="165" t="e">
        <f t="shared" si="49"/>
        <v>#DIV/0!</v>
      </c>
      <c r="AY30" s="163">
        <f>SUM(AY13:AY28)</f>
        <v>49127.84599999999</v>
      </c>
      <c r="AZ30" s="163">
        <f>SUM(AZ13:AZ28)</f>
        <v>8798.458</v>
      </c>
      <c r="BA30" s="163">
        <f t="shared" si="47"/>
        <v>17.909309518679084</v>
      </c>
      <c r="BB30" s="163">
        <f>SUM(BB13:BB28)</f>
        <v>29368.800000000003</v>
      </c>
      <c r="BC30" s="163">
        <f>SUM(BC13:BC28)</f>
        <v>6806.000000000001</v>
      </c>
      <c r="BD30" s="163">
        <f>BC30/BB30*100</f>
        <v>23.174252948707473</v>
      </c>
      <c r="BE30" s="163">
        <f>SUM(BE13:BE28)</f>
        <v>2036.1000000000001</v>
      </c>
      <c r="BF30" s="163">
        <f>SUM(BF13:BF28)</f>
        <v>509</v>
      </c>
      <c r="BG30" s="163">
        <f>BF30/BE30*100</f>
        <v>24.99877216246746</v>
      </c>
      <c r="BH30" s="163">
        <f>SUM(BH13:BH28)</f>
        <v>13440.246</v>
      </c>
      <c r="BI30" s="163">
        <f>SUM(BI13:BI28)</f>
        <v>1121.958</v>
      </c>
      <c r="BJ30" s="163">
        <f t="shared" si="4"/>
        <v>8.347748992094342</v>
      </c>
      <c r="BK30" s="163">
        <f>SUM(BK13:BK28)</f>
        <v>4282.7</v>
      </c>
      <c r="BL30" s="163">
        <f>SUM(BL13:BL28)</f>
        <v>361.5</v>
      </c>
      <c r="BM30" s="163">
        <f t="shared" si="5"/>
        <v>8.440936792210522</v>
      </c>
      <c r="BN30" s="163">
        <f>SUM(BN13:BN28)</f>
        <v>0</v>
      </c>
      <c r="BO30" s="163">
        <f>SUM(BO13:BO28)</f>
        <v>0</v>
      </c>
      <c r="BP30" s="142" t="e">
        <f t="shared" si="6"/>
        <v>#DIV/0!</v>
      </c>
      <c r="BQ30" s="163">
        <f>SUM(BQ13:BQ28)</f>
        <v>0</v>
      </c>
      <c r="BR30" s="163">
        <f>SUM(BR13:BR28)</f>
        <v>0</v>
      </c>
      <c r="BS30" s="164" t="e">
        <f>BR30/BQ30*100</f>
        <v>#DIV/0!</v>
      </c>
      <c r="BT30" s="163">
        <f>SUM(BT13:BT28)</f>
        <v>69106.006</v>
      </c>
      <c r="BU30" s="163">
        <f>SUM(BU13:BU28)</f>
        <v>10315.23432</v>
      </c>
      <c r="BV30" s="164">
        <f>BU30/BT30*100</f>
        <v>14.926682812489556</v>
      </c>
      <c r="BW30" s="163">
        <f>SUM(BW13:BW28)</f>
        <v>11724.800000000001</v>
      </c>
      <c r="BX30" s="163">
        <f>SUM(BX13:BX28)</f>
        <v>2192.2108</v>
      </c>
      <c r="BY30" s="164">
        <f>BX30/BW30*100</f>
        <v>18.697212745633184</v>
      </c>
      <c r="BZ30" s="163">
        <f>SUM(BZ13:BZ28)</f>
        <v>11356.400000000001</v>
      </c>
      <c r="CA30" s="163">
        <f>SUM(CA13:CA28)</f>
        <v>2005.1108000000004</v>
      </c>
      <c r="CB30" s="164">
        <f>CA30/BZ30*100</f>
        <v>17.656218519953505</v>
      </c>
      <c r="CC30" s="163">
        <f>SUM(CC13:CC28)</f>
        <v>187.10000000000002</v>
      </c>
      <c r="CD30" s="163">
        <f>SUM(CD13:CD28)</f>
        <v>187.10000000000002</v>
      </c>
      <c r="CE30" s="164">
        <f>CD30/CC30*100</f>
        <v>100</v>
      </c>
      <c r="CF30" s="164">
        <f aca="true" t="shared" si="50" ref="CF30:CQ30">SUM(CF13:CF28)</f>
        <v>181.3</v>
      </c>
      <c r="CG30" s="164">
        <f t="shared" si="50"/>
        <v>0</v>
      </c>
      <c r="CH30" s="164">
        <f t="shared" si="50"/>
        <v>0</v>
      </c>
      <c r="CI30" s="164">
        <f t="shared" si="50"/>
        <v>0</v>
      </c>
      <c r="CJ30" s="164">
        <f t="shared" si="50"/>
        <v>0</v>
      </c>
      <c r="CK30" s="164" t="e">
        <f t="shared" si="50"/>
        <v>#DIV/0!</v>
      </c>
      <c r="CL30" s="164">
        <f t="shared" si="50"/>
        <v>1446.1</v>
      </c>
      <c r="CM30" s="164">
        <f t="shared" si="50"/>
        <v>182.34484</v>
      </c>
      <c r="CN30" s="164" t="e">
        <f t="shared" si="50"/>
        <v>#DIV/0!</v>
      </c>
      <c r="CO30" s="164">
        <f t="shared" si="50"/>
        <v>610.688</v>
      </c>
      <c r="CP30" s="164">
        <f t="shared" si="50"/>
        <v>11.873999999999999</v>
      </c>
      <c r="CQ30" s="164" t="e">
        <f t="shared" si="50"/>
        <v>#DIV/0!</v>
      </c>
      <c r="CR30" s="163">
        <f>SUM(CR13:CR28)</f>
        <v>1547.9</v>
      </c>
      <c r="CS30" s="163">
        <f>SUM(CS13:CS28)</f>
        <v>0</v>
      </c>
      <c r="CT30" s="164">
        <f>CS30/CR30*100</f>
        <v>0</v>
      </c>
      <c r="CU30" s="163">
        <f>SUM(CU13:CU28)</f>
        <v>15936.54</v>
      </c>
      <c r="CV30" s="163">
        <f>SUM(CV13:CV28)</f>
        <v>3430.08387</v>
      </c>
      <c r="CW30" s="164">
        <f>CV30/CU30*100</f>
        <v>21.52339133839591</v>
      </c>
      <c r="CX30" s="163">
        <f>SUM(CX13:CX28)</f>
        <v>23045.032</v>
      </c>
      <c r="CY30" s="163">
        <f>SUM(CY13:CY28)</f>
        <v>3789.1598100000006</v>
      </c>
      <c r="CZ30" s="164">
        <f>CY30/CX30*100</f>
        <v>16.442415050671226</v>
      </c>
      <c r="DA30" s="163">
        <f>SUM(DA13:DA28)</f>
        <v>10251.045999999998</v>
      </c>
      <c r="DB30" s="163">
        <f>SUM(DB13:DB28)</f>
        <v>0</v>
      </c>
      <c r="DC30" s="164">
        <f>DB30/DA30*100</f>
        <v>0</v>
      </c>
      <c r="DD30" s="163">
        <f>SUM(DD13:DD28)</f>
        <v>204.10000000000002</v>
      </c>
      <c r="DE30" s="163">
        <f>SUM(DE13:DE28)</f>
        <v>32.436</v>
      </c>
      <c r="DF30" s="164">
        <f>DE30/DD30*100</f>
        <v>15.892209701126896</v>
      </c>
      <c r="DG30" s="164">
        <f>SUM(DG13:DG28)</f>
        <v>4339.8</v>
      </c>
      <c r="DH30" s="164">
        <f>SUM(DH13:DH28)</f>
        <v>677.1249999999999</v>
      </c>
      <c r="DI30" s="142">
        <f t="shared" si="48"/>
        <v>15.602677542743901</v>
      </c>
      <c r="DJ30" s="244">
        <f>SUM(DJ13:DJ28)</f>
        <v>1911.5600000000004</v>
      </c>
      <c r="DK30" s="164">
        <f>SUM(DK13:DK28)</f>
        <v>-1940.6034200000004</v>
      </c>
      <c r="DL30" s="142">
        <f>DK30/DJ30*100</f>
        <v>-101.51935696499194</v>
      </c>
    </row>
    <row r="31" spans="3:112" ht="12.75" customHeight="1">
      <c r="C31" s="227"/>
      <c r="D31" s="228"/>
      <c r="G31" s="204"/>
      <c r="V31" s="204"/>
      <c r="X31" s="232"/>
      <c r="Y31" s="231"/>
      <c r="AE31" s="231"/>
      <c r="AY31" s="226"/>
      <c r="BB31" s="209"/>
      <c r="BX31" s="204"/>
      <c r="CV31" s="204"/>
      <c r="CX31" s="231"/>
      <c r="CY31" s="231"/>
      <c r="DA31" s="208"/>
      <c r="DE31" s="231"/>
      <c r="DG31" s="231"/>
      <c r="DH31" s="204"/>
    </row>
    <row r="32" spans="7:105" ht="12.75">
      <c r="G32" s="209"/>
      <c r="X32" s="206"/>
      <c r="CY32" s="206"/>
      <c r="DA32" s="207"/>
    </row>
    <row r="33" ht="12.75">
      <c r="Y33" s="206"/>
    </row>
  </sheetData>
  <sheetProtection/>
  <mergeCells count="57">
    <mergeCell ref="DO10:DQ11"/>
    <mergeCell ref="DD9:DF10"/>
    <mergeCell ref="N1:Q1"/>
    <mergeCell ref="R1:T1"/>
    <mergeCell ref="R2:T2"/>
    <mergeCell ref="N3:Q3"/>
    <mergeCell ref="R3:T3"/>
    <mergeCell ref="U9:W10"/>
    <mergeCell ref="BT7:BV10"/>
    <mergeCell ref="BW7:DI7"/>
    <mergeCell ref="H4:L4"/>
    <mergeCell ref="C5:Q5"/>
    <mergeCell ref="I6:L6"/>
    <mergeCell ref="A7:A11"/>
    <mergeCell ref="B7:B11"/>
    <mergeCell ref="C7:E10"/>
    <mergeCell ref="F7:BS7"/>
    <mergeCell ref="L9:N10"/>
    <mergeCell ref="O9:Q10"/>
    <mergeCell ref="R9:T10"/>
    <mergeCell ref="DJ7:DL10"/>
    <mergeCell ref="F8:H10"/>
    <mergeCell ref="I8:AI8"/>
    <mergeCell ref="AY8:BA10"/>
    <mergeCell ref="BB8:BM8"/>
    <mergeCell ref="BQ8:BS10"/>
    <mergeCell ref="BW8:DI8"/>
    <mergeCell ref="I9:K10"/>
    <mergeCell ref="BB9:BD10"/>
    <mergeCell ref="BE9:BG10"/>
    <mergeCell ref="BH9:BJ10"/>
    <mergeCell ref="X9:Z10"/>
    <mergeCell ref="AA9:AC10"/>
    <mergeCell ref="AD9:AF10"/>
    <mergeCell ref="AG9:AI10"/>
    <mergeCell ref="AJ9:AL10"/>
    <mergeCell ref="AM9:AO10"/>
    <mergeCell ref="DG9:DI10"/>
    <mergeCell ref="BK9:BM10"/>
    <mergeCell ref="BN9:BP10"/>
    <mergeCell ref="BW9:BY10"/>
    <mergeCell ref="BZ9:CH9"/>
    <mergeCell ref="CL9:CN10"/>
    <mergeCell ref="CO9:CQ10"/>
    <mergeCell ref="BZ10:CB10"/>
    <mergeCell ref="CC10:CE10"/>
    <mergeCell ref="CF10:CH10"/>
    <mergeCell ref="A30:B30"/>
    <mergeCell ref="CR9:CT10"/>
    <mergeCell ref="CU9:CW10"/>
    <mergeCell ref="CX9:CZ10"/>
    <mergeCell ref="DA9:DC10"/>
    <mergeCell ref="CI10:CK10"/>
    <mergeCell ref="AP9:AR10"/>
    <mergeCell ref="AS9:AU10"/>
    <mergeCell ref="AV9:AX10"/>
    <mergeCell ref="CI9:C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42">
      <selection activeCell="D52" sqref="D52"/>
    </sheetView>
  </sheetViews>
  <sheetFormatPr defaultColWidth="9.140625" defaultRowHeight="12.75"/>
  <cols>
    <col min="1" max="1" width="14.7109375" style="113" customWidth="1"/>
    <col min="2" max="2" width="57.57421875" style="114" customWidth="1"/>
    <col min="3" max="3" width="15.28125" style="90" customWidth="1"/>
    <col min="4" max="4" width="17.00390625" style="90" customWidth="1"/>
    <col min="5" max="5" width="10.8515625" style="90" customWidth="1"/>
    <col min="6" max="6" width="12.57421875" style="90" customWidth="1"/>
    <col min="7" max="7" width="15.421875" style="115" bestFit="1" customWidth="1"/>
    <col min="8" max="16384" width="9.140625" style="115" customWidth="1"/>
  </cols>
  <sheetData>
    <row r="1" spans="1:6" ht="15.75">
      <c r="A1" s="290" t="s">
        <v>144</v>
      </c>
      <c r="B1" s="290"/>
      <c r="C1" s="290"/>
      <c r="D1" s="290"/>
      <c r="E1" s="290"/>
      <c r="F1" s="290"/>
    </row>
    <row r="2" spans="1:6" ht="15.75">
      <c r="A2" s="290" t="s">
        <v>320</v>
      </c>
      <c r="B2" s="290"/>
      <c r="C2" s="290"/>
      <c r="D2" s="290"/>
      <c r="E2" s="290"/>
      <c r="F2" s="290"/>
    </row>
    <row r="3" spans="1:6" ht="63">
      <c r="A3" s="4" t="s">
        <v>0</v>
      </c>
      <c r="B3" s="4" t="s">
        <v>1</v>
      </c>
      <c r="C3" s="33" t="s">
        <v>2</v>
      </c>
      <c r="D3" s="6" t="s">
        <v>304</v>
      </c>
      <c r="E3" s="33" t="s">
        <v>3</v>
      </c>
      <c r="F3" s="34" t="s">
        <v>4</v>
      </c>
    </row>
    <row r="4" spans="1:6" s="116" customFormat="1" ht="15.75">
      <c r="A4" s="71"/>
      <c r="B4" s="10" t="s">
        <v>5</v>
      </c>
      <c r="C4" s="72">
        <f>SUM(C5,C7,C13,C15)</f>
        <v>70684.4</v>
      </c>
      <c r="D4" s="72">
        <f>SUM(D5,D7,D13,D15,D19)</f>
        <v>16049.57197</v>
      </c>
      <c r="E4" s="73">
        <f>SUM(D4/C4*100)</f>
        <v>22.705960537261408</v>
      </c>
      <c r="F4" s="73">
        <f>SUM(D4-C4)</f>
        <v>-54634.82802999999</v>
      </c>
    </row>
    <row r="5" spans="1:6" s="116" customFormat="1" ht="15.75">
      <c r="A5" s="71">
        <v>1010000000</v>
      </c>
      <c r="B5" s="10" t="s">
        <v>6</v>
      </c>
      <c r="C5" s="72">
        <f>SUM(C6)</f>
        <v>59744.4</v>
      </c>
      <c r="D5" s="72">
        <f>SUM(D6)</f>
        <v>13794.65197</v>
      </c>
      <c r="E5" s="73">
        <f aca="true" t="shared" si="0" ref="E5:E51">SUM(D5/C5*100)</f>
        <v>23.08944766371409</v>
      </c>
      <c r="F5" s="73">
        <f aca="true" t="shared" si="1" ref="F5:F51">SUM(D5-C5)</f>
        <v>-45949.74803</v>
      </c>
    </row>
    <row r="6" spans="1:6" ht="15.75">
      <c r="A6" s="74">
        <v>1010200001</v>
      </c>
      <c r="B6" s="14" t="s">
        <v>7</v>
      </c>
      <c r="C6" s="75">
        <v>59744.4</v>
      </c>
      <c r="D6" s="76">
        <v>13794.65197</v>
      </c>
      <c r="E6" s="77">
        <f t="shared" si="0"/>
        <v>23.08944766371409</v>
      </c>
      <c r="F6" s="77">
        <f t="shared" si="1"/>
        <v>-45949.74803</v>
      </c>
    </row>
    <row r="7" spans="1:6" s="116" customFormat="1" ht="15.75">
      <c r="A7" s="71">
        <v>1050000000</v>
      </c>
      <c r="B7" s="10" t="s">
        <v>8</v>
      </c>
      <c r="C7" s="72">
        <f>SUM(C8:C9)</f>
        <v>8370</v>
      </c>
      <c r="D7" s="72">
        <f>SUM(D8:D9)</f>
        <v>1816.48818</v>
      </c>
      <c r="E7" s="73">
        <f t="shared" si="0"/>
        <v>21.702367741935486</v>
      </c>
      <c r="F7" s="73">
        <f t="shared" si="1"/>
        <v>-6553.51182</v>
      </c>
    </row>
    <row r="8" spans="1:6" ht="15.75">
      <c r="A8" s="74">
        <v>1050200001</v>
      </c>
      <c r="B8" s="13" t="s">
        <v>145</v>
      </c>
      <c r="C8" s="78">
        <v>8200</v>
      </c>
      <c r="D8" s="76">
        <v>1793.8552</v>
      </c>
      <c r="E8" s="77">
        <f t="shared" si="0"/>
        <v>21.87628292682927</v>
      </c>
      <c r="F8" s="77">
        <f t="shared" si="1"/>
        <v>-6406.1448</v>
      </c>
    </row>
    <row r="9" spans="1:6" ht="15.75">
      <c r="A9" s="74">
        <v>1050300001</v>
      </c>
      <c r="B9" s="13" t="s">
        <v>9</v>
      </c>
      <c r="C9" s="79">
        <v>170</v>
      </c>
      <c r="D9" s="76">
        <v>22.63298</v>
      </c>
      <c r="E9" s="77">
        <f t="shared" si="0"/>
        <v>13.313517647058823</v>
      </c>
      <c r="F9" s="77">
        <f t="shared" si="1"/>
        <v>-147.36702</v>
      </c>
    </row>
    <row r="10" spans="1:6" s="116" customFormat="1" ht="15.75">
      <c r="A10" s="71">
        <v>1060000000</v>
      </c>
      <c r="B10" s="10" t="s">
        <v>146</v>
      </c>
      <c r="C10" s="72">
        <f>SUM(C11:C12)</f>
        <v>0</v>
      </c>
      <c r="D10" s="72">
        <f>SUM(D11:D12)</f>
        <v>0</v>
      </c>
      <c r="E10" s="73"/>
      <c r="F10" s="73">
        <f t="shared" si="1"/>
        <v>0</v>
      </c>
    </row>
    <row r="11" spans="1:6" ht="15.75">
      <c r="A11" s="74">
        <v>1060600000</v>
      </c>
      <c r="B11" s="13" t="s">
        <v>11</v>
      </c>
      <c r="C11" s="75"/>
      <c r="D11" s="76"/>
      <c r="E11" s="77"/>
      <c r="F11" s="77">
        <f t="shared" si="1"/>
        <v>0</v>
      </c>
    </row>
    <row r="12" spans="1:6" ht="15.75">
      <c r="A12" s="74">
        <v>1060103000</v>
      </c>
      <c r="B12" s="13" t="s">
        <v>147</v>
      </c>
      <c r="C12" s="75"/>
      <c r="D12" s="76"/>
      <c r="E12" s="77"/>
      <c r="F12" s="77">
        <f t="shared" si="1"/>
        <v>0</v>
      </c>
    </row>
    <row r="13" spans="1:6" s="116" customFormat="1" ht="31.5">
      <c r="A13" s="71">
        <v>1070000000</v>
      </c>
      <c r="B13" s="19" t="s">
        <v>13</v>
      </c>
      <c r="C13" s="72">
        <f>SUM(C14)</f>
        <v>70</v>
      </c>
      <c r="D13" s="72">
        <f>SUM(D14)</f>
        <v>9.12881</v>
      </c>
      <c r="E13" s="73">
        <f t="shared" si="0"/>
        <v>13.041157142857143</v>
      </c>
      <c r="F13" s="73">
        <f t="shared" si="1"/>
        <v>-60.87119</v>
      </c>
    </row>
    <row r="14" spans="1:6" ht="15.75">
      <c r="A14" s="74">
        <v>1070102001</v>
      </c>
      <c r="B14" s="13" t="s">
        <v>14</v>
      </c>
      <c r="C14" s="75">
        <v>70</v>
      </c>
      <c r="D14" s="76">
        <v>9.12881</v>
      </c>
      <c r="E14" s="77">
        <f t="shared" si="0"/>
        <v>13.041157142857143</v>
      </c>
      <c r="F14" s="77">
        <f t="shared" si="1"/>
        <v>-60.87119</v>
      </c>
    </row>
    <row r="15" spans="1:6" s="116" customFormat="1" ht="15.75">
      <c r="A15" s="71">
        <v>1080000000</v>
      </c>
      <c r="B15" s="10" t="s">
        <v>15</v>
      </c>
      <c r="C15" s="72">
        <f>SUM(C16:C19)</f>
        <v>2500</v>
      </c>
      <c r="D15" s="72">
        <f>D16+D18</f>
        <v>429.17521</v>
      </c>
      <c r="E15" s="73">
        <f t="shared" si="0"/>
        <v>17.1670084</v>
      </c>
      <c r="F15" s="73">
        <f t="shared" si="1"/>
        <v>-2070.82479</v>
      </c>
    </row>
    <row r="16" spans="1:6" ht="15.75">
      <c r="A16" s="74">
        <v>1080301001</v>
      </c>
      <c r="B16" s="14" t="s">
        <v>16</v>
      </c>
      <c r="C16" s="75">
        <v>1200</v>
      </c>
      <c r="D16" s="76">
        <v>272.27521</v>
      </c>
      <c r="E16" s="77">
        <f t="shared" si="0"/>
        <v>22.689600833333333</v>
      </c>
      <c r="F16" s="77">
        <f t="shared" si="1"/>
        <v>-927.72479</v>
      </c>
    </row>
    <row r="17" spans="1:6" ht="15.75">
      <c r="A17" s="74">
        <v>1080401001</v>
      </c>
      <c r="B17" s="14" t="s">
        <v>148</v>
      </c>
      <c r="C17" s="75">
        <v>0</v>
      </c>
      <c r="D17" s="76"/>
      <c r="E17" s="77"/>
      <c r="F17" s="77">
        <f t="shared" si="1"/>
        <v>0</v>
      </c>
    </row>
    <row r="18" spans="1:6" ht="31.5">
      <c r="A18" s="74">
        <v>1080714001</v>
      </c>
      <c r="B18" s="14" t="s">
        <v>149</v>
      </c>
      <c r="C18" s="75">
        <v>1300</v>
      </c>
      <c r="D18" s="76">
        <v>156.9</v>
      </c>
      <c r="E18" s="77">
        <f t="shared" si="0"/>
        <v>12.069230769230769</v>
      </c>
      <c r="F18" s="77">
        <f t="shared" si="1"/>
        <v>-1143.1</v>
      </c>
    </row>
    <row r="19" spans="1:6" s="117" customFormat="1" ht="31.5">
      <c r="A19" s="71">
        <v>1090000000</v>
      </c>
      <c r="B19" s="19" t="s">
        <v>150</v>
      </c>
      <c r="C19" s="73">
        <v>0</v>
      </c>
      <c r="D19" s="85">
        <v>0.1278</v>
      </c>
      <c r="E19" s="73"/>
      <c r="F19" s="73">
        <f t="shared" si="1"/>
        <v>0.1278</v>
      </c>
    </row>
    <row r="20" spans="1:6" s="116" customFormat="1" ht="15.75">
      <c r="A20" s="71"/>
      <c r="B20" s="10" t="s">
        <v>20</v>
      </c>
      <c r="C20" s="72">
        <f>SUM(C21,C22,C23,C24,C25,C26,C27,C28,C29,C42,C41,C49)</f>
        <v>8685.6</v>
      </c>
      <c r="D20" s="72">
        <f>SUM(D21,D22,D23,D24,D25,D26,D27,D28,D29,D42,D41)</f>
        <v>1372.2298700000001</v>
      </c>
      <c r="E20" s="73">
        <f t="shared" si="0"/>
        <v>15.798907041540023</v>
      </c>
      <c r="F20" s="73">
        <f t="shared" si="1"/>
        <v>-7313.37013</v>
      </c>
    </row>
    <row r="21" spans="1:6" ht="15.75">
      <c r="A21" s="74">
        <v>1110305005</v>
      </c>
      <c r="B21" s="13" t="s">
        <v>151</v>
      </c>
      <c r="C21" s="75"/>
      <c r="D21" s="76"/>
      <c r="E21" s="77"/>
      <c r="F21" s="77">
        <f t="shared" si="1"/>
        <v>0</v>
      </c>
    </row>
    <row r="22" spans="1:6" ht="15.75">
      <c r="A22" s="80">
        <v>1110501101</v>
      </c>
      <c r="B22" s="81" t="s">
        <v>21</v>
      </c>
      <c r="C22" s="78">
        <v>1810</v>
      </c>
      <c r="D22" s="76">
        <v>462.54848</v>
      </c>
      <c r="E22" s="77">
        <f t="shared" si="0"/>
        <v>25.555164640883977</v>
      </c>
      <c r="F22" s="77">
        <f t="shared" si="1"/>
        <v>-1347.45152</v>
      </c>
    </row>
    <row r="23" spans="1:6" ht="15.75">
      <c r="A23" s="74">
        <v>1110503505</v>
      </c>
      <c r="B23" s="13" t="s">
        <v>22</v>
      </c>
      <c r="C23" s="78">
        <v>800</v>
      </c>
      <c r="D23" s="76">
        <v>116.93237</v>
      </c>
      <c r="E23" s="77">
        <f t="shared" si="0"/>
        <v>14.61654625</v>
      </c>
      <c r="F23" s="77">
        <f t="shared" si="1"/>
        <v>-683.06763</v>
      </c>
    </row>
    <row r="24" spans="1:6" s="117" customFormat="1" ht="15.75">
      <c r="A24" s="74">
        <v>1110701505</v>
      </c>
      <c r="B24" s="13" t="s">
        <v>23</v>
      </c>
      <c r="C24" s="78">
        <v>150</v>
      </c>
      <c r="D24" s="76">
        <v>84.4</v>
      </c>
      <c r="E24" s="77">
        <f t="shared" si="0"/>
        <v>56.26666666666667</v>
      </c>
      <c r="F24" s="77">
        <f t="shared" si="1"/>
        <v>-65.6</v>
      </c>
    </row>
    <row r="25" spans="1:6" s="117" customFormat="1" ht="15.75" customHeight="1">
      <c r="A25" s="74">
        <v>1120100001</v>
      </c>
      <c r="B25" s="14" t="s">
        <v>24</v>
      </c>
      <c r="C25" s="75">
        <v>670</v>
      </c>
      <c r="D25" s="76">
        <v>178.36623</v>
      </c>
      <c r="E25" s="77">
        <f t="shared" si="0"/>
        <v>26.621825373134328</v>
      </c>
      <c r="F25" s="77">
        <f t="shared" si="1"/>
        <v>-491.63377</v>
      </c>
    </row>
    <row r="26" spans="1:6" ht="15.75">
      <c r="A26" s="74">
        <v>1130305005</v>
      </c>
      <c r="B26" s="14" t="s">
        <v>152</v>
      </c>
      <c r="C26" s="75">
        <v>342.9</v>
      </c>
      <c r="D26" s="76">
        <v>0</v>
      </c>
      <c r="E26" s="77">
        <f t="shared" si="0"/>
        <v>0</v>
      </c>
      <c r="F26" s="77">
        <f t="shared" si="1"/>
        <v>-342.9</v>
      </c>
    </row>
    <row r="27" spans="1:6" ht="31.5">
      <c r="A27" s="80">
        <v>1140203105</v>
      </c>
      <c r="B27" s="82" t="s">
        <v>153</v>
      </c>
      <c r="C27" s="75">
        <v>1762.7</v>
      </c>
      <c r="D27" s="76">
        <v>0</v>
      </c>
      <c r="E27" s="77">
        <f t="shared" si="0"/>
        <v>0</v>
      </c>
      <c r="F27" s="77">
        <f t="shared" si="1"/>
        <v>-1762.7</v>
      </c>
    </row>
    <row r="28" spans="1:6" ht="15.75">
      <c r="A28" s="74">
        <v>1140601410</v>
      </c>
      <c r="B28" s="14" t="s">
        <v>25</v>
      </c>
      <c r="C28" s="75">
        <v>800</v>
      </c>
      <c r="D28" s="76">
        <v>5.10042</v>
      </c>
      <c r="E28" s="77">
        <f t="shared" si="0"/>
        <v>0.6375525</v>
      </c>
      <c r="F28" s="77">
        <f t="shared" si="1"/>
        <v>-794.89958</v>
      </c>
    </row>
    <row r="29" spans="1:6" ht="15.75">
      <c r="A29" s="74">
        <v>1160000000</v>
      </c>
      <c r="B29" s="13" t="s">
        <v>26</v>
      </c>
      <c r="C29" s="75">
        <f>SUM(C30:C40)</f>
        <v>2335</v>
      </c>
      <c r="D29" s="75">
        <f>SUM(D30:D40)</f>
        <v>522.37737</v>
      </c>
      <c r="E29" s="77">
        <f t="shared" si="0"/>
        <v>22.37162184154176</v>
      </c>
      <c r="F29" s="77">
        <f t="shared" si="1"/>
        <v>-1812.6226299999998</v>
      </c>
    </row>
    <row r="30" spans="1:6" ht="15.75">
      <c r="A30" s="74">
        <v>1160301001</v>
      </c>
      <c r="B30" s="14" t="s">
        <v>27</v>
      </c>
      <c r="C30" s="75">
        <v>40</v>
      </c>
      <c r="D30" s="233">
        <v>-2.92442</v>
      </c>
      <c r="E30" s="77">
        <f t="shared" si="0"/>
        <v>-7.31105</v>
      </c>
      <c r="F30" s="77">
        <f t="shared" si="1"/>
        <v>-42.92442</v>
      </c>
    </row>
    <row r="31" spans="1:6" ht="18" customHeight="1">
      <c r="A31" s="74">
        <v>1160303001</v>
      </c>
      <c r="B31" s="14" t="s">
        <v>28</v>
      </c>
      <c r="C31" s="75">
        <v>0</v>
      </c>
      <c r="D31" s="233"/>
      <c r="E31" s="77"/>
      <c r="F31" s="77">
        <f t="shared" si="1"/>
        <v>0</v>
      </c>
    </row>
    <row r="32" spans="1:6" ht="31.5">
      <c r="A32" s="74">
        <v>1160600000</v>
      </c>
      <c r="B32" s="14" t="s">
        <v>29</v>
      </c>
      <c r="C32" s="75">
        <v>0</v>
      </c>
      <c r="D32" s="233">
        <v>0</v>
      </c>
      <c r="E32" s="77"/>
      <c r="F32" s="77">
        <f t="shared" si="1"/>
        <v>0</v>
      </c>
    </row>
    <row r="33" spans="1:6" s="117" customFormat="1" ht="17.25" customHeight="1">
      <c r="A33" s="74">
        <v>1160800001</v>
      </c>
      <c r="B33" s="14" t="s">
        <v>154</v>
      </c>
      <c r="C33" s="75">
        <v>0</v>
      </c>
      <c r="D33" s="233">
        <v>-1</v>
      </c>
      <c r="E33" s="77"/>
      <c r="F33" s="77">
        <f t="shared" si="1"/>
        <v>-1</v>
      </c>
    </row>
    <row r="34" spans="1:6" ht="15.75">
      <c r="A34" s="74">
        <v>1161805005</v>
      </c>
      <c r="B34" s="14" t="s">
        <v>155</v>
      </c>
      <c r="C34" s="75">
        <v>0</v>
      </c>
      <c r="D34" s="76">
        <v>0</v>
      </c>
      <c r="E34" s="77"/>
      <c r="F34" s="77">
        <f t="shared" si="1"/>
        <v>0</v>
      </c>
    </row>
    <row r="35" spans="1:6" ht="15.75">
      <c r="A35" s="74">
        <v>1162105005</v>
      </c>
      <c r="B35" s="14" t="s">
        <v>156</v>
      </c>
      <c r="C35" s="75">
        <v>25</v>
      </c>
      <c r="D35" s="76">
        <v>25</v>
      </c>
      <c r="E35" s="77">
        <f t="shared" si="0"/>
        <v>100</v>
      </c>
      <c r="F35" s="77">
        <f t="shared" si="1"/>
        <v>0</v>
      </c>
    </row>
    <row r="36" spans="1:6" ht="15.75">
      <c r="A36" s="80">
        <v>1162504001</v>
      </c>
      <c r="B36" s="82" t="s">
        <v>31</v>
      </c>
      <c r="C36" s="75">
        <v>20</v>
      </c>
      <c r="D36" s="76">
        <v>3</v>
      </c>
      <c r="E36" s="77">
        <f t="shared" si="0"/>
        <v>15</v>
      </c>
      <c r="F36" s="77">
        <f t="shared" si="1"/>
        <v>-17</v>
      </c>
    </row>
    <row r="37" spans="1:6" ht="15.75">
      <c r="A37" s="74">
        <v>1162700001</v>
      </c>
      <c r="B37" s="14" t="s">
        <v>32</v>
      </c>
      <c r="C37" s="75">
        <v>70</v>
      </c>
      <c r="D37" s="76">
        <v>23.25</v>
      </c>
      <c r="E37" s="77">
        <f t="shared" si="0"/>
        <v>33.214285714285715</v>
      </c>
      <c r="F37" s="77">
        <f t="shared" si="1"/>
        <v>-46.75</v>
      </c>
    </row>
    <row r="38" spans="1:6" ht="15.75">
      <c r="A38" s="74">
        <v>1162800001</v>
      </c>
      <c r="B38" s="14" t="s">
        <v>33</v>
      </c>
      <c r="C38" s="75">
        <v>80</v>
      </c>
      <c r="D38" s="76">
        <v>20.85</v>
      </c>
      <c r="E38" s="77">
        <f t="shared" si="0"/>
        <v>26.0625</v>
      </c>
      <c r="F38" s="77">
        <f t="shared" si="1"/>
        <v>-59.15</v>
      </c>
    </row>
    <row r="39" spans="1:6" ht="31.5">
      <c r="A39" s="74">
        <v>1163000000</v>
      </c>
      <c r="B39" s="14" t="s">
        <v>157</v>
      </c>
      <c r="C39" s="75">
        <v>800</v>
      </c>
      <c r="D39" s="76">
        <v>135.49953</v>
      </c>
      <c r="E39" s="77">
        <f t="shared" si="0"/>
        <v>16.93744125</v>
      </c>
      <c r="F39" s="77">
        <f t="shared" si="1"/>
        <v>-664.50047</v>
      </c>
    </row>
    <row r="40" spans="1:6" ht="31.5">
      <c r="A40" s="74">
        <v>1169000000</v>
      </c>
      <c r="B40" s="14" t="s">
        <v>35</v>
      </c>
      <c r="C40" s="75">
        <v>1300</v>
      </c>
      <c r="D40" s="76">
        <v>318.70226</v>
      </c>
      <c r="E40" s="77">
        <f t="shared" si="0"/>
        <v>24.515558461538465</v>
      </c>
      <c r="F40" s="77">
        <f t="shared" si="1"/>
        <v>-981.29774</v>
      </c>
    </row>
    <row r="41" spans="1:6" ht="15.75">
      <c r="A41" s="74">
        <v>1170105005</v>
      </c>
      <c r="B41" s="14" t="s">
        <v>158</v>
      </c>
      <c r="C41" s="75"/>
      <c r="D41" s="76"/>
      <c r="E41" s="77"/>
      <c r="F41" s="77">
        <f t="shared" si="1"/>
        <v>0</v>
      </c>
    </row>
    <row r="42" spans="1:6" ht="15.75">
      <c r="A42" s="74">
        <v>1170505005</v>
      </c>
      <c r="B42" s="13" t="s">
        <v>36</v>
      </c>
      <c r="C42" s="75">
        <v>15</v>
      </c>
      <c r="D42" s="76">
        <v>2.505</v>
      </c>
      <c r="E42" s="77">
        <f t="shared" si="0"/>
        <v>16.7</v>
      </c>
      <c r="F42" s="77">
        <f t="shared" si="1"/>
        <v>-12.495000000000001</v>
      </c>
    </row>
    <row r="43" spans="1:6" s="116" customFormat="1" ht="15.75">
      <c r="A43" s="71"/>
      <c r="B43" s="10" t="s">
        <v>38</v>
      </c>
      <c r="C43" s="72">
        <f>SUM(C4,C20)</f>
        <v>79370</v>
      </c>
      <c r="D43" s="72">
        <f>SUM(D4,D20)</f>
        <v>17421.80184</v>
      </c>
      <c r="E43" s="73">
        <f t="shared" si="0"/>
        <v>21.95010941161648</v>
      </c>
      <c r="F43" s="73">
        <f t="shared" si="1"/>
        <v>-61948.19816</v>
      </c>
    </row>
    <row r="44" spans="1:7" s="116" customFormat="1" ht="15.75">
      <c r="A44" s="71"/>
      <c r="B44" s="10" t="s">
        <v>39</v>
      </c>
      <c r="C44" s="72">
        <f>C45+C46+C47+C48</f>
        <v>257674.0396</v>
      </c>
      <c r="D44" s="72">
        <f>D45+D46+D47+D48+D49</f>
        <v>50814.39451</v>
      </c>
      <c r="E44" s="73">
        <f t="shared" si="0"/>
        <v>19.720416767200014</v>
      </c>
      <c r="F44" s="73">
        <f t="shared" si="1"/>
        <v>-206859.64509</v>
      </c>
      <c r="G44" s="118"/>
    </row>
    <row r="45" spans="1:6" ht="15.75">
      <c r="A45" s="80">
        <v>2020100000</v>
      </c>
      <c r="B45" s="81" t="s">
        <v>300</v>
      </c>
      <c r="C45" s="83">
        <v>67255.6</v>
      </c>
      <c r="D45" s="76">
        <v>15833.7</v>
      </c>
      <c r="E45" s="77">
        <f t="shared" si="0"/>
        <v>23.542574893391777</v>
      </c>
      <c r="F45" s="77">
        <f t="shared" si="1"/>
        <v>-51421.90000000001</v>
      </c>
    </row>
    <row r="46" spans="1:6" ht="15.75">
      <c r="A46" s="80">
        <v>2020200000</v>
      </c>
      <c r="B46" s="81" t="s">
        <v>298</v>
      </c>
      <c r="C46" s="213">
        <v>32208.946</v>
      </c>
      <c r="D46" s="76">
        <v>4264.166</v>
      </c>
      <c r="E46" s="77">
        <f t="shared" si="0"/>
        <v>13.239073392839368</v>
      </c>
      <c r="F46" s="77">
        <f t="shared" si="1"/>
        <v>-27944.78</v>
      </c>
    </row>
    <row r="47" spans="1:6" ht="15.75">
      <c r="A47" s="80">
        <v>2020300000</v>
      </c>
      <c r="B47" s="81" t="s">
        <v>299</v>
      </c>
      <c r="C47" s="213">
        <v>153776.1936</v>
      </c>
      <c r="D47" s="76">
        <v>32293.5436</v>
      </c>
      <c r="E47" s="77">
        <f t="shared" si="0"/>
        <v>21.00035307415751</v>
      </c>
      <c r="F47" s="77">
        <f t="shared" si="1"/>
        <v>-121482.65</v>
      </c>
    </row>
    <row r="48" spans="1:6" ht="15.75">
      <c r="A48" s="80">
        <v>2020400000</v>
      </c>
      <c r="B48" s="81" t="s">
        <v>44</v>
      </c>
      <c r="C48" s="83">
        <v>4433.3</v>
      </c>
      <c r="D48" s="76">
        <v>677.125</v>
      </c>
      <c r="E48" s="77">
        <f t="shared" si="0"/>
        <v>15.273611079782553</v>
      </c>
      <c r="F48" s="77">
        <f t="shared" si="1"/>
        <v>-3756.175</v>
      </c>
    </row>
    <row r="49" spans="1:6" ht="15" customHeight="1">
      <c r="A49" s="71">
        <v>2190500005</v>
      </c>
      <c r="B49" s="10" t="s">
        <v>159</v>
      </c>
      <c r="C49" s="72">
        <v>0</v>
      </c>
      <c r="D49" s="212">
        <v>-2254.14009</v>
      </c>
      <c r="E49" s="73"/>
      <c r="F49" s="73">
        <f>SUM(D49-C49)</f>
        <v>-2254.14009</v>
      </c>
    </row>
    <row r="50" spans="1:6" s="116" customFormat="1" ht="0.75" customHeight="1" hidden="1">
      <c r="A50" s="71">
        <v>3000000000</v>
      </c>
      <c r="B50" s="19" t="s">
        <v>45</v>
      </c>
      <c r="C50" s="84">
        <v>0</v>
      </c>
      <c r="D50" s="85">
        <v>0</v>
      </c>
      <c r="E50" s="73" t="e">
        <f t="shared" si="0"/>
        <v>#DIV/0!</v>
      </c>
      <c r="F50" s="73">
        <f t="shared" si="1"/>
        <v>0</v>
      </c>
    </row>
    <row r="51" spans="1:6" s="116" customFormat="1" ht="15.75">
      <c r="A51" s="71"/>
      <c r="B51" s="10" t="s">
        <v>46</v>
      </c>
      <c r="C51" s="72">
        <f>SUM(C43,C44,C50)</f>
        <v>337044.0396</v>
      </c>
      <c r="D51" s="214">
        <f>D43+D44</f>
        <v>68236.19635</v>
      </c>
      <c r="E51" s="73">
        <f t="shared" si="0"/>
        <v>20.245483774459245</v>
      </c>
      <c r="F51" s="73">
        <f t="shared" si="1"/>
        <v>-268807.84325000003</v>
      </c>
    </row>
    <row r="52" spans="1:6" s="116" customFormat="1" ht="15.75">
      <c r="A52" s="71"/>
      <c r="B52" s="22" t="s">
        <v>47</v>
      </c>
      <c r="C52" s="72">
        <f>C112-C51</f>
        <v>7733.899999999965</v>
      </c>
      <c r="D52" s="72">
        <f>D112-D51</f>
        <v>-2926.930670000009</v>
      </c>
      <c r="E52" s="86"/>
      <c r="F52" s="86"/>
    </row>
    <row r="53" spans="1:4" ht="15.75">
      <c r="A53" s="87"/>
      <c r="B53" s="88"/>
      <c r="C53" s="89"/>
      <c r="D53" s="89"/>
    </row>
    <row r="54" spans="1:6" ht="63">
      <c r="A54" s="91" t="s">
        <v>0</v>
      </c>
      <c r="B54" s="91" t="s">
        <v>48</v>
      </c>
      <c r="C54" s="33" t="s">
        <v>2</v>
      </c>
      <c r="D54" s="6" t="s">
        <v>304</v>
      </c>
      <c r="E54" s="33" t="s">
        <v>3</v>
      </c>
      <c r="F54" s="34" t="s">
        <v>4</v>
      </c>
    </row>
    <row r="55" spans="1:6" ht="15.75">
      <c r="A55" s="92">
        <v>1</v>
      </c>
      <c r="B55" s="93">
        <v>2</v>
      </c>
      <c r="C55" s="94">
        <v>3</v>
      </c>
      <c r="D55" s="94">
        <v>4</v>
      </c>
      <c r="E55" s="94">
        <v>5</v>
      </c>
      <c r="F55" s="94">
        <v>6</v>
      </c>
    </row>
    <row r="56" spans="1:6" s="116" customFormat="1" ht="15.75">
      <c r="A56" s="95" t="s">
        <v>49</v>
      </c>
      <c r="B56" s="215" t="s">
        <v>50</v>
      </c>
      <c r="C56" s="96">
        <f>C57+C58+C59+C60+C61+C63+C62</f>
        <v>20210.493599999998</v>
      </c>
      <c r="D56" s="96">
        <f>D57+D58+D59+D60+D61+D63+D62</f>
        <v>3846.8941499999996</v>
      </c>
      <c r="E56" s="97">
        <f>SUM(D56/C56*100)</f>
        <v>19.034142491205657</v>
      </c>
      <c r="F56" s="97">
        <f>SUM(D56-C56)</f>
        <v>-16363.599449999998</v>
      </c>
    </row>
    <row r="57" spans="1:6" s="116" customFormat="1" ht="31.5">
      <c r="A57" s="98" t="s">
        <v>323</v>
      </c>
      <c r="B57" s="219" t="s">
        <v>324</v>
      </c>
      <c r="C57" s="100">
        <v>15</v>
      </c>
      <c r="D57" s="100"/>
      <c r="E57" s="101"/>
      <c r="F57" s="101"/>
    </row>
    <row r="58" spans="1:6" ht="15.75">
      <c r="A58" s="98" t="s">
        <v>51</v>
      </c>
      <c r="B58" s="99" t="s">
        <v>52</v>
      </c>
      <c r="C58" s="100">
        <v>14289.4</v>
      </c>
      <c r="D58" s="100">
        <v>2669.46073</v>
      </c>
      <c r="E58" s="101">
        <f aca="true" t="shared" si="2" ref="E58:E112">SUM(D58/C58*100)</f>
        <v>18.681405307430683</v>
      </c>
      <c r="F58" s="101">
        <f aca="true" t="shared" si="3" ref="F58:F112">SUM(D58-C58)</f>
        <v>-11619.939269999999</v>
      </c>
    </row>
    <row r="59" spans="1:6" ht="16.5" customHeight="1">
      <c r="A59" s="98" t="s">
        <v>160</v>
      </c>
      <c r="B59" s="99" t="s">
        <v>292</v>
      </c>
      <c r="C59" s="100">
        <v>0</v>
      </c>
      <c r="D59" s="100">
        <v>0</v>
      </c>
      <c r="E59" s="101"/>
      <c r="F59" s="101">
        <f t="shared" si="3"/>
        <v>0</v>
      </c>
    </row>
    <row r="60" spans="1:6" ht="31.5" customHeight="1">
      <c r="A60" s="98" t="s">
        <v>161</v>
      </c>
      <c r="B60" s="99" t="s">
        <v>162</v>
      </c>
      <c r="C60" s="100">
        <v>3585.4</v>
      </c>
      <c r="D60" s="100">
        <v>743.28097</v>
      </c>
      <c r="E60" s="101">
        <f t="shared" si="2"/>
        <v>20.730768394042506</v>
      </c>
      <c r="F60" s="101">
        <f t="shared" si="3"/>
        <v>-2842.11903</v>
      </c>
    </row>
    <row r="61" spans="1:6" ht="15" customHeight="1">
      <c r="A61" s="98" t="s">
        <v>53</v>
      </c>
      <c r="B61" s="99" t="s">
        <v>54</v>
      </c>
      <c r="C61" s="100">
        <v>0</v>
      </c>
      <c r="D61" s="100">
        <v>0</v>
      </c>
      <c r="E61" s="101"/>
      <c r="F61" s="101">
        <f t="shared" si="3"/>
        <v>0</v>
      </c>
    </row>
    <row r="62" spans="1:6" ht="15.75" customHeight="1">
      <c r="A62" s="98" t="s">
        <v>163</v>
      </c>
      <c r="B62" s="99" t="s">
        <v>297</v>
      </c>
      <c r="C62" s="211">
        <v>150</v>
      </c>
      <c r="D62" s="211">
        <v>0</v>
      </c>
      <c r="E62" s="101">
        <f t="shared" si="2"/>
        <v>0</v>
      </c>
      <c r="F62" s="101">
        <f t="shared" si="3"/>
        <v>-150</v>
      </c>
    </row>
    <row r="63" spans="1:6" ht="16.5" customHeight="1">
      <c r="A63" s="98" t="s">
        <v>291</v>
      </c>
      <c r="B63" s="99" t="s">
        <v>296</v>
      </c>
      <c r="C63" s="100">
        <v>2170.6936</v>
      </c>
      <c r="D63" s="100">
        <v>434.15245</v>
      </c>
      <c r="E63" s="101">
        <f t="shared" si="2"/>
        <v>20.000632516721844</v>
      </c>
      <c r="F63" s="101">
        <f t="shared" si="3"/>
        <v>-1736.54115</v>
      </c>
    </row>
    <row r="64" spans="1:6" s="116" customFormat="1" ht="15.75">
      <c r="A64" s="102" t="s">
        <v>57</v>
      </c>
      <c r="B64" s="216" t="s">
        <v>58</v>
      </c>
      <c r="C64" s="96">
        <f>C65</f>
        <v>1446.1</v>
      </c>
      <c r="D64" s="96">
        <f>D65</f>
        <v>361.5</v>
      </c>
      <c r="E64" s="97">
        <f t="shared" si="2"/>
        <v>24.99827121222599</v>
      </c>
      <c r="F64" s="97">
        <f t="shared" si="3"/>
        <v>-1084.6</v>
      </c>
    </row>
    <row r="65" spans="1:6" ht="15.75">
      <c r="A65" s="103" t="s">
        <v>59</v>
      </c>
      <c r="B65" s="17" t="s">
        <v>295</v>
      </c>
      <c r="C65" s="100">
        <v>1446.1</v>
      </c>
      <c r="D65" s="100">
        <v>361.5</v>
      </c>
      <c r="E65" s="101">
        <f t="shared" si="2"/>
        <v>24.99827121222599</v>
      </c>
      <c r="F65" s="101">
        <f t="shared" si="3"/>
        <v>-1084.6</v>
      </c>
    </row>
    <row r="66" spans="1:6" s="116" customFormat="1" ht="15.75">
      <c r="A66" s="95" t="s">
        <v>61</v>
      </c>
      <c r="B66" s="215" t="s">
        <v>62</v>
      </c>
      <c r="C66" s="96">
        <f>SUM(C67:C68)</f>
        <v>923.1</v>
      </c>
      <c r="D66" s="96">
        <f>SUM(D67:D68)</f>
        <v>119.53246999999999</v>
      </c>
      <c r="E66" s="97">
        <f t="shared" si="2"/>
        <v>12.94902719098689</v>
      </c>
      <c r="F66" s="97">
        <f t="shared" si="3"/>
        <v>-803.56753</v>
      </c>
    </row>
    <row r="67" spans="1:6" ht="15.75">
      <c r="A67" s="98" t="s">
        <v>63</v>
      </c>
      <c r="B67" s="99" t="s">
        <v>64</v>
      </c>
      <c r="C67" s="100">
        <v>400</v>
      </c>
      <c r="D67" s="100">
        <v>29.5297</v>
      </c>
      <c r="E67" s="101">
        <f t="shared" si="2"/>
        <v>7.382425</v>
      </c>
      <c r="F67" s="101">
        <f t="shared" si="3"/>
        <v>-370.4703</v>
      </c>
    </row>
    <row r="68" spans="1:6" ht="15.75">
      <c r="A68" s="220" t="s">
        <v>164</v>
      </c>
      <c r="B68" s="104" t="s">
        <v>165</v>
      </c>
      <c r="C68" s="100">
        <v>523.1</v>
      </c>
      <c r="D68" s="100">
        <v>90.00277</v>
      </c>
      <c r="E68" s="101">
        <f t="shared" si="2"/>
        <v>17.205652838845346</v>
      </c>
      <c r="F68" s="101">
        <f t="shared" si="3"/>
        <v>-433.09723</v>
      </c>
    </row>
    <row r="69" spans="1:6" s="116" customFormat="1" ht="15.75">
      <c r="A69" s="95" t="s">
        <v>67</v>
      </c>
      <c r="B69" s="215" t="s">
        <v>68</v>
      </c>
      <c r="C69" s="105">
        <f>SUM(C70:C73)</f>
        <v>26618.6</v>
      </c>
      <c r="D69" s="105">
        <f>SUM(D70:D73)</f>
        <v>3739.47881</v>
      </c>
      <c r="E69" s="97">
        <f t="shared" si="2"/>
        <v>14.048367720315872</v>
      </c>
      <c r="F69" s="97">
        <f t="shared" si="3"/>
        <v>-22879.121189999998</v>
      </c>
    </row>
    <row r="70" spans="1:6" ht="15.75">
      <c r="A70" s="98" t="s">
        <v>166</v>
      </c>
      <c r="B70" s="99" t="s">
        <v>167</v>
      </c>
      <c r="C70" s="106">
        <v>878.6</v>
      </c>
      <c r="D70" s="100">
        <v>0</v>
      </c>
      <c r="E70" s="101">
        <f t="shared" si="2"/>
        <v>0</v>
      </c>
      <c r="F70" s="101">
        <f t="shared" si="3"/>
        <v>-878.6</v>
      </c>
    </row>
    <row r="71" spans="1:6" s="116" customFormat="1" ht="15.75">
      <c r="A71" s="98" t="s">
        <v>71</v>
      </c>
      <c r="B71" s="99" t="s">
        <v>72</v>
      </c>
      <c r="C71" s="106">
        <v>0</v>
      </c>
      <c r="D71" s="100">
        <v>0</v>
      </c>
      <c r="E71" s="101"/>
      <c r="F71" s="101">
        <f t="shared" si="3"/>
        <v>0</v>
      </c>
    </row>
    <row r="72" spans="1:6" ht="15.75">
      <c r="A72" s="98" t="s">
        <v>69</v>
      </c>
      <c r="B72" s="99" t="s">
        <v>70</v>
      </c>
      <c r="C72" s="106">
        <v>24800</v>
      </c>
      <c r="D72" s="100">
        <v>3550.669</v>
      </c>
      <c r="E72" s="101">
        <f t="shared" si="2"/>
        <v>14.317213709677418</v>
      </c>
      <c r="F72" s="101">
        <f t="shared" si="3"/>
        <v>-21249.331</v>
      </c>
    </row>
    <row r="73" spans="1:6" ht="15.75">
      <c r="A73" s="98" t="s">
        <v>73</v>
      </c>
      <c r="B73" s="99" t="s">
        <v>74</v>
      </c>
      <c r="C73" s="106">
        <v>940</v>
      </c>
      <c r="D73" s="100">
        <v>188.80981</v>
      </c>
      <c r="E73" s="101">
        <f t="shared" si="2"/>
        <v>20.08615</v>
      </c>
      <c r="F73" s="101">
        <f t="shared" si="3"/>
        <v>-751.19019</v>
      </c>
    </row>
    <row r="74" spans="1:6" s="116" customFormat="1" ht="15.75">
      <c r="A74" s="95" t="s">
        <v>75</v>
      </c>
      <c r="B74" s="215" t="s">
        <v>76</v>
      </c>
      <c r="C74" s="96">
        <f>SUM(C75:C77)</f>
        <v>6634.5</v>
      </c>
      <c r="D74" s="96">
        <f>SUM(D75:D77)</f>
        <v>1121.958</v>
      </c>
      <c r="E74" s="97">
        <f t="shared" si="2"/>
        <v>16.910965408094057</v>
      </c>
      <c r="F74" s="97">
        <f t="shared" si="3"/>
        <v>-5512.5419999999995</v>
      </c>
    </row>
    <row r="75" spans="1:6" ht="15.75">
      <c r="A75" s="98" t="s">
        <v>77</v>
      </c>
      <c r="B75" s="107" t="s">
        <v>78</v>
      </c>
      <c r="C75" s="100">
        <v>3445.3</v>
      </c>
      <c r="D75" s="100">
        <v>0</v>
      </c>
      <c r="E75" s="101">
        <f t="shared" si="2"/>
        <v>0</v>
      </c>
      <c r="F75" s="101">
        <f t="shared" si="3"/>
        <v>-3445.3</v>
      </c>
    </row>
    <row r="76" spans="1:6" ht="15.75">
      <c r="A76" s="98" t="s">
        <v>79</v>
      </c>
      <c r="B76" s="107" t="s">
        <v>80</v>
      </c>
      <c r="C76" s="100">
        <v>0</v>
      </c>
      <c r="D76" s="100">
        <v>0</v>
      </c>
      <c r="E76" s="101"/>
      <c r="F76" s="101">
        <f t="shared" si="3"/>
        <v>0</v>
      </c>
    </row>
    <row r="77" spans="1:6" ht="15.75">
      <c r="A77" s="98" t="s">
        <v>81</v>
      </c>
      <c r="B77" s="99" t="s">
        <v>82</v>
      </c>
      <c r="C77" s="100">
        <v>3189.2</v>
      </c>
      <c r="D77" s="100">
        <v>1121.958</v>
      </c>
      <c r="E77" s="101">
        <f t="shared" si="2"/>
        <v>35.17991972908567</v>
      </c>
      <c r="F77" s="101">
        <f t="shared" si="3"/>
        <v>-2067.2419999999997</v>
      </c>
    </row>
    <row r="78" spans="1:6" s="116" customFormat="1" ht="15.75">
      <c r="A78" s="95" t="s">
        <v>83</v>
      </c>
      <c r="B78" s="217" t="s">
        <v>84</v>
      </c>
      <c r="C78" s="105">
        <f>SUM(C79)</f>
        <v>60</v>
      </c>
      <c r="D78" s="105">
        <f>SUM(D79)</f>
        <v>0</v>
      </c>
      <c r="E78" s="97">
        <f t="shared" si="2"/>
        <v>0</v>
      </c>
      <c r="F78" s="97">
        <f t="shared" si="3"/>
        <v>-60</v>
      </c>
    </row>
    <row r="79" spans="1:6" ht="31.5">
      <c r="A79" s="98" t="s">
        <v>85</v>
      </c>
      <c r="B79" s="107" t="s">
        <v>86</v>
      </c>
      <c r="C79" s="106">
        <v>60</v>
      </c>
      <c r="D79" s="100">
        <v>0</v>
      </c>
      <c r="E79" s="101">
        <f t="shared" si="2"/>
        <v>0</v>
      </c>
      <c r="F79" s="101">
        <f t="shared" si="3"/>
        <v>-60</v>
      </c>
    </row>
    <row r="80" spans="1:6" s="116" customFormat="1" ht="15.75">
      <c r="A80" s="95" t="s">
        <v>87</v>
      </c>
      <c r="B80" s="217" t="s">
        <v>88</v>
      </c>
      <c r="C80" s="105">
        <f>SUM(C81:C84)</f>
        <v>204723.4</v>
      </c>
      <c r="D80" s="105">
        <f>SUM(D81:D84)</f>
        <v>39693.286089999994</v>
      </c>
      <c r="E80" s="97">
        <f t="shared" si="2"/>
        <v>19.388739191514013</v>
      </c>
      <c r="F80" s="97">
        <f t="shared" si="3"/>
        <v>-165030.11391000001</v>
      </c>
    </row>
    <row r="81" spans="1:6" ht="15.75">
      <c r="A81" s="98" t="s">
        <v>89</v>
      </c>
      <c r="B81" s="107" t="s">
        <v>90</v>
      </c>
      <c r="C81" s="106">
        <v>46245</v>
      </c>
      <c r="D81" s="100">
        <v>8743.73045</v>
      </c>
      <c r="E81" s="101">
        <f t="shared" si="2"/>
        <v>18.9074071791545</v>
      </c>
      <c r="F81" s="101">
        <f t="shared" si="3"/>
        <v>-37501.26955</v>
      </c>
    </row>
    <row r="82" spans="1:6" ht="15.75">
      <c r="A82" s="98" t="s">
        <v>91</v>
      </c>
      <c r="B82" s="107" t="s">
        <v>92</v>
      </c>
      <c r="C82" s="106">
        <v>151602</v>
      </c>
      <c r="D82" s="100">
        <v>29816.07701</v>
      </c>
      <c r="E82" s="101">
        <f t="shared" si="2"/>
        <v>19.66733750873999</v>
      </c>
      <c r="F82" s="101">
        <f t="shared" si="3"/>
        <v>-121785.92298999999</v>
      </c>
    </row>
    <row r="83" spans="1:6" ht="15.75">
      <c r="A83" s="98" t="s">
        <v>93</v>
      </c>
      <c r="B83" s="107" t="s">
        <v>94</v>
      </c>
      <c r="C83" s="106">
        <v>3110</v>
      </c>
      <c r="D83" s="100">
        <v>14.606</v>
      </c>
      <c r="E83" s="101">
        <f t="shared" si="2"/>
        <v>0.46964630225080384</v>
      </c>
      <c r="F83" s="101">
        <f t="shared" si="3"/>
        <v>-3095.394</v>
      </c>
    </row>
    <row r="84" spans="1:6" ht="15.75">
      <c r="A84" s="98" t="s">
        <v>95</v>
      </c>
      <c r="B84" s="107" t="s">
        <v>96</v>
      </c>
      <c r="C84" s="106">
        <v>3766.4</v>
      </c>
      <c r="D84" s="100">
        <v>1118.87263</v>
      </c>
      <c r="E84" s="101">
        <f t="shared" si="2"/>
        <v>29.706686225573492</v>
      </c>
      <c r="F84" s="101">
        <f t="shared" si="3"/>
        <v>-2647.52737</v>
      </c>
    </row>
    <row r="85" spans="1:6" s="116" customFormat="1" ht="15.75">
      <c r="A85" s="95" t="s">
        <v>97</v>
      </c>
      <c r="B85" s="215" t="s">
        <v>290</v>
      </c>
      <c r="C85" s="96">
        <f>C86</f>
        <v>3508.1</v>
      </c>
      <c r="D85" s="96">
        <f>SUM(D86)</f>
        <v>818.31122</v>
      </c>
      <c r="E85" s="97">
        <f t="shared" si="2"/>
        <v>23.32633676349021</v>
      </c>
      <c r="F85" s="97">
        <f t="shared" si="3"/>
        <v>-2689.78878</v>
      </c>
    </row>
    <row r="86" spans="1:6" ht="15.75">
      <c r="A86" s="98" t="s">
        <v>99</v>
      </c>
      <c r="B86" s="99" t="s">
        <v>168</v>
      </c>
      <c r="C86" s="100">
        <v>3508.1</v>
      </c>
      <c r="D86" s="100">
        <v>818.31122</v>
      </c>
      <c r="E86" s="101">
        <f t="shared" si="2"/>
        <v>23.32633676349021</v>
      </c>
      <c r="F86" s="101">
        <f t="shared" si="3"/>
        <v>-2689.78878</v>
      </c>
    </row>
    <row r="87" spans="1:6" s="116" customFormat="1" ht="15.75">
      <c r="A87" s="95" t="s">
        <v>101</v>
      </c>
      <c r="B87" s="215" t="s">
        <v>276</v>
      </c>
      <c r="C87" s="96">
        <f>SUM(C88:C92)</f>
        <v>28391.500000000004</v>
      </c>
      <c r="D87" s="96">
        <f>SUM(D88:D92)</f>
        <v>5752.54397</v>
      </c>
      <c r="E87" s="97">
        <f t="shared" si="2"/>
        <v>20.26150069563073</v>
      </c>
      <c r="F87" s="97">
        <f t="shared" si="3"/>
        <v>-22638.956030000005</v>
      </c>
    </row>
    <row r="88" spans="1:6" ht="15.75">
      <c r="A88" s="98" t="s">
        <v>103</v>
      </c>
      <c r="B88" s="99" t="s">
        <v>169</v>
      </c>
      <c r="C88" s="100">
        <v>17405.276</v>
      </c>
      <c r="D88" s="100">
        <v>3759.79342</v>
      </c>
      <c r="E88" s="101">
        <f t="shared" si="2"/>
        <v>21.60145820152464</v>
      </c>
      <c r="F88" s="101">
        <f t="shared" si="3"/>
        <v>-13645.482580000002</v>
      </c>
    </row>
    <row r="89" spans="1:6" ht="15.75">
      <c r="A89" s="98" t="s">
        <v>105</v>
      </c>
      <c r="B89" s="99" t="s">
        <v>106</v>
      </c>
      <c r="C89" s="100">
        <v>5568.523</v>
      </c>
      <c r="D89" s="100">
        <v>1115.3328</v>
      </c>
      <c r="E89" s="101">
        <f t="shared" si="2"/>
        <v>20.029239351260646</v>
      </c>
      <c r="F89" s="101">
        <f t="shared" si="3"/>
        <v>-4453.1902</v>
      </c>
    </row>
    <row r="90" spans="1:6" ht="15" customHeight="1">
      <c r="A90" s="98" t="s">
        <v>107</v>
      </c>
      <c r="B90" s="99" t="s">
        <v>293</v>
      </c>
      <c r="C90" s="100">
        <v>169.034</v>
      </c>
      <c r="D90" s="100">
        <v>37.346</v>
      </c>
      <c r="E90" s="101">
        <f t="shared" si="2"/>
        <v>22.093779949595937</v>
      </c>
      <c r="F90" s="101">
        <f t="shared" si="3"/>
        <v>-131.688</v>
      </c>
    </row>
    <row r="91" spans="1:6" ht="15.75">
      <c r="A91" s="98" t="s">
        <v>109</v>
      </c>
      <c r="B91" s="108" t="s">
        <v>110</v>
      </c>
      <c r="C91" s="100">
        <v>5248.667</v>
      </c>
      <c r="D91" s="100">
        <v>840.07175</v>
      </c>
      <c r="E91" s="101">
        <f t="shared" si="2"/>
        <v>16.005430521692457</v>
      </c>
      <c r="F91" s="101">
        <f t="shared" si="3"/>
        <v>-4408.59525</v>
      </c>
    </row>
    <row r="92" spans="1:6" ht="15.75">
      <c r="A92" s="98" t="s">
        <v>111</v>
      </c>
      <c r="B92" s="99" t="s">
        <v>170</v>
      </c>
      <c r="C92" s="100"/>
      <c r="D92" s="100"/>
      <c r="E92" s="101"/>
      <c r="F92" s="101">
        <f t="shared" si="3"/>
        <v>0</v>
      </c>
    </row>
    <row r="93" spans="1:6" s="116" customFormat="1" ht="15.75">
      <c r="A93" s="109">
        <v>1000</v>
      </c>
      <c r="B93" s="215" t="s">
        <v>113</v>
      </c>
      <c r="C93" s="96">
        <f>SUM(C94:C97)</f>
        <v>14845.145999999999</v>
      </c>
      <c r="D93" s="96">
        <f>SUM(D94:D97)</f>
        <v>815.62177</v>
      </c>
      <c r="E93" s="97">
        <f t="shared" si="2"/>
        <v>5.494198372990067</v>
      </c>
      <c r="F93" s="97">
        <f t="shared" si="3"/>
        <v>-14029.524229999999</v>
      </c>
    </row>
    <row r="94" spans="1:6" ht="15.75">
      <c r="A94" s="92">
        <v>1001</v>
      </c>
      <c r="B94" s="111" t="s">
        <v>171</v>
      </c>
      <c r="C94" s="100">
        <v>90</v>
      </c>
      <c r="D94" s="100">
        <v>28.09354</v>
      </c>
      <c r="E94" s="101">
        <f t="shared" si="2"/>
        <v>31.215044444444445</v>
      </c>
      <c r="F94" s="101">
        <f t="shared" si="3"/>
        <v>-61.906459999999996</v>
      </c>
    </row>
    <row r="95" spans="1:6" ht="15.75">
      <c r="A95" s="92">
        <v>1003</v>
      </c>
      <c r="B95" s="111" t="s">
        <v>114</v>
      </c>
      <c r="C95" s="100">
        <v>13170.846</v>
      </c>
      <c r="D95" s="100">
        <v>690.73</v>
      </c>
      <c r="E95" s="101">
        <f t="shared" si="2"/>
        <v>5.244385971865436</v>
      </c>
      <c r="F95" s="101">
        <f t="shared" si="3"/>
        <v>-12480.116</v>
      </c>
    </row>
    <row r="96" spans="1:6" ht="15.75">
      <c r="A96" s="92">
        <v>1004</v>
      </c>
      <c r="B96" s="111" t="s">
        <v>115</v>
      </c>
      <c r="C96" s="100">
        <v>1584.3</v>
      </c>
      <c r="D96" s="100">
        <v>96.79823</v>
      </c>
      <c r="E96" s="101">
        <f t="shared" si="2"/>
        <v>6.109842201603232</v>
      </c>
      <c r="F96" s="101">
        <f t="shared" si="3"/>
        <v>-1487.5017699999999</v>
      </c>
    </row>
    <row r="97" spans="1:6" ht="15.75">
      <c r="A97" s="98" t="s">
        <v>116</v>
      </c>
      <c r="B97" s="99" t="s">
        <v>117</v>
      </c>
      <c r="C97" s="100">
        <v>0</v>
      </c>
      <c r="D97" s="100">
        <v>0</v>
      </c>
      <c r="E97" s="101"/>
      <c r="F97" s="101">
        <f t="shared" si="3"/>
        <v>0</v>
      </c>
    </row>
    <row r="98" spans="1:6" ht="15.75">
      <c r="A98" s="95" t="s">
        <v>118</v>
      </c>
      <c r="B98" s="215" t="s">
        <v>119</v>
      </c>
      <c r="C98" s="96">
        <f>C99+C100+C101+C102+C103</f>
        <v>5607.1</v>
      </c>
      <c r="D98" s="96">
        <f>D99+D100+D101+D102+D103</f>
        <v>1703.1242</v>
      </c>
      <c r="E98" s="101">
        <f t="shared" si="2"/>
        <v>30.374421715325212</v>
      </c>
      <c r="F98" s="96">
        <f>F99+F100+F101+F102+F103</f>
        <v>-3903.9758</v>
      </c>
    </row>
    <row r="99" spans="1:6" ht="15.75">
      <c r="A99" s="98" t="s">
        <v>120</v>
      </c>
      <c r="B99" s="99" t="s">
        <v>285</v>
      </c>
      <c r="C99" s="100">
        <v>150</v>
      </c>
      <c r="D99" s="100">
        <v>71.4695</v>
      </c>
      <c r="E99" s="101">
        <f t="shared" si="2"/>
        <v>47.64633333333333</v>
      </c>
      <c r="F99" s="101">
        <f aca="true" t="shared" si="4" ref="F99:F106">SUM(D99-C99)</f>
        <v>-78.5305</v>
      </c>
    </row>
    <row r="100" spans="1:6" ht="15.75">
      <c r="A100" s="98" t="s">
        <v>122</v>
      </c>
      <c r="B100" s="99" t="s">
        <v>123</v>
      </c>
      <c r="C100" s="100">
        <v>5457.1</v>
      </c>
      <c r="D100" s="100">
        <v>1631.6547</v>
      </c>
      <c r="E100" s="101">
        <f t="shared" si="2"/>
        <v>29.899666489527405</v>
      </c>
      <c r="F100" s="101">
        <f t="shared" si="4"/>
        <v>-3825.4453000000003</v>
      </c>
    </row>
    <row r="101" spans="1:6" ht="15.75" hidden="1">
      <c r="A101" s="98" t="s">
        <v>124</v>
      </c>
      <c r="B101" s="99" t="s">
        <v>125</v>
      </c>
      <c r="C101" s="100"/>
      <c r="D101" s="100"/>
      <c r="E101" s="101" t="e">
        <f t="shared" si="2"/>
        <v>#DIV/0!</v>
      </c>
      <c r="F101" s="101"/>
    </row>
    <row r="102" spans="1:6" ht="31.5" hidden="1">
      <c r="A102" s="98" t="s">
        <v>126</v>
      </c>
      <c r="B102" s="99" t="s">
        <v>127</v>
      </c>
      <c r="C102" s="100"/>
      <c r="D102" s="100"/>
      <c r="E102" s="101" t="e">
        <f t="shared" si="2"/>
        <v>#DIV/0!</v>
      </c>
      <c r="F102" s="101"/>
    </row>
    <row r="103" spans="1:6" ht="16.5" customHeight="1" hidden="1">
      <c r="A103" s="98" t="s">
        <v>128</v>
      </c>
      <c r="B103" s="99" t="s">
        <v>283</v>
      </c>
      <c r="C103" s="100"/>
      <c r="D103" s="100"/>
      <c r="E103" s="101" t="e">
        <f t="shared" si="2"/>
        <v>#DIV/0!</v>
      </c>
      <c r="F103" s="101"/>
    </row>
    <row r="104" spans="1:6" ht="15.75">
      <c r="A104" s="98" t="s">
        <v>130</v>
      </c>
      <c r="B104" s="215" t="s">
        <v>131</v>
      </c>
      <c r="C104" s="96">
        <f>C105</f>
        <v>50</v>
      </c>
      <c r="D104" s="96">
        <f>D105</f>
        <v>22.015</v>
      </c>
      <c r="E104" s="101">
        <f t="shared" si="2"/>
        <v>44.03</v>
      </c>
      <c r="F104" s="101">
        <f t="shared" si="4"/>
        <v>-27.985</v>
      </c>
    </row>
    <row r="105" spans="1:6" ht="15.75">
      <c r="A105" s="98" t="s">
        <v>132</v>
      </c>
      <c r="B105" s="99" t="s">
        <v>133</v>
      </c>
      <c r="C105" s="100">
        <v>50</v>
      </c>
      <c r="D105" s="100">
        <v>22.015</v>
      </c>
      <c r="E105" s="101">
        <f t="shared" si="2"/>
        <v>44.03</v>
      </c>
      <c r="F105" s="101">
        <f t="shared" si="4"/>
        <v>-27.985</v>
      </c>
    </row>
    <row r="106" spans="1:6" ht="31.5">
      <c r="A106" s="95" t="s">
        <v>134</v>
      </c>
      <c r="B106" s="216" t="s">
        <v>135</v>
      </c>
      <c r="C106" s="86">
        <f>C107</f>
        <v>355</v>
      </c>
      <c r="D106" s="86">
        <f>D107</f>
        <v>0</v>
      </c>
      <c r="E106" s="101">
        <f t="shared" si="2"/>
        <v>0</v>
      </c>
      <c r="F106" s="101">
        <f t="shared" si="4"/>
        <v>-355</v>
      </c>
    </row>
    <row r="107" spans="1:6" ht="31.5">
      <c r="A107" s="98" t="s">
        <v>136</v>
      </c>
      <c r="B107" s="17" t="s">
        <v>137</v>
      </c>
      <c r="C107" s="211">
        <v>355</v>
      </c>
      <c r="D107" s="211"/>
      <c r="E107" s="101"/>
      <c r="F107" s="101"/>
    </row>
    <row r="108" spans="1:6" s="116" customFormat="1" ht="15.75">
      <c r="A108" s="109">
        <v>1400</v>
      </c>
      <c r="B108" s="110" t="s">
        <v>138</v>
      </c>
      <c r="C108" s="105">
        <f>C109+C110</f>
        <v>31404.899999999998</v>
      </c>
      <c r="D108" s="105">
        <f>SUM(D109:D111)</f>
        <v>7315</v>
      </c>
      <c r="E108" s="97">
        <f t="shared" si="2"/>
        <v>23.292543520278684</v>
      </c>
      <c r="F108" s="97">
        <f t="shared" si="3"/>
        <v>-24089.899999999998</v>
      </c>
    </row>
    <row r="109" spans="1:6" ht="15.75">
      <c r="A109" s="92"/>
      <c r="B109" s="111" t="s">
        <v>284</v>
      </c>
      <c r="C109" s="106">
        <v>29368.8</v>
      </c>
      <c r="D109" s="100">
        <v>6806</v>
      </c>
      <c r="E109" s="101">
        <f t="shared" si="2"/>
        <v>23.174252948707473</v>
      </c>
      <c r="F109" s="101">
        <f t="shared" si="3"/>
        <v>-22562.8</v>
      </c>
    </row>
    <row r="110" spans="1:6" ht="15.75">
      <c r="A110" s="92"/>
      <c r="B110" s="111" t="s">
        <v>294</v>
      </c>
      <c r="C110" s="106">
        <v>2036.1</v>
      </c>
      <c r="D110" s="100">
        <v>509</v>
      </c>
      <c r="E110" s="101">
        <f t="shared" si="2"/>
        <v>24.998772162467464</v>
      </c>
      <c r="F110" s="101">
        <f t="shared" si="3"/>
        <v>-1527.1</v>
      </c>
    </row>
    <row r="111" spans="1:6" ht="31.5">
      <c r="A111" s="92"/>
      <c r="B111" s="111" t="s">
        <v>172</v>
      </c>
      <c r="C111" s="106">
        <v>0</v>
      </c>
      <c r="D111" s="100">
        <v>0</v>
      </c>
      <c r="E111" s="101"/>
      <c r="F111" s="101">
        <f t="shared" si="3"/>
        <v>0</v>
      </c>
    </row>
    <row r="112" spans="1:6" s="116" customFormat="1" ht="15.75">
      <c r="A112" s="109"/>
      <c r="B112" s="112" t="s">
        <v>140</v>
      </c>
      <c r="C112" s="105">
        <f>C56+C64+C66+C69+C74+C78+C80+C85+C87+C93+C98+C104+C106+C108</f>
        <v>344777.9396</v>
      </c>
      <c r="D112" s="105">
        <f>D56+D64+D66+D69+D74+D78+D80+D85+D87+D93+D98+D104+D106+D108</f>
        <v>65309.26567999999</v>
      </c>
      <c r="E112" s="97">
        <f t="shared" si="2"/>
        <v>18.94241428432737</v>
      </c>
      <c r="F112" s="97">
        <f t="shared" si="3"/>
        <v>-279468.67392</v>
      </c>
    </row>
    <row r="113" ht="15.75">
      <c r="D113" s="234"/>
    </row>
    <row r="114" spans="1:4" s="9" customFormat="1" ht="12.75">
      <c r="A114" s="67" t="s">
        <v>141</v>
      </c>
      <c r="B114" s="67"/>
      <c r="D114" s="235"/>
    </row>
    <row r="115" spans="1:3" s="9" customFormat="1" ht="12.75">
      <c r="A115" s="68" t="s">
        <v>142</v>
      </c>
      <c r="B115" s="68"/>
      <c r="C115" s="9" t="s">
        <v>173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scale="46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D103" sqref="D10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305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67.74765000000001</v>
      </c>
      <c r="E5" s="12">
        <f aca="true" t="shared" si="0" ref="E5:E35">D5/C5*100</f>
        <v>20.52959090909091</v>
      </c>
      <c r="F5" s="12">
        <f aca="true" t="shared" si="1" ref="F5:F36">D5-C5</f>
        <v>-262.25235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17.15502</v>
      </c>
      <c r="E6" s="12">
        <f t="shared" si="0"/>
        <v>13.319114906832297</v>
      </c>
      <c r="F6" s="12">
        <f t="shared" si="1"/>
        <v>-111.64498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17.15502</v>
      </c>
      <c r="E7" s="12">
        <f t="shared" si="0"/>
        <v>13.319114906832297</v>
      </c>
      <c r="F7" s="12">
        <f t="shared" si="1"/>
        <v>-111.64498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0.2196</v>
      </c>
      <c r="E8" s="12">
        <f t="shared" si="0"/>
        <v>2.196</v>
      </c>
      <c r="F8" s="12">
        <f t="shared" si="1"/>
        <v>-9.7804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0.2196</v>
      </c>
      <c r="E9" s="12">
        <f t="shared" si="0"/>
        <v>2.196</v>
      </c>
      <c r="F9" s="12">
        <f t="shared" si="1"/>
        <v>-9.7804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49.67303</v>
      </c>
      <c r="E10" s="12">
        <f t="shared" si="0"/>
        <v>27.262914379802417</v>
      </c>
      <c r="F10" s="12">
        <f t="shared" si="1"/>
        <v>-132.52697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47.60474</v>
      </c>
      <c r="E11" s="12">
        <f t="shared" si="0"/>
        <v>27.327634902411024</v>
      </c>
      <c r="F11" s="12">
        <f t="shared" si="1"/>
        <v>-126.59526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2.06829</v>
      </c>
      <c r="E12" s="12">
        <f t="shared" si="0"/>
        <v>25.853625</v>
      </c>
      <c r="F12" s="12">
        <f t="shared" si="1"/>
        <v>-5.93171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0.7</v>
      </c>
      <c r="E15" s="12">
        <f t="shared" si="0"/>
        <v>7.777777777777778</v>
      </c>
      <c r="F15" s="12">
        <f t="shared" si="1"/>
        <v>-8.3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0.7</v>
      </c>
      <c r="E17" s="12">
        <f t="shared" si="0"/>
        <v>7.777777777777778</v>
      </c>
      <c r="F17" s="12">
        <f t="shared" si="1"/>
        <v>-8.3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0.3395</v>
      </c>
      <c r="E20" s="12">
        <f t="shared" si="0"/>
        <v>0.5853448275862069</v>
      </c>
      <c r="F20" s="12">
        <f t="shared" si="1"/>
        <v>-57.6605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0.3395</v>
      </c>
      <c r="E21" s="12">
        <f t="shared" si="0"/>
        <v>3.7722222222222226</v>
      </c>
      <c r="F21" s="12">
        <f t="shared" si="1"/>
        <v>-8.6605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0</v>
      </c>
      <c r="E22" s="12">
        <f t="shared" si="0"/>
        <v>0</v>
      </c>
      <c r="F22" s="12">
        <f t="shared" si="1"/>
        <v>-18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0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68.08715000000001</v>
      </c>
      <c r="E38" s="12">
        <f aca="true" t="shared" si="2" ref="E38:E47">D38/C38*100</f>
        <v>17.54823453608248</v>
      </c>
      <c r="F38" s="12">
        <f aca="true" t="shared" si="3" ref="F38:F47">D38-C38</f>
        <v>-319.91285</v>
      </c>
      <c r="G38" s="1"/>
    </row>
    <row r="39" spans="1:7" s="9" customFormat="1" ht="15.75">
      <c r="A39" s="10"/>
      <c r="B39" s="10" t="s">
        <v>39</v>
      </c>
      <c r="C39" s="11">
        <f>SUM(C40:C44)</f>
        <v>3640.4489999999996</v>
      </c>
      <c r="D39" s="11">
        <f>SUM(D40:D44)</f>
        <v>401.235</v>
      </c>
      <c r="E39" s="12">
        <f t="shared" si="2"/>
        <v>11.021580030375375</v>
      </c>
      <c r="F39" s="12">
        <f t="shared" si="3"/>
        <v>-3239.2139999999995</v>
      </c>
      <c r="G39" s="1"/>
    </row>
    <row r="40" spans="1:8" s="9" customFormat="1" ht="15.75">
      <c r="A40" s="13">
        <v>2020100000</v>
      </c>
      <c r="B40" s="13" t="s">
        <v>40</v>
      </c>
      <c r="C40" s="12">
        <v>872.4</v>
      </c>
      <c r="D40" s="12">
        <v>202</v>
      </c>
      <c r="E40" s="12">
        <f t="shared" si="2"/>
        <v>23.154516276937184</v>
      </c>
      <c r="F40" s="12">
        <f t="shared" si="3"/>
        <v>-670.4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628.2</v>
      </c>
      <c r="D41" s="12">
        <v>157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2085.89</v>
      </c>
      <c r="D42" s="12">
        <v>28.755</v>
      </c>
      <c r="E42" s="12">
        <f t="shared" si="2"/>
        <v>1.3785482455930083</v>
      </c>
      <c r="F42" s="12">
        <f t="shared" si="3"/>
        <v>-2057.1349999999998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53.959</v>
      </c>
      <c r="D43" s="12">
        <v>13.48</v>
      </c>
      <c r="E43" s="12">
        <f t="shared" si="2"/>
        <v>24.98193072518023</v>
      </c>
      <c r="F43" s="12">
        <f t="shared" si="3"/>
        <v>-40.479</v>
      </c>
      <c r="G43" s="1"/>
    </row>
    <row r="44" spans="1:7" s="9" customFormat="1" ht="15" customHeight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4028.4489999999996</v>
      </c>
      <c r="D46" s="11">
        <f>SUM(D39,D38)</f>
        <v>469.32215</v>
      </c>
      <c r="E46" s="12">
        <f t="shared" si="2"/>
        <v>11.650194653078644</v>
      </c>
      <c r="F46" s="12">
        <f t="shared" si="3"/>
        <v>-3559.1268499999996</v>
      </c>
      <c r="G46" s="1"/>
    </row>
    <row r="47" spans="1:7" s="9" customFormat="1" ht="15.75">
      <c r="A47" s="10"/>
      <c r="B47" s="22" t="s">
        <v>47</v>
      </c>
      <c r="C47" s="11">
        <f>C103-C46</f>
        <v>50.000000000000455</v>
      </c>
      <c r="D47" s="11">
        <f>D103-D46</f>
        <v>-139.10006000000004</v>
      </c>
      <c r="E47" s="12">
        <f t="shared" si="2"/>
        <v>-278.2001199999975</v>
      </c>
      <c r="F47" s="12">
        <f t="shared" si="3"/>
        <v>-189.1000600000005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578.2489999999999</v>
      </c>
      <c r="D52" s="39">
        <f>SUM(D53:D55)</f>
        <v>119.88732999999999</v>
      </c>
      <c r="E52" s="12">
        <f>D52/C52*100</f>
        <v>20.73282098196452</v>
      </c>
      <c r="F52" s="12">
        <f>D52-C52</f>
        <v>-458.3616699999999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546.949</v>
      </c>
      <c r="D53" s="18">
        <v>93.58733</v>
      </c>
      <c r="E53" s="12">
        <f>D53/C53*100</f>
        <v>17.110796436230803</v>
      </c>
      <c r="F53" s="12">
        <f>D53-C53</f>
        <v>-453.36166999999995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6.2958</v>
      </c>
      <c r="E56" s="12">
        <f>D56/C56*100</f>
        <v>11.678352810239288</v>
      </c>
      <c r="F56" s="12">
        <f aca="true" t="shared" si="4" ref="F56:F103">D56-C56</f>
        <v>-47.6142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6.2958</v>
      </c>
      <c r="E57" s="12">
        <f>D57/C57*100</f>
        <v>11.678352810239288</v>
      </c>
      <c r="F57" s="12">
        <f t="shared" si="4"/>
        <v>-47.6142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50</v>
      </c>
      <c r="D58" s="44">
        <f>SUM(D59:D61)</f>
        <v>0</v>
      </c>
      <c r="E58" s="12">
        <f>D58/C58*100</f>
        <v>0</v>
      </c>
      <c r="F58" s="12">
        <f t="shared" si="4"/>
        <v>-50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50</v>
      </c>
      <c r="D61" s="49">
        <v>0</v>
      </c>
      <c r="E61" s="12">
        <f>D61/C61*100</f>
        <v>0</v>
      </c>
      <c r="F61" s="12">
        <f t="shared" si="4"/>
        <v>-50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v>0</v>
      </c>
      <c r="D62" s="39"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0</v>
      </c>
      <c r="D64" s="18">
        <v>0</v>
      </c>
      <c r="E64" s="12">
        <v>0</v>
      </c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395.8</v>
      </c>
      <c r="D66" s="39">
        <f>D68+D69</f>
        <v>97.81929</v>
      </c>
      <c r="E66" s="12">
        <f>D66/C66*100</f>
        <v>24.714322890348658</v>
      </c>
      <c r="F66" s="12">
        <f t="shared" si="4"/>
        <v>-297.98071000000004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395.8</v>
      </c>
      <c r="D69" s="18">
        <v>97.81929</v>
      </c>
      <c r="E69" s="12">
        <f>D69/C69*100</f>
        <v>24.714322890348658</v>
      </c>
      <c r="F69" s="12">
        <f t="shared" si="4"/>
        <v>-297.98071000000004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0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97</v>
      </c>
      <c r="B77" s="38" t="s">
        <v>98</v>
      </c>
      <c r="C77" s="39">
        <f>SUM(C78:C78)</f>
        <v>928.9</v>
      </c>
      <c r="D77" s="39">
        <f>SUM(D78:D78)</f>
        <v>87.01967</v>
      </c>
      <c r="E77" s="12">
        <f t="shared" si="5"/>
        <v>9.368034234040264</v>
      </c>
      <c r="F77" s="12">
        <f t="shared" si="4"/>
        <v>-841.88033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928.9</v>
      </c>
      <c r="D78" s="18">
        <v>87.01967</v>
      </c>
      <c r="E78" s="12">
        <f t="shared" si="5"/>
        <v>9.368034234040264</v>
      </c>
      <c r="F78" s="12">
        <f t="shared" si="4"/>
        <v>-841.88033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1988.79</v>
      </c>
      <c r="D85" s="39">
        <f>SUM(D86:D88)</f>
        <v>0</v>
      </c>
      <c r="E85" s="11">
        <f t="shared" si="5"/>
        <v>0</v>
      </c>
      <c r="F85" s="12">
        <f t="shared" si="4"/>
        <v>-1988.79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1988.79</v>
      </c>
      <c r="D86" s="18">
        <v>0</v>
      </c>
      <c r="E86" s="12">
        <f t="shared" si="5"/>
        <v>0</v>
      </c>
      <c r="F86" s="12">
        <f t="shared" si="4"/>
        <v>-1988.79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8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8" customHeight="1">
      <c r="A89" s="61" t="s">
        <v>118</v>
      </c>
      <c r="B89" s="38" t="s">
        <v>119</v>
      </c>
      <c r="C89" s="39">
        <f>C90+C91+C92+C93+C94</f>
        <v>6</v>
      </c>
      <c r="D89" s="39">
        <f>D90+D91+D92+D93+D94</f>
        <v>0</v>
      </c>
      <c r="E89" s="11">
        <f>D89/C89*100</f>
        <v>0</v>
      </c>
      <c r="F89" s="12">
        <f t="shared" si="4"/>
        <v>-6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6</v>
      </c>
      <c r="D90" s="18">
        <v>0</v>
      </c>
      <c r="E90" s="11">
        <f aca="true" t="shared" si="6" ref="E90:E98">D90/C90*100</f>
        <v>0</v>
      </c>
      <c r="F90" s="12">
        <f>D90-C90</f>
        <v>-6</v>
      </c>
      <c r="G90" s="31"/>
    </row>
    <row r="91" spans="1:7" s="9" customFormat="1" ht="18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8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18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8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8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8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6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5.2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" customHeight="1">
      <c r="A99" s="63">
        <v>1400</v>
      </c>
      <c r="B99" s="58" t="s">
        <v>138</v>
      </c>
      <c r="C99" s="39">
        <f>C100</f>
        <v>76.8</v>
      </c>
      <c r="D99" s="39">
        <f>D100</f>
        <v>19.2</v>
      </c>
      <c r="E99" s="11"/>
      <c r="F99" s="12">
        <f t="shared" si="7"/>
        <v>-57.599999999999994</v>
      </c>
    </row>
    <row r="100" spans="1:6" s="9" customFormat="1" ht="15" customHeight="1">
      <c r="A100" s="59">
        <v>1403</v>
      </c>
      <c r="B100" s="60" t="s">
        <v>302</v>
      </c>
      <c r="C100" s="18">
        <v>76.8</v>
      </c>
      <c r="D100" s="18">
        <v>19.2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4078.449</v>
      </c>
      <c r="D103" s="39">
        <f>SUM(D52,D56,D58,D62,D66,D70,D72,D77,D79,D85,D99)</f>
        <v>330.22209</v>
      </c>
      <c r="E103" s="12">
        <f t="shared" si="5"/>
        <v>8.096756634691275</v>
      </c>
      <c r="F103" s="12">
        <f t="shared" si="4"/>
        <v>-3748.2269100000003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60" zoomScalePageLayoutView="0" workbookViewId="0" topLeftCell="A34">
      <selection activeCell="D42" sqref="D42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306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1221.2</v>
      </c>
      <c r="D5" s="11">
        <f>SUM(D6,D8,D10,D13,D15)</f>
        <v>256.88306</v>
      </c>
      <c r="E5" s="12">
        <f aca="true" t="shared" si="0" ref="E5:E35">D5/C5*100</f>
        <v>21.035298067474614</v>
      </c>
      <c r="F5" s="12">
        <f aca="true" t="shared" si="1" ref="F5:F36">D5-C5</f>
        <v>-964.31694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839.6</v>
      </c>
      <c r="D6" s="11">
        <f>SUM(D7)</f>
        <v>194.51152</v>
      </c>
      <c r="E6" s="12">
        <f t="shared" si="0"/>
        <v>23.16716531681753</v>
      </c>
      <c r="F6" s="12">
        <f t="shared" si="1"/>
        <v>-645.08848</v>
      </c>
      <c r="G6" s="1"/>
    </row>
    <row r="7" spans="1:7" s="9" customFormat="1" ht="15.75">
      <c r="A7" s="13">
        <v>1010200001</v>
      </c>
      <c r="B7" s="14" t="s">
        <v>7</v>
      </c>
      <c r="C7" s="15">
        <v>839.6</v>
      </c>
      <c r="D7" s="15">
        <v>194.51152</v>
      </c>
      <c r="E7" s="12">
        <f t="shared" si="0"/>
        <v>23.16716531681753</v>
      </c>
      <c r="F7" s="12">
        <f t="shared" si="1"/>
        <v>-645.08848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3.47338</v>
      </c>
      <c r="E8" s="12">
        <f t="shared" si="0"/>
        <v>23.95434482758621</v>
      </c>
      <c r="F8" s="12">
        <f t="shared" si="1"/>
        <v>-11.02662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3.47338</v>
      </c>
      <c r="E9" s="12">
        <f t="shared" si="0"/>
        <v>23.95434482758621</v>
      </c>
      <c r="F9" s="12">
        <f t="shared" si="1"/>
        <v>-11.02662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49.54816</v>
      </c>
      <c r="E10" s="12">
        <f t="shared" si="0"/>
        <v>14.808176927674834</v>
      </c>
      <c r="F10" s="12">
        <f t="shared" si="1"/>
        <v>-285.05184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45.57283</v>
      </c>
      <c r="E11" s="12">
        <f t="shared" si="0"/>
        <v>15.201077384923284</v>
      </c>
      <c r="F11" s="12">
        <f t="shared" si="1"/>
        <v>-254.22717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3.97533</v>
      </c>
      <c r="E12" s="12">
        <f t="shared" si="0"/>
        <v>11.423362068965519</v>
      </c>
      <c r="F12" s="12">
        <f t="shared" si="1"/>
        <v>-30.824669999999998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9.35</v>
      </c>
      <c r="E15" s="12">
        <f t="shared" si="0"/>
        <v>28.76923076923077</v>
      </c>
      <c r="F15" s="12">
        <f t="shared" si="1"/>
        <v>-23.15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32.5</v>
      </c>
      <c r="D17" s="12">
        <v>9.35</v>
      </c>
      <c r="E17" s="12">
        <f t="shared" si="0"/>
        <v>28.76923076923077</v>
      </c>
      <c r="F17" s="12">
        <f t="shared" si="1"/>
        <v>-23.15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259</v>
      </c>
      <c r="D20" s="11">
        <f>SUM(D21:D36)</f>
        <v>104.79026999999999</v>
      </c>
      <c r="E20" s="12">
        <f t="shared" si="0"/>
        <v>40.459563706563706</v>
      </c>
      <c r="F20" s="12">
        <f t="shared" si="1"/>
        <v>-154.20973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43.89027</v>
      </c>
      <c r="E21" s="12">
        <f t="shared" si="0"/>
        <v>27.955585987261145</v>
      </c>
      <c r="F21" s="12">
        <f t="shared" si="1"/>
        <v>-113.10973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60.9</v>
      </c>
      <c r="E22" s="12"/>
      <c r="F22" s="12">
        <f t="shared" si="1"/>
        <v>60.9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100</v>
      </c>
      <c r="D25" s="12">
        <v>0</v>
      </c>
      <c r="E25" s="12">
        <f t="shared" si="0"/>
        <v>0</v>
      </c>
      <c r="F25" s="12">
        <f t="shared" si="1"/>
        <v>-100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3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4.2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1480.2</v>
      </c>
      <c r="D38" s="11">
        <f>SUM(D20,D5)</f>
        <v>361.67332999999996</v>
      </c>
      <c r="E38" s="12">
        <f aca="true" t="shared" si="2" ref="E38:E46">D38/C38*100</f>
        <v>24.434085258748812</v>
      </c>
      <c r="F38" s="12">
        <f aca="true" t="shared" si="3" ref="F38:F47">D38-C38</f>
        <v>-1118.5266700000002</v>
      </c>
      <c r="G38" s="1"/>
    </row>
    <row r="39" spans="1:7" s="9" customFormat="1" ht="15.75">
      <c r="A39" s="10"/>
      <c r="B39" s="10" t="s">
        <v>39</v>
      </c>
      <c r="C39" s="11">
        <f>SUM(C40:C44)</f>
        <v>3555.3360000000002</v>
      </c>
      <c r="D39" s="11">
        <f>SUM(D40:D44)</f>
        <v>844.8380000000001</v>
      </c>
      <c r="E39" s="12">
        <f t="shared" si="2"/>
        <v>23.762536086603347</v>
      </c>
      <c r="F39" s="12">
        <f t="shared" si="3"/>
        <v>-2710.498</v>
      </c>
      <c r="G39" s="1"/>
    </row>
    <row r="40" spans="1:8" s="9" customFormat="1" ht="15.75">
      <c r="A40" s="13">
        <v>2020100000</v>
      </c>
      <c r="B40" s="13" t="s">
        <v>40</v>
      </c>
      <c r="C40" s="12">
        <v>3092</v>
      </c>
      <c r="D40" s="12">
        <v>715.1</v>
      </c>
      <c r="E40" s="12">
        <f t="shared" si="2"/>
        <v>23.127425614489006</v>
      </c>
      <c r="F40" s="12">
        <f t="shared" si="3"/>
        <v>-2376.9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351.3</v>
      </c>
      <c r="D42" s="12">
        <v>101.778</v>
      </c>
      <c r="E42" s="12">
        <f t="shared" si="2"/>
        <v>28.97181895815542</v>
      </c>
      <c r="F42" s="12">
        <f t="shared" si="3"/>
        <v>-249.522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112.036</v>
      </c>
      <c r="D43" s="12">
        <v>27.96</v>
      </c>
      <c r="E43" s="12">
        <f t="shared" si="2"/>
        <v>24.956264057981365</v>
      </c>
      <c r="F43" s="12">
        <f t="shared" si="3"/>
        <v>-84.076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5035.536</v>
      </c>
      <c r="D46" s="11">
        <f>SUM(D39,D38)</f>
        <v>1206.51133</v>
      </c>
      <c r="E46" s="12">
        <f t="shared" si="2"/>
        <v>23.95993852491572</v>
      </c>
      <c r="F46" s="12">
        <f t="shared" si="3"/>
        <v>-3829.02467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-193.04311000000007</v>
      </c>
      <c r="E47" s="12"/>
      <c r="F47" s="12">
        <f t="shared" si="3"/>
        <v>-193.04311000000007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967.276</v>
      </c>
      <c r="D52" s="39">
        <f>SUM(D53:D55)</f>
        <v>212.2363</v>
      </c>
      <c r="E52" s="12">
        <f>D52/C52*100</f>
        <v>21.941648505700545</v>
      </c>
      <c r="F52" s="12">
        <f>D52-C52</f>
        <v>-755.0396999999999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925.976</v>
      </c>
      <c r="D53" s="18">
        <v>185.9363</v>
      </c>
      <c r="E53" s="12">
        <f>D53/C53*100</f>
        <v>20.080034471735768</v>
      </c>
      <c r="F53" s="12">
        <f>D53-C53</f>
        <v>-740.0397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163</v>
      </c>
      <c r="B55" s="17" t="s">
        <v>56</v>
      </c>
      <c r="C55" s="18">
        <v>15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15.2125</v>
      </c>
      <c r="E56" s="12">
        <f>D56/C56*100</f>
        <v>13.599588771678887</v>
      </c>
      <c r="F56" s="12">
        <f aca="true" t="shared" si="4" ref="F56:F89">D56-C56</f>
        <v>-96.6475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15.2125</v>
      </c>
      <c r="E57" s="12">
        <f>D57/C57*100</f>
        <v>13.599588771678887</v>
      </c>
      <c r="F57" s="12">
        <f t="shared" si="4"/>
        <v>-96.6475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198.6</v>
      </c>
      <c r="D58" s="44">
        <f>SUM(D59:D61)</f>
        <v>9.524</v>
      </c>
      <c r="E58" s="12">
        <f>D58/C58*100</f>
        <v>4.795568982880161</v>
      </c>
      <c r="F58" s="12">
        <f t="shared" si="4"/>
        <v>-189.076</v>
      </c>
      <c r="G58" s="45"/>
    </row>
    <row r="59" spans="1:7" s="46" customFormat="1" ht="0.75" customHeight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198.6</v>
      </c>
      <c r="D61" s="49">
        <v>9.524</v>
      </c>
      <c r="E61" s="12">
        <f aca="true" t="shared" si="5" ref="E61:E66">D61/C61*100</f>
        <v>4.795568982880161</v>
      </c>
      <c r="F61" s="12">
        <f t="shared" si="4"/>
        <v>-189.076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0</v>
      </c>
      <c r="E62" s="12">
        <f t="shared" si="5"/>
        <v>0</v>
      </c>
      <c r="F62" s="12">
        <f t="shared" si="4"/>
        <v>-160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100</v>
      </c>
      <c r="D64" s="18">
        <v>0</v>
      </c>
      <c r="E64" s="12">
        <f t="shared" si="5"/>
        <v>0</v>
      </c>
      <c r="F64" s="12">
        <f t="shared" si="4"/>
        <v>-100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60</v>
      </c>
      <c r="D65" s="18">
        <v>0</v>
      </c>
      <c r="E65" s="12">
        <f t="shared" si="5"/>
        <v>0</v>
      </c>
      <c r="F65" s="12">
        <f t="shared" si="4"/>
        <v>-60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1176.3</v>
      </c>
      <c r="D66" s="39">
        <f>D68+D69</f>
        <v>295.82552</v>
      </c>
      <c r="E66" s="12">
        <f t="shared" si="5"/>
        <v>25.148815778287855</v>
      </c>
      <c r="F66" s="12">
        <f t="shared" si="4"/>
        <v>-880.47448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1176.3</v>
      </c>
      <c r="D69" s="18">
        <v>295.82552</v>
      </c>
      <c r="E69" s="12">
        <f>D69/C69*100</f>
        <v>25.148815778287855</v>
      </c>
      <c r="F69" s="12">
        <f t="shared" si="4"/>
        <v>-880.47448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2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2124.6</v>
      </c>
      <c r="D77" s="39">
        <f>SUM(D78:D78)</f>
        <v>372.6699</v>
      </c>
      <c r="E77" s="12">
        <f t="shared" si="6"/>
        <v>17.540708839310927</v>
      </c>
      <c r="F77" s="12">
        <f t="shared" si="4"/>
        <v>-1751.9301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2124.6</v>
      </c>
      <c r="D78" s="18">
        <v>372.6699</v>
      </c>
      <c r="E78" s="12">
        <f t="shared" si="6"/>
        <v>17.540708839310927</v>
      </c>
      <c r="F78" s="12">
        <f t="shared" si="4"/>
        <v>-1751.9301</v>
      </c>
      <c r="G78" s="31"/>
    </row>
    <row r="79" spans="1:7" s="9" customFormat="1" ht="17.25" customHeight="1" hidden="1">
      <c r="A79" s="37" t="s">
        <v>101</v>
      </c>
      <c r="B79" s="38" t="s">
        <v>273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19</v>
      </c>
      <c r="D89" s="39">
        <f>D90+D91+D92+D93+D94</f>
        <v>9</v>
      </c>
      <c r="E89" s="11">
        <f>D89/C89*100</f>
        <v>47.368421052631575</v>
      </c>
      <c r="F89" s="12">
        <f t="shared" si="4"/>
        <v>-10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19</v>
      </c>
      <c r="D90" s="18">
        <v>9</v>
      </c>
      <c r="E90" s="11">
        <f aca="true" t="shared" si="7" ref="E90:E98">D90/C90*100</f>
        <v>47.368421052631575</v>
      </c>
      <c r="F90" s="12">
        <f>D90-C90</f>
        <v>-10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277.9</v>
      </c>
      <c r="D99" s="39">
        <f>D100</f>
        <v>69.475</v>
      </c>
      <c r="E99" s="11"/>
      <c r="F99" s="12">
        <f t="shared" si="8"/>
        <v>-208.42499999999998</v>
      </c>
    </row>
    <row r="100" spans="1:6" s="9" customFormat="1" ht="15.75" customHeight="1">
      <c r="A100" s="59">
        <v>1403</v>
      </c>
      <c r="B100" s="60" t="s">
        <v>302</v>
      </c>
      <c r="C100" s="18">
        <v>277.9</v>
      </c>
      <c r="D100" s="18">
        <v>69.475</v>
      </c>
      <c r="E100" s="12"/>
      <c r="F100" s="12"/>
    </row>
    <row r="101" spans="1:6" s="9" customFormat="1" ht="0.75" customHeight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140</v>
      </c>
      <c r="C103" s="39">
        <f>C52+C56+C58+C62+C66+C77+C85+C89+C99</f>
        <v>5035.536</v>
      </c>
      <c r="D103" s="39">
        <f>D52+D56+D58+D62+D66+D77+D85+D89+99</f>
        <v>1013.46822</v>
      </c>
      <c r="E103" s="39" t="e">
        <f>E52+E56+E58+E62+E66+E77+E85+E89</f>
        <v>#DIV/0!</v>
      </c>
      <c r="F103" s="39">
        <f>F52+F56+F58+F62+F66+F77+F85+F89</f>
        <v>-3843.1677799999998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D85" sqref="D85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307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45.188990000000004</v>
      </c>
      <c r="E5" s="12">
        <f aca="true" t="shared" si="0" ref="E5:E35">D5/C5*100</f>
        <v>12.09879250334672</v>
      </c>
      <c r="F5" s="12">
        <f aca="true" t="shared" si="1" ref="F5:F36">D5-C5</f>
        <v>-328.31101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17.14765</v>
      </c>
      <c r="E6" s="12">
        <f t="shared" si="0"/>
        <v>12.922117558402412</v>
      </c>
      <c r="F6" s="12">
        <f t="shared" si="1"/>
        <v>-115.55234999999999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17.14765</v>
      </c>
      <c r="E7" s="12">
        <f t="shared" si="0"/>
        <v>12.922117558402412</v>
      </c>
      <c r="F7" s="12">
        <f t="shared" si="1"/>
        <v>-115.55234999999999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0.186</v>
      </c>
      <c r="E8" s="12">
        <f t="shared" si="0"/>
        <v>20.666666666666668</v>
      </c>
      <c r="F8" s="12">
        <f t="shared" si="1"/>
        <v>-0.714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0.186</v>
      </c>
      <c r="E9" s="12">
        <f t="shared" si="0"/>
        <v>20.666666666666668</v>
      </c>
      <c r="F9" s="12">
        <f t="shared" si="1"/>
        <v>-0.714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14.035340000000001</v>
      </c>
      <c r="E10" s="12">
        <f t="shared" si="0"/>
        <v>6.411758793969851</v>
      </c>
      <c r="F10" s="12">
        <f t="shared" si="1"/>
        <v>-204.86466000000001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9.37199</v>
      </c>
      <c r="E11" s="12">
        <f t="shared" si="0"/>
        <v>4.82843379701185</v>
      </c>
      <c r="F11" s="12">
        <f t="shared" si="1"/>
        <v>-184.72800999999998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4.66335</v>
      </c>
      <c r="E12" s="12">
        <f t="shared" si="0"/>
        <v>18.80383064516129</v>
      </c>
      <c r="F12" s="12">
        <f t="shared" si="1"/>
        <v>-20.13665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13.82</v>
      </c>
      <c r="E15" s="12">
        <f t="shared" si="0"/>
        <v>65.80952380952381</v>
      </c>
      <c r="F15" s="12">
        <f t="shared" si="1"/>
        <v>-7.18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13.82</v>
      </c>
      <c r="E17" s="12">
        <f t="shared" si="0"/>
        <v>65.80952380952381</v>
      </c>
      <c r="F17" s="12">
        <f t="shared" si="1"/>
        <v>-7.18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35.82703</v>
      </c>
      <c r="E20" s="12">
        <f t="shared" si="0"/>
        <v>17.4766</v>
      </c>
      <c r="F20" s="12">
        <f t="shared" si="1"/>
        <v>-169.17297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26.28704</v>
      </c>
      <c r="E21" s="12">
        <f t="shared" si="0"/>
        <v>23.47057142857143</v>
      </c>
      <c r="F21" s="12">
        <f t="shared" si="1"/>
        <v>-85.71296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22</v>
      </c>
      <c r="D22" s="12">
        <v>5.67999</v>
      </c>
      <c r="E22" s="12">
        <f t="shared" si="0"/>
        <v>25.818136363636363</v>
      </c>
      <c r="F22" s="12">
        <f t="shared" si="1"/>
        <v>-16.32001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2.35</v>
      </c>
      <c r="E25" s="12">
        <f t="shared" si="0"/>
        <v>3.357142857142857</v>
      </c>
      <c r="F25" s="12">
        <f t="shared" si="1"/>
        <v>-67.65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81.01602</v>
      </c>
      <c r="E38" s="12">
        <f aca="true" t="shared" si="2" ref="E38:E46">D38/C38*100</f>
        <v>14.004497839239413</v>
      </c>
      <c r="F38" s="12">
        <f aca="true" t="shared" si="3" ref="F38:F47">D38-C38</f>
        <v>-497.48398</v>
      </c>
      <c r="G38" s="1"/>
    </row>
    <row r="39" spans="1:7" s="9" customFormat="1" ht="15.75">
      <c r="A39" s="10"/>
      <c r="B39" s="10" t="s">
        <v>39</v>
      </c>
      <c r="C39" s="11">
        <f>SUM(C40:C44)</f>
        <v>3107.2699999999995</v>
      </c>
      <c r="D39" s="11">
        <f>SUM(D40:D44)</f>
        <v>790.616</v>
      </c>
      <c r="E39" s="12">
        <f t="shared" si="2"/>
        <v>25.444071483971463</v>
      </c>
      <c r="F39" s="12">
        <f t="shared" si="3"/>
        <v>-2316.6539999999995</v>
      </c>
      <c r="G39" s="1"/>
    </row>
    <row r="40" spans="1:8" s="9" customFormat="1" ht="15.75">
      <c r="A40" s="13">
        <v>2020100000</v>
      </c>
      <c r="B40" s="13" t="s">
        <v>40</v>
      </c>
      <c r="C40" s="12">
        <v>2299.7</v>
      </c>
      <c r="D40" s="12">
        <v>535.4</v>
      </c>
      <c r="E40" s="12">
        <f t="shared" si="2"/>
        <v>23.28129756055138</v>
      </c>
      <c r="F40" s="12">
        <f t="shared" si="3"/>
        <v>-1764.2999999999997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474.5</v>
      </c>
      <c r="D41" s="12">
        <v>118.6</v>
      </c>
      <c r="E41" s="12">
        <f t="shared" si="2"/>
        <v>24.994731296101158</v>
      </c>
      <c r="F41" s="12">
        <f t="shared" si="3"/>
        <v>-355.9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108.656</v>
      </c>
      <c r="E42" s="12">
        <f t="shared" si="2"/>
        <v>49.14337403889643</v>
      </c>
      <c r="F42" s="12">
        <f t="shared" si="3"/>
        <v>-112.44399999999999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</v>
      </c>
      <c r="D43" s="12">
        <v>27.96</v>
      </c>
      <c r="E43" s="12">
        <f t="shared" si="2"/>
        <v>24.97097436813432</v>
      </c>
      <c r="F43" s="12">
        <f t="shared" si="3"/>
        <v>-84.00999999999999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3685.7699999999995</v>
      </c>
      <c r="D46" s="11">
        <f>SUM(D39,D38)</f>
        <v>871.63202</v>
      </c>
      <c r="E46" s="12">
        <f t="shared" si="2"/>
        <v>23.648573296760247</v>
      </c>
      <c r="F46" s="12">
        <f t="shared" si="3"/>
        <v>-2814.1379799999995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-29.749329999999986</v>
      </c>
      <c r="E47" s="12"/>
      <c r="F47" s="12">
        <f t="shared" si="3"/>
        <v>-29.749329999999986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848.6099999999999</v>
      </c>
      <c r="D52" s="39">
        <f>SUM(D53:D55)</f>
        <v>175.47534000000002</v>
      </c>
      <c r="E52" s="12">
        <f>D52/C52*100</f>
        <v>20.677972213384244</v>
      </c>
      <c r="F52" s="12">
        <f>D52-C52</f>
        <v>-673.1346599999999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812.31</v>
      </c>
      <c r="D53" s="18">
        <v>149.17534</v>
      </c>
      <c r="E53" s="12">
        <f>D53/C53*100</f>
        <v>18.364336275559825</v>
      </c>
      <c r="F53" s="12">
        <f>D53-C53</f>
        <v>-663.1346599999999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55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12.87898</v>
      </c>
      <c r="E56" s="12">
        <f>D56/C56*100</f>
        <v>11.513481137135706</v>
      </c>
      <c r="F56" s="12">
        <f aca="true" t="shared" si="4" ref="F56:F103">D56-C56</f>
        <v>-98.98102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12.87898</v>
      </c>
      <c r="E57" s="12">
        <f>D57/C57*100</f>
        <v>11.513481137135706</v>
      </c>
      <c r="F57" s="12">
        <f t="shared" si="4"/>
        <v>-98.98102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12.488</v>
      </c>
      <c r="D58" s="44">
        <f>D59+D60+D61</f>
        <v>0</v>
      </c>
      <c r="E58" s="12">
        <f>D58/C58*100</f>
        <v>0</v>
      </c>
      <c r="F58" s="12">
        <f t="shared" si="4"/>
        <v>-12.488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164</v>
      </c>
      <c r="B60" s="48" t="s">
        <v>281</v>
      </c>
      <c r="C60" s="49">
        <v>12.488</v>
      </c>
      <c r="D60" s="49"/>
      <c r="E60" s="12"/>
      <c r="F60" s="12">
        <f t="shared" si="4"/>
        <v>-12.488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>D62/C62*100</f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30</v>
      </c>
      <c r="D64" s="18"/>
      <c r="E64" s="12">
        <f>D64/C64*100</f>
        <v>0</v>
      </c>
      <c r="F64" s="12">
        <f t="shared" si="4"/>
        <v>-30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630.7</v>
      </c>
      <c r="D66" s="39">
        <f>D68+D69</f>
        <v>245.11534</v>
      </c>
      <c r="E66" s="12">
        <f>D66/C66*100</f>
        <v>38.86401458696686</v>
      </c>
      <c r="F66" s="12">
        <f t="shared" si="4"/>
        <v>-385.58466000000004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81</v>
      </c>
      <c r="B69" s="17" t="s">
        <v>82</v>
      </c>
      <c r="C69" s="18">
        <v>630.7</v>
      </c>
      <c r="D69" s="18">
        <v>245.11534</v>
      </c>
      <c r="E69" s="12">
        <f>D69/C69*100</f>
        <v>38.86401458696686</v>
      </c>
      <c r="F69" s="12">
        <f t="shared" si="4"/>
        <v>-385.58466000000004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C78</f>
        <v>2040.112</v>
      </c>
      <c r="D77" s="39">
        <f>SUM(D78:D78)</f>
        <v>408.41303</v>
      </c>
      <c r="E77" s="12">
        <f t="shared" si="5"/>
        <v>20.01914747817767</v>
      </c>
      <c r="F77" s="12">
        <f t="shared" si="4"/>
        <v>-1631.6989700000001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2040.112</v>
      </c>
      <c r="D78" s="18">
        <v>408.41303</v>
      </c>
      <c r="E78" s="12">
        <f t="shared" si="5"/>
        <v>20.01914747817767</v>
      </c>
      <c r="F78" s="12">
        <f t="shared" si="4"/>
        <v>-1631.6989700000001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</v>
      </c>
      <c r="D89" s="39">
        <f>D90+D91+D92+D93+D94</f>
        <v>4</v>
      </c>
      <c r="E89" s="11">
        <f>D89/C89*100</f>
        <v>33.33333333333333</v>
      </c>
      <c r="F89" s="12">
        <f t="shared" si="4"/>
        <v>-8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</v>
      </c>
      <c r="D90" s="18">
        <v>4</v>
      </c>
      <c r="E90" s="11">
        <f aca="true" t="shared" si="6" ref="E90:E98">D90/C90*100</f>
        <v>33.33333333333333</v>
      </c>
      <c r="F90" s="12">
        <f>D90-C90</f>
        <v>-8</v>
      </c>
      <c r="G90" s="31"/>
    </row>
    <row r="91" spans="1:7" s="9" customFormat="1" ht="0.75" customHeight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24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C100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302</v>
      </c>
      <c r="C100" s="39"/>
      <c r="D100" s="39"/>
      <c r="E100" s="11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C52+C56+C58+C62+C66+C77+C89+C99</f>
        <v>3685.77</v>
      </c>
      <c r="D103" s="39">
        <f>SUM(D52,D56,D58,D62,D66,D70,D72,D77,D79,D85,D99)</f>
        <v>841.88269</v>
      </c>
      <c r="E103" s="12">
        <f t="shared" si="5"/>
        <v>22.841433133375116</v>
      </c>
      <c r="F103" s="12">
        <f t="shared" si="4"/>
        <v>-2843.88731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5">
      <selection activeCell="D69" sqref="D69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308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244.09095</v>
      </c>
      <c r="E5" s="12">
        <f aca="true" t="shared" si="0" ref="E5:E35">D5/C5*100</f>
        <v>19.555435827591737</v>
      </c>
      <c r="F5" s="12">
        <f aca="true" t="shared" si="1" ref="F5:F36">D5-C5</f>
        <v>-1004.1090499999998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182.82611</v>
      </c>
      <c r="E6" s="12">
        <f t="shared" si="0"/>
        <v>21.526681973389852</v>
      </c>
      <c r="F6" s="12">
        <f t="shared" si="1"/>
        <v>-666.47389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182.82611</v>
      </c>
      <c r="E7" s="12">
        <f t="shared" si="0"/>
        <v>21.526681973389852</v>
      </c>
      <c r="F7" s="12">
        <f t="shared" si="1"/>
        <v>-666.47389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30</v>
      </c>
      <c r="D8" s="11">
        <f>SUM(D9)</f>
        <v>0.3669</v>
      </c>
      <c r="E8" s="12">
        <f t="shared" si="0"/>
        <v>1.2229999999999999</v>
      </c>
      <c r="F8" s="12">
        <f t="shared" si="1"/>
        <v>-29.6331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0.3669</v>
      </c>
      <c r="E9" s="12">
        <f t="shared" si="0"/>
        <v>1.2229999999999999</v>
      </c>
      <c r="F9" s="12">
        <f t="shared" si="1"/>
        <v>-29.6331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60.897940000000006</v>
      </c>
      <c r="E10" s="12">
        <f t="shared" si="0"/>
        <v>17.02010620458357</v>
      </c>
      <c r="F10" s="12">
        <f t="shared" si="1"/>
        <v>-296.90205999999995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56.60437</v>
      </c>
      <c r="E11" s="12">
        <f t="shared" si="0"/>
        <v>17.975347729437917</v>
      </c>
      <c r="F11" s="12">
        <f t="shared" si="1"/>
        <v>-258.29562999999996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4.29357</v>
      </c>
      <c r="E12" s="12">
        <f t="shared" si="0"/>
        <v>10.008321678321678</v>
      </c>
      <c r="F12" s="12">
        <f t="shared" si="1"/>
        <v>-38.606429999999996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0</v>
      </c>
      <c r="E15" s="12">
        <f t="shared" si="0"/>
        <v>0</v>
      </c>
      <c r="F15" s="12">
        <f t="shared" si="1"/>
        <v>-11.1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0</v>
      </c>
      <c r="E17" s="12">
        <f t="shared" si="0"/>
        <v>0</v>
      </c>
      <c r="F17" s="12">
        <f t="shared" si="1"/>
        <v>-11.1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342</v>
      </c>
      <c r="D20" s="11">
        <f>SUM(D21:D36)</f>
        <v>76.02122</v>
      </c>
      <c r="E20" s="12">
        <f t="shared" si="0"/>
        <v>22.228426900584793</v>
      </c>
      <c r="F20" s="12">
        <f t="shared" si="1"/>
        <v>-265.97878000000003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270</v>
      </c>
      <c r="D21" s="12">
        <v>76.02122</v>
      </c>
      <c r="E21" s="12">
        <f t="shared" si="0"/>
        <v>28.156007407407408</v>
      </c>
      <c r="F21" s="12">
        <f t="shared" si="1"/>
        <v>-193.97878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0</v>
      </c>
      <c r="E25" s="12">
        <f t="shared" si="0"/>
        <v>0</v>
      </c>
      <c r="F25" s="12">
        <f t="shared" si="1"/>
        <v>-70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1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1590.1999999999998</v>
      </c>
      <c r="D38" s="11">
        <f>SUM(D20,D5)</f>
        <v>320.11217</v>
      </c>
      <c r="E38" s="12">
        <f aca="true" t="shared" si="2" ref="E38:E47">D38/C38*100</f>
        <v>20.130308766192933</v>
      </c>
      <c r="F38" s="12">
        <f aca="true" t="shared" si="3" ref="F38:F47">D38-C38</f>
        <v>-1270.08783</v>
      </c>
      <c r="G38" s="1"/>
    </row>
    <row r="39" spans="1:7" s="9" customFormat="1" ht="15.75">
      <c r="A39" s="10"/>
      <c r="B39" s="10" t="s">
        <v>39</v>
      </c>
      <c r="C39" s="11">
        <f>SUM(C40:C44)</f>
        <v>2853.1430000000005</v>
      </c>
      <c r="D39" s="11">
        <f>SUM(D40:D44)</f>
        <v>584.4390000000001</v>
      </c>
      <c r="E39" s="12">
        <f t="shared" si="2"/>
        <v>20.484041634085635</v>
      </c>
      <c r="F39" s="12">
        <f t="shared" si="3"/>
        <v>-2268.7040000000006</v>
      </c>
      <c r="G39" s="1"/>
    </row>
    <row r="40" spans="1:8" s="9" customFormat="1" ht="15.75">
      <c r="A40" s="13">
        <v>2020100000</v>
      </c>
      <c r="B40" s="13" t="s">
        <v>40</v>
      </c>
      <c r="C40" s="12">
        <v>2124.3</v>
      </c>
      <c r="D40" s="12">
        <v>487.6</v>
      </c>
      <c r="E40" s="12">
        <f t="shared" si="2"/>
        <v>22.95344348726639</v>
      </c>
      <c r="F40" s="12">
        <f t="shared" si="3"/>
        <v>-1636.7000000000003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616.84</v>
      </c>
      <c r="D42" s="12">
        <v>68.879</v>
      </c>
      <c r="E42" s="12">
        <f t="shared" si="2"/>
        <v>11.16642889566176</v>
      </c>
      <c r="F42" s="12">
        <f t="shared" si="3"/>
        <v>-547.961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112.003</v>
      </c>
      <c r="D43" s="12">
        <v>27.96</v>
      </c>
      <c r="E43" s="12">
        <f t="shared" si="2"/>
        <v>24.963617045971983</v>
      </c>
      <c r="F43" s="12">
        <f t="shared" si="3"/>
        <v>-84.043</v>
      </c>
      <c r="G43" s="1"/>
    </row>
    <row r="44" spans="1:7" s="9" customFormat="1" ht="0.75" customHeight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4443.343000000001</v>
      </c>
      <c r="D46" s="11">
        <f>SUM(D39,D38)</f>
        <v>904.5511700000001</v>
      </c>
      <c r="E46" s="12">
        <f t="shared" si="2"/>
        <v>20.357446409156346</v>
      </c>
      <c r="F46" s="12">
        <f t="shared" si="3"/>
        <v>-3538.7918300000006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-21.29223000000013</v>
      </c>
      <c r="E47" s="12" t="e">
        <f t="shared" si="2"/>
        <v>#DIV/0!</v>
      </c>
      <c r="F47" s="12">
        <f t="shared" si="3"/>
        <v>-21.29223000000013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742.2429999999999</v>
      </c>
      <c r="D52" s="39">
        <f>SUM(D53:D55)</f>
        <v>150.43441</v>
      </c>
      <c r="E52" s="12">
        <f>D52/C52*100</f>
        <v>20.26754176192972</v>
      </c>
      <c r="F52" s="12">
        <f>D52-C52</f>
        <v>-591.8085899999999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705.943</v>
      </c>
      <c r="D53" s="18">
        <v>124.13441</v>
      </c>
      <c r="E53" s="12">
        <f>D53/C53*100</f>
        <v>17.584197307714646</v>
      </c>
      <c r="F53" s="12">
        <f>D53-C53</f>
        <v>-581.80859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15.3675</v>
      </c>
      <c r="E56" s="12">
        <f>D56/C56*100</f>
        <v>13.738154836402646</v>
      </c>
      <c r="F56" s="12">
        <f aca="true" t="shared" si="4" ref="F56:F103">D56-C56</f>
        <v>-96.4925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15.3675</v>
      </c>
      <c r="E57" s="12">
        <f>D57/C57*100</f>
        <v>13.738154836402646</v>
      </c>
      <c r="F57" s="12">
        <f t="shared" si="4"/>
        <v>-96.4925</v>
      </c>
    </row>
    <row r="58" spans="1:7" s="46" customFormat="1" ht="13.5" customHeight="1">
      <c r="A58" s="42" t="s">
        <v>61</v>
      </c>
      <c r="B58" s="43" t="s">
        <v>62</v>
      </c>
      <c r="C58" s="44">
        <f>C61</f>
        <v>24.9</v>
      </c>
      <c r="D58" s="44">
        <f>SUM(D59:D61)</f>
        <v>0</v>
      </c>
      <c r="E58" s="12">
        <f>D58/C58*100</f>
        <v>0</v>
      </c>
      <c r="F58" s="12">
        <f t="shared" si="4"/>
        <v>-24.9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67</v>
      </c>
      <c r="B62" s="38" t="s">
        <v>68</v>
      </c>
      <c r="C62" s="39">
        <f>C63+C64+C65</f>
        <v>50</v>
      </c>
      <c r="D62" s="39">
        <f>D63+D64+D65</f>
        <v>0</v>
      </c>
      <c r="E62" s="12">
        <f t="shared" si="5"/>
        <v>0</v>
      </c>
      <c r="F62" s="12">
        <f t="shared" si="4"/>
        <v>-50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50</v>
      </c>
      <c r="D64" s="18"/>
      <c r="E64" s="12">
        <f t="shared" si="5"/>
        <v>0</v>
      </c>
      <c r="F64" s="12">
        <f t="shared" si="4"/>
        <v>-50</v>
      </c>
      <c r="G64" s="31"/>
    </row>
    <row r="65" spans="1:7" s="9" customFormat="1" ht="6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888.3</v>
      </c>
      <c r="D66" s="39">
        <f>D68+D69</f>
        <v>286.90671</v>
      </c>
      <c r="E66" s="12">
        <f t="shared" si="5"/>
        <v>32.29840256670044</v>
      </c>
      <c r="F66" s="12">
        <f t="shared" si="4"/>
        <v>-601.39329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888.3</v>
      </c>
      <c r="D69" s="18">
        <v>286.90671</v>
      </c>
      <c r="E69" s="12">
        <f>D69/C69*100</f>
        <v>32.29840256670044</v>
      </c>
      <c r="F69" s="12">
        <f t="shared" si="4"/>
        <v>-601.39329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2053.1</v>
      </c>
      <c r="D77" s="39">
        <f>SUM(D78:D78)</f>
        <v>430.55032</v>
      </c>
      <c r="E77" s="12">
        <f t="shared" si="6"/>
        <v>20.970742779211925</v>
      </c>
      <c r="F77" s="12">
        <f t="shared" si="4"/>
        <v>-1622.5496799999999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2053.1</v>
      </c>
      <c r="D78" s="18">
        <v>430.55032</v>
      </c>
      <c r="E78" s="12">
        <f t="shared" si="6"/>
        <v>20.970742779211925</v>
      </c>
      <c r="F78" s="12">
        <f t="shared" si="4"/>
        <v>-1622.5496799999999</v>
      </c>
      <c r="G78" s="31"/>
    </row>
    <row r="79" spans="1:7" s="9" customFormat="1" ht="17.25" customHeight="1" hidden="1">
      <c r="A79" s="37" t="s">
        <v>101</v>
      </c>
      <c r="B79" s="38" t="s">
        <v>272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332.64</v>
      </c>
      <c r="D85" s="39">
        <f>SUM(D86:D88)</f>
        <v>0</v>
      </c>
      <c r="E85" s="11">
        <f t="shared" si="6"/>
        <v>0</v>
      </c>
      <c r="F85" s="12">
        <f t="shared" si="4"/>
        <v>-332.64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332.64</v>
      </c>
      <c r="D86" s="18">
        <v>0</v>
      </c>
      <c r="E86" s="12">
        <f t="shared" si="6"/>
        <v>0</v>
      </c>
      <c r="F86" s="12">
        <f t="shared" si="4"/>
        <v>-332.64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15.6</v>
      </c>
      <c r="D89" s="39">
        <f>D90+D91+D92+D93+D94</f>
        <v>0</v>
      </c>
      <c r="E89" s="11">
        <f>D89/C89*100</f>
        <v>0</v>
      </c>
      <c r="F89" s="12">
        <f t="shared" si="4"/>
        <v>-15.6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15.6</v>
      </c>
      <c r="D90" s="18">
        <v>0</v>
      </c>
      <c r="E90" s="11">
        <f aca="true" t="shared" si="7" ref="E90:E98">D90/C90*100</f>
        <v>0</v>
      </c>
      <c r="F90" s="12">
        <f>D90-C90</f>
        <v>-15.6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224.7</v>
      </c>
      <c r="D99" s="39">
        <f>SUM(D101:D102)</f>
        <v>0</v>
      </c>
      <c r="E99" s="11"/>
      <c r="F99" s="12">
        <f t="shared" si="8"/>
        <v>-224.7</v>
      </c>
    </row>
    <row r="100" spans="1:6" s="9" customFormat="1" ht="15.75" customHeight="1">
      <c r="A100" s="59">
        <v>1403</v>
      </c>
      <c r="B100" s="60" t="s">
        <v>302</v>
      </c>
      <c r="C100" s="18">
        <v>224.7</v>
      </c>
      <c r="D100" s="18"/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4443.343</v>
      </c>
      <c r="D103" s="39">
        <f>SUM(D52,D56,D58,D62,D66,D70,D72,D77,D79,D85,D99)</f>
        <v>883.2589399999999</v>
      </c>
      <c r="E103" s="12">
        <f t="shared" si="6"/>
        <v>19.87825247792034</v>
      </c>
      <c r="F103" s="12">
        <f t="shared" si="4"/>
        <v>-3560.08406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99" sqref="C99:D99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291" t="s">
        <v>309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1016.94853</v>
      </c>
      <c r="E5" s="12">
        <f aca="true" t="shared" si="0" ref="E5:E35">D5/C5*100</f>
        <v>19.656497023349313</v>
      </c>
      <c r="F5" s="12">
        <f aca="true" t="shared" si="1" ref="F5:F36">D5-C5</f>
        <v>-4156.651470000001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874.56891</v>
      </c>
      <c r="E6" s="12">
        <f t="shared" si="0"/>
        <v>19.80858666847863</v>
      </c>
      <c r="F6" s="12">
        <f t="shared" si="1"/>
        <v>-3540.5310900000004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874.56891</v>
      </c>
      <c r="E7" s="12">
        <f t="shared" si="0"/>
        <v>19.80858666847863</v>
      </c>
      <c r="F7" s="12">
        <f t="shared" si="1"/>
        <v>-3540.5310900000004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0.9405</v>
      </c>
      <c r="E8" s="12">
        <f t="shared" si="0"/>
        <v>9.405</v>
      </c>
      <c r="F8" s="12">
        <f t="shared" si="1"/>
        <v>-9.0595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0.9405</v>
      </c>
      <c r="E9" s="12">
        <f t="shared" si="0"/>
        <v>9.405</v>
      </c>
      <c r="F9" s="12">
        <f t="shared" si="1"/>
        <v>-9.0595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141.43912</v>
      </c>
      <c r="E10" s="12">
        <f t="shared" si="0"/>
        <v>18.89634201736807</v>
      </c>
      <c r="F10" s="12">
        <f t="shared" si="1"/>
        <v>-607.06088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134.20703</v>
      </c>
      <c r="E11" s="12">
        <f t="shared" si="0"/>
        <v>18.791239148697844</v>
      </c>
      <c r="F11" s="12">
        <f t="shared" si="1"/>
        <v>-579.99297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7.23209</v>
      </c>
      <c r="E12" s="12">
        <f t="shared" si="0"/>
        <v>21.084810495626822</v>
      </c>
      <c r="F12" s="12">
        <f t="shared" si="1"/>
        <v>-27.067909999999998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22.74009</v>
      </c>
      <c r="E20" s="12">
        <f t="shared" si="0"/>
        <v>8.391177121771218</v>
      </c>
      <c r="F20" s="12">
        <f t="shared" si="1"/>
        <v>-248.25991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22.74009</v>
      </c>
      <c r="E21" s="12">
        <f t="shared" si="0"/>
        <v>10.383602739726026</v>
      </c>
      <c r="F21" s="12">
        <f t="shared" si="1"/>
        <v>-196.25991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0</v>
      </c>
      <c r="E25" s="12">
        <f t="shared" si="0"/>
        <v>0</v>
      </c>
      <c r="F25" s="12">
        <f t="shared" si="1"/>
        <v>-50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1039.68862</v>
      </c>
      <c r="E38" s="12">
        <f aca="true" t="shared" si="2" ref="E38:E46">D38/C38*100</f>
        <v>19.095775998236782</v>
      </c>
      <c r="F38" s="12">
        <f aca="true" t="shared" si="3" ref="F38:F47">D38-C38</f>
        <v>-4404.9113800000005</v>
      </c>
      <c r="G38" s="1"/>
    </row>
    <row r="39" spans="1:7" s="9" customFormat="1" ht="15.75">
      <c r="A39" s="10"/>
      <c r="B39" s="10" t="s">
        <v>39</v>
      </c>
      <c r="C39" s="11">
        <f>SUM(C40:C44)</f>
        <v>6513.245999999999</v>
      </c>
      <c r="D39" s="11">
        <f>SUM(D40:D44)</f>
        <v>0</v>
      </c>
      <c r="E39" s="12">
        <f t="shared" si="2"/>
        <v>0</v>
      </c>
      <c r="F39" s="12">
        <f t="shared" si="3"/>
        <v>-6513.245999999999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5095.646</v>
      </c>
      <c r="D42" s="12">
        <v>0</v>
      </c>
      <c r="E42" s="12">
        <f t="shared" si="2"/>
        <v>0</v>
      </c>
      <c r="F42" s="12">
        <f t="shared" si="3"/>
        <v>-5095.646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1417.6</v>
      </c>
      <c r="D43" s="12">
        <v>0</v>
      </c>
      <c r="E43" s="12">
        <f t="shared" si="2"/>
        <v>0</v>
      </c>
      <c r="F43" s="12">
        <f t="shared" si="3"/>
        <v>-1417.6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11957.846</v>
      </c>
      <c r="D46" s="11">
        <f>SUM(D39,D38)</f>
        <v>1039.68862</v>
      </c>
      <c r="E46" s="12">
        <f t="shared" si="2"/>
        <v>8.694614565198448</v>
      </c>
      <c r="F46" s="12">
        <f t="shared" si="3"/>
        <v>-10918.15738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-230.36361999999986</v>
      </c>
      <c r="E47" s="12"/>
      <c r="F47" s="12">
        <f t="shared" si="3"/>
        <v>-230.36361999999986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935.7</v>
      </c>
      <c r="D52" s="39">
        <f>SUM(D53:D55)</f>
        <v>159.22652</v>
      </c>
      <c r="E52" s="12">
        <f>D52/C52*100</f>
        <v>17.01683445548787</v>
      </c>
      <c r="F52" s="12">
        <f>D52-C52</f>
        <v>-776.4734800000001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925.7</v>
      </c>
      <c r="D53" s="18">
        <v>159.22652</v>
      </c>
      <c r="E53" s="12">
        <f>D53/C53*100</f>
        <v>17.200661121313598</v>
      </c>
      <c r="F53" s="12">
        <f>D53-C53</f>
        <v>-766.4734800000001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 hidden="1">
      <c r="A55" s="40" t="s">
        <v>163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 hidden="1">
      <c r="A56" s="37" t="s">
        <v>57</v>
      </c>
      <c r="B56" s="38" t="s">
        <v>58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5.75" hidden="1">
      <c r="A57" s="41" t="s">
        <v>59</v>
      </c>
      <c r="B57" s="17" t="s">
        <v>60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5" customHeight="1" hidden="1">
      <c r="A58" s="42" t="s">
        <v>61</v>
      </c>
      <c r="B58" s="43" t="s">
        <v>62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164</v>
      </c>
      <c r="B60" s="48" t="s">
        <v>281</v>
      </c>
      <c r="C60" s="49"/>
      <c r="D60" s="49"/>
      <c r="E60" s="12"/>
      <c r="F60" s="12"/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8</v>
      </c>
      <c r="D62" s="39"/>
      <c r="E62" s="12"/>
      <c r="F62" s="12">
        <f t="shared" si="4"/>
        <v>-8</v>
      </c>
      <c r="G62" s="31"/>
    </row>
    <row r="63" spans="1:7" s="9" customFormat="1" ht="0.7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3430.6000000000004</v>
      </c>
      <c r="D66" s="39">
        <f>D68+D69</f>
        <v>243.03303</v>
      </c>
      <c r="E66" s="12">
        <f>D66/C66*100</f>
        <v>7.084271847490234</v>
      </c>
      <c r="F66" s="12">
        <f t="shared" si="4"/>
        <v>-3187.5669700000003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1417.4</v>
      </c>
      <c r="D67" s="18"/>
      <c r="E67" s="12"/>
      <c r="F67" s="12">
        <f t="shared" si="4"/>
        <v>-1417.4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11.2</v>
      </c>
      <c r="D68" s="18">
        <v>0</v>
      </c>
      <c r="E68" s="12"/>
      <c r="F68" s="12">
        <f t="shared" si="4"/>
        <v>-11.2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2002</v>
      </c>
      <c r="D69" s="18">
        <v>243.03303</v>
      </c>
      <c r="E69" s="12">
        <f>D69/C69*100</f>
        <v>12.139511988011987</v>
      </c>
      <c r="F69" s="12">
        <f t="shared" si="4"/>
        <v>-1758.96697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193</v>
      </c>
      <c r="D77" s="39">
        <f>SUM(D78:D78)</f>
        <v>32.06545</v>
      </c>
      <c r="E77" s="12">
        <f t="shared" si="5"/>
        <v>16.61422279792746</v>
      </c>
      <c r="F77" s="12">
        <f t="shared" si="4"/>
        <v>-160.93455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193</v>
      </c>
      <c r="D78" s="18">
        <v>32.06545</v>
      </c>
      <c r="E78" s="12">
        <f t="shared" si="5"/>
        <v>16.61422279792746</v>
      </c>
      <c r="F78" s="12">
        <f t="shared" si="4"/>
        <v>-160.93455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5095.646</v>
      </c>
      <c r="D85" s="39">
        <f>SUM(D86:D88)</f>
        <v>0</v>
      </c>
      <c r="E85" s="11">
        <f t="shared" si="5"/>
        <v>0</v>
      </c>
      <c r="F85" s="12">
        <f t="shared" si="4"/>
        <v>-5095.646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5095.646</v>
      </c>
      <c r="D86" s="18">
        <v>0</v>
      </c>
      <c r="E86" s="12">
        <f t="shared" si="5"/>
        <v>0</v>
      </c>
      <c r="F86" s="12">
        <f t="shared" si="4"/>
        <v>-5095.646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21.5</v>
      </c>
      <c r="D89" s="39">
        <f>D90+D91+D92+D93+D94</f>
        <v>6</v>
      </c>
      <c r="E89" s="11">
        <f>D89/C89*100</f>
        <v>27.906976744186046</v>
      </c>
      <c r="F89" s="12">
        <f t="shared" si="4"/>
        <v>-15.5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21.5</v>
      </c>
      <c r="D90" s="18">
        <v>6</v>
      </c>
      <c r="E90" s="11">
        <f aca="true" t="shared" si="6" ref="E90:E99">D90/C90*100</f>
        <v>27.906976744186046</v>
      </c>
      <c r="F90" s="12">
        <f>D90-C90</f>
        <v>-15.5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138</v>
      </c>
      <c r="C99" s="39">
        <f>C100</f>
        <v>2273.4</v>
      </c>
      <c r="D99" s="39">
        <f>D100</f>
        <v>375</v>
      </c>
      <c r="E99" s="11">
        <f t="shared" si="6"/>
        <v>16.49511744523621</v>
      </c>
      <c r="F99" s="12">
        <f t="shared" si="7"/>
        <v>-1898.4</v>
      </c>
    </row>
    <row r="100" spans="1:6" s="9" customFormat="1" ht="13.5" customHeight="1">
      <c r="A100" s="59">
        <v>1403</v>
      </c>
      <c r="B100" s="60" t="s">
        <v>302</v>
      </c>
      <c r="C100" s="18">
        <v>2273.4</v>
      </c>
      <c r="D100" s="18">
        <v>375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139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11957.846</v>
      </c>
      <c r="D103" s="66">
        <f>SUM(D52,D56,D58,D62,D66,D70,D72,D77,D79,D85,D99)</f>
        <v>809.325</v>
      </c>
      <c r="E103" s="12">
        <f t="shared" si="5"/>
        <v>6.768150384274894</v>
      </c>
      <c r="F103" s="12">
        <f t="shared" si="4"/>
        <v>-11148.520999999999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C77" sqref="C77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1" t="s">
        <v>310</v>
      </c>
      <c r="B1" s="291"/>
      <c r="C1" s="291"/>
      <c r="D1" s="291"/>
      <c r="E1" s="291"/>
      <c r="F1" s="291"/>
      <c r="G1" s="1"/>
    </row>
    <row r="2" spans="1:7" ht="18" customHeight="1">
      <c r="A2" s="291"/>
      <c r="B2" s="291"/>
      <c r="C2" s="291"/>
      <c r="D2" s="291"/>
      <c r="E2" s="291"/>
      <c r="F2" s="29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304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1060.6999999999998</v>
      </c>
      <c r="D5" s="11">
        <f>SUM(D6,D8,D10,D13,D15)</f>
        <v>470.87759</v>
      </c>
      <c r="E5" s="12">
        <f aca="true" t="shared" si="0" ref="E5:E35">D5/C5*100</f>
        <v>44.39309795418121</v>
      </c>
      <c r="F5" s="12">
        <f aca="true" t="shared" si="1" ref="F5:F36">D5-C5</f>
        <v>-589.8224099999998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652.9</v>
      </c>
      <c r="D6" s="11">
        <f>SUM(D7)</f>
        <v>408.69026</v>
      </c>
      <c r="E6" s="12">
        <f t="shared" si="0"/>
        <v>62.59614948690459</v>
      </c>
      <c r="F6" s="12">
        <f t="shared" si="1"/>
        <v>-244.20973999999995</v>
      </c>
      <c r="G6" s="1"/>
    </row>
    <row r="7" spans="1:7" s="9" customFormat="1" ht="15.75">
      <c r="A7" s="13">
        <v>1010200001</v>
      </c>
      <c r="B7" s="14" t="s">
        <v>7</v>
      </c>
      <c r="C7" s="15">
        <v>652.9</v>
      </c>
      <c r="D7" s="15">
        <v>408.69026</v>
      </c>
      <c r="E7" s="12">
        <f t="shared" si="0"/>
        <v>62.59614948690459</v>
      </c>
      <c r="F7" s="12">
        <f t="shared" si="1"/>
        <v>-244.20973999999995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</v>
      </c>
      <c r="E8" s="12">
        <f t="shared" si="0"/>
        <v>0</v>
      </c>
      <c r="F8" s="12">
        <f t="shared" si="1"/>
        <v>-10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</v>
      </c>
      <c r="E9" s="12">
        <f t="shared" si="0"/>
        <v>0</v>
      </c>
      <c r="F9" s="12">
        <f t="shared" si="1"/>
        <v>-10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59.187329999999996</v>
      </c>
      <c r="E10" s="12">
        <f t="shared" si="0"/>
        <v>15.345431682654912</v>
      </c>
      <c r="F10" s="12">
        <f t="shared" si="1"/>
        <v>-326.51267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54.23652</v>
      </c>
      <c r="E11" s="12">
        <f t="shared" si="0"/>
        <v>14.591476997578692</v>
      </c>
      <c r="F11" s="12">
        <f t="shared" si="1"/>
        <v>-317.46348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4.95081</v>
      </c>
      <c r="E12" s="12">
        <f t="shared" si="0"/>
        <v>35.36292857142857</v>
      </c>
      <c r="F12" s="12">
        <f t="shared" si="1"/>
        <v>-9.04919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3</v>
      </c>
      <c r="E15" s="12">
        <f t="shared" si="0"/>
        <v>24.793388429752067</v>
      </c>
      <c r="F15" s="12">
        <f t="shared" si="1"/>
        <v>-9.1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3</v>
      </c>
      <c r="E17" s="12">
        <f t="shared" si="0"/>
        <v>24.793388429752067</v>
      </c>
      <c r="F17" s="12">
        <f t="shared" si="1"/>
        <v>-9.1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512</v>
      </c>
      <c r="D20" s="11">
        <f>SUM(D21:D36)</f>
        <v>229.92311</v>
      </c>
      <c r="E20" s="12">
        <f t="shared" si="0"/>
        <v>44.906857421875</v>
      </c>
      <c r="F20" s="12">
        <f t="shared" si="1"/>
        <v>-282.07689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450</v>
      </c>
      <c r="D21" s="12">
        <v>228.60144</v>
      </c>
      <c r="E21" s="12">
        <f t="shared" si="0"/>
        <v>50.80032</v>
      </c>
      <c r="F21" s="12">
        <f t="shared" si="1"/>
        <v>-221.39856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1.32167</v>
      </c>
      <c r="E25" s="12">
        <f t="shared" si="0"/>
        <v>2.2027833333333335</v>
      </c>
      <c r="F25" s="12">
        <f t="shared" si="1"/>
        <v>-58.67833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1572.6999999999998</v>
      </c>
      <c r="D38" s="11">
        <f>SUM(D20,D5)</f>
        <v>700.8007</v>
      </c>
      <c r="E38" s="12">
        <f aca="true" t="shared" si="2" ref="E38:E47">D38/C38*100</f>
        <v>44.56035480384053</v>
      </c>
      <c r="F38" s="12">
        <f aca="true" t="shared" si="3" ref="F38:F47">D38-C38</f>
        <v>-871.8992999999998</v>
      </c>
      <c r="G38" s="1"/>
    </row>
    <row r="39" spans="1:7" s="9" customFormat="1" ht="15.75">
      <c r="A39" s="10"/>
      <c r="B39" s="10" t="s">
        <v>39</v>
      </c>
      <c r="C39" s="11">
        <f>SUM(C40:C44)</f>
        <v>2821.546</v>
      </c>
      <c r="D39" s="11">
        <f>SUM(D40:D44)</f>
        <v>627.252</v>
      </c>
      <c r="E39" s="12">
        <f t="shared" si="2"/>
        <v>22.23079120453822</v>
      </c>
      <c r="F39" s="12">
        <f t="shared" si="3"/>
        <v>-2194.294</v>
      </c>
      <c r="G39" s="1"/>
    </row>
    <row r="40" spans="1:8" s="9" customFormat="1" ht="15.75">
      <c r="A40" s="13">
        <v>2020100000</v>
      </c>
      <c r="B40" s="13" t="s">
        <v>40</v>
      </c>
      <c r="C40" s="12">
        <v>2079.5</v>
      </c>
      <c r="D40" s="12">
        <v>479.9</v>
      </c>
      <c r="E40" s="12">
        <f t="shared" si="2"/>
        <v>23.07766289973551</v>
      </c>
      <c r="F40" s="12">
        <f t="shared" si="3"/>
        <v>-1599.6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630.06</v>
      </c>
      <c r="D42" s="12">
        <v>119.392</v>
      </c>
      <c r="E42" s="12">
        <f t="shared" si="2"/>
        <v>18.94930641526204</v>
      </c>
      <c r="F42" s="12">
        <f t="shared" si="3"/>
        <v>-510.66799999999995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111.986</v>
      </c>
      <c r="D43" s="12">
        <v>27.96</v>
      </c>
      <c r="E43" s="12">
        <f t="shared" si="2"/>
        <v>24.967406640115726</v>
      </c>
      <c r="F43" s="12">
        <f t="shared" si="3"/>
        <v>-84.02600000000001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4394.245999999999</v>
      </c>
      <c r="D46" s="11">
        <f>SUM(D39,D38)</f>
        <v>1328.0527</v>
      </c>
      <c r="E46" s="12">
        <f t="shared" si="2"/>
        <v>30.222538747261762</v>
      </c>
      <c r="F46" s="12">
        <f t="shared" si="3"/>
        <v>-3066.193299999999</v>
      </c>
      <c r="G46" s="1"/>
    </row>
    <row r="47" spans="1:7" s="9" customFormat="1" ht="15.75">
      <c r="A47" s="10"/>
      <c r="B47" s="22" t="s">
        <v>47</v>
      </c>
      <c r="C47" s="11">
        <f>C103-C46</f>
        <v>635</v>
      </c>
      <c r="D47" s="11">
        <f>D103-D46</f>
        <v>-765.48569</v>
      </c>
      <c r="E47" s="12">
        <f t="shared" si="2"/>
        <v>-120.5489275590551</v>
      </c>
      <c r="F47" s="12">
        <f t="shared" si="3"/>
        <v>-1400.48569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304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773.126</v>
      </c>
      <c r="D52" s="39">
        <f>SUM(D53:D55)</f>
        <v>122.75707</v>
      </c>
      <c r="E52" s="12">
        <f>D52/C52*100</f>
        <v>15.878016002566206</v>
      </c>
      <c r="F52" s="12">
        <f>D52-C52</f>
        <v>-650.36893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753.126</v>
      </c>
      <c r="D53" s="18">
        <v>122.75707</v>
      </c>
      <c r="E53" s="12">
        <f>D53/C53*100</f>
        <v>16.29967229919031</v>
      </c>
      <c r="F53" s="12">
        <f>D53-C53</f>
        <v>-630.36893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163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15.2915</v>
      </c>
      <c r="E56" s="12">
        <f>D56/C56*100</f>
        <v>13.670212765957446</v>
      </c>
      <c r="F56" s="12">
        <f aca="true" t="shared" si="4" ref="F56:F103">D56-C56</f>
        <v>-96.5685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15.2915</v>
      </c>
      <c r="E57" s="12">
        <f>D57/C57*100</f>
        <v>13.670212765957446</v>
      </c>
      <c r="F57" s="12">
        <f t="shared" si="4"/>
        <v>-96.5685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21.9</v>
      </c>
      <c r="D58" s="44">
        <f>D59+D60+D61</f>
        <v>0</v>
      </c>
      <c r="E58" s="12">
        <f>D58/C58*100</f>
        <v>0</v>
      </c>
      <c r="F58" s="12">
        <f t="shared" si="4"/>
        <v>-21.9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164</v>
      </c>
      <c r="B60" s="48" t="s">
        <v>281</v>
      </c>
      <c r="C60" s="49">
        <v>21.9</v>
      </c>
      <c r="D60" s="49">
        <v>0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364.5</v>
      </c>
      <c r="D62" s="39">
        <f>D63+D64+D65</f>
        <v>0</v>
      </c>
      <c r="E62" s="12">
        <f>D62/C62*100</f>
        <v>0</v>
      </c>
      <c r="F62" s="12">
        <f t="shared" si="4"/>
        <v>-364.5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273.5</v>
      </c>
      <c r="D64" s="18">
        <v>0</v>
      </c>
      <c r="E64" s="12">
        <f>D64/C64*100</f>
        <v>0</v>
      </c>
      <c r="F64" s="12">
        <f t="shared" si="4"/>
        <v>-273.5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91</v>
      </c>
      <c r="D65" s="18">
        <v>0</v>
      </c>
      <c r="E65" s="12">
        <f>D65/C65*100</f>
        <v>0</v>
      </c>
      <c r="F65" s="12">
        <f t="shared" si="4"/>
        <v>-91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1129.58</v>
      </c>
      <c r="D66" s="39">
        <f>D68+D69</f>
        <v>299.06671</v>
      </c>
      <c r="E66" s="12">
        <f>D66/C66*100</f>
        <v>26.475921138830365</v>
      </c>
      <c r="F66" s="12">
        <f t="shared" si="4"/>
        <v>-830.5132899999999</v>
      </c>
      <c r="G66" s="31"/>
    </row>
    <row r="67" spans="1:7" s="9" customFormat="1" ht="0.75" customHeight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83.28</v>
      </c>
      <c r="D68" s="18">
        <v>0</v>
      </c>
      <c r="E68" s="12"/>
      <c r="F68" s="12">
        <f t="shared" si="4"/>
        <v>-83.28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1046.3</v>
      </c>
      <c r="D69" s="18">
        <v>299.06671</v>
      </c>
      <c r="E69" s="12">
        <f>D69/C69*100</f>
        <v>28.5832657937494</v>
      </c>
      <c r="F69" s="12">
        <f t="shared" si="4"/>
        <v>-747.2332899999999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1917.12</v>
      </c>
      <c r="D77" s="39">
        <f>SUM(D78:D78)</f>
        <v>123.96273</v>
      </c>
      <c r="E77" s="12">
        <f t="shared" si="5"/>
        <v>6.46609132448673</v>
      </c>
      <c r="F77" s="12">
        <f t="shared" si="4"/>
        <v>-1793.15727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1917.12</v>
      </c>
      <c r="D78" s="18">
        <v>123.96273</v>
      </c>
      <c r="E78" s="12">
        <f t="shared" si="5"/>
        <v>6.46609132448673</v>
      </c>
      <c r="F78" s="12">
        <f t="shared" si="4"/>
        <v>-1793.15727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380.16</v>
      </c>
      <c r="D85" s="39">
        <f>SUM(D86:D88)</f>
        <v>0</v>
      </c>
      <c r="E85" s="11">
        <f t="shared" si="5"/>
        <v>0</v>
      </c>
      <c r="F85" s="12">
        <f t="shared" si="4"/>
        <v>-380.16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380.16</v>
      </c>
      <c r="D86" s="18">
        <v>0</v>
      </c>
      <c r="E86" s="12">
        <f t="shared" si="5"/>
        <v>0</v>
      </c>
      <c r="F86" s="12">
        <f t="shared" si="4"/>
        <v>-380.16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32</v>
      </c>
      <c r="D89" s="39">
        <f>D90+D91+D92+D93+D94</f>
        <v>1.489</v>
      </c>
      <c r="E89" s="11">
        <f>D89/C89*100</f>
        <v>4.653125</v>
      </c>
      <c r="F89" s="12">
        <f t="shared" si="4"/>
        <v>-30.511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32</v>
      </c>
      <c r="D90" s="18">
        <v>1.489</v>
      </c>
      <c r="E90" s="11">
        <f aca="true" t="shared" si="6" ref="E90:E100">D90/C90*100</f>
        <v>4.653125</v>
      </c>
      <c r="F90" s="12">
        <f>D90-C90</f>
        <v>-30.511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299</v>
      </c>
      <c r="D99" s="39">
        <f>D100</f>
        <v>74.75</v>
      </c>
      <c r="E99" s="11">
        <f t="shared" si="6"/>
        <v>25</v>
      </c>
      <c r="F99" s="12">
        <f t="shared" si="7"/>
        <v>-224.25</v>
      </c>
    </row>
    <row r="100" spans="1:6" s="9" customFormat="1" ht="15.75" customHeight="1">
      <c r="A100" s="59">
        <v>1403</v>
      </c>
      <c r="B100" s="60" t="s">
        <v>302</v>
      </c>
      <c r="C100" s="18">
        <v>299</v>
      </c>
      <c r="D100" s="18">
        <v>74.75</v>
      </c>
      <c r="E100" s="12">
        <f t="shared" si="6"/>
        <v>25</v>
      </c>
      <c r="F100" s="12">
        <f t="shared" si="7"/>
        <v>-224.25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5029.245999999999</v>
      </c>
      <c r="D103" s="66">
        <f>D52+D56+D58+D62+D66+D77+D85+D89</f>
        <v>562.56701</v>
      </c>
      <c r="E103" s="12">
        <f t="shared" si="5"/>
        <v>11.185911566067757</v>
      </c>
      <c r="F103" s="12">
        <f t="shared" si="4"/>
        <v>-4466.678989999999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2011-04-08T12:38:22Z</cp:lastPrinted>
  <dcterms:created xsi:type="dcterms:W3CDTF">1996-10-08T23:32:33Z</dcterms:created>
  <dcterms:modified xsi:type="dcterms:W3CDTF">2011-04-11T04:05:56Z</dcterms:modified>
  <cp:category/>
  <cp:version/>
  <cp:contentType/>
  <cp:contentStatus/>
</cp:coreProperties>
</file>